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C:\Users\im023852\Desktop\"/>
    </mc:Choice>
  </mc:AlternateContent>
  <xr:revisionPtr revIDLastSave="0" documentId="8_{E2324660-9865-4EE5-8ABA-1DE7D7985276}" xr6:coauthVersionLast="47" xr6:coauthVersionMax="47" xr10:uidLastSave="{00000000-0000-0000-0000-000000000000}"/>
  <bookViews>
    <workbookView xWindow="735" yWindow="735" windowWidth="15375" windowHeight="7875"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19" l="1"/>
  <c r="AR24" i="117" l="1" a="1"/>
  <c r="AR24" i="117" s="1"/>
  <c r="B3" i="106" l="1"/>
  <c r="AU74" i="117" l="1" a="1"/>
  <c r="AU74" i="117" s="1"/>
  <c r="AT74" i="117" a="1"/>
  <c r="AT74" i="117" s="1"/>
  <c r="AS74" i="117" a="1"/>
  <c r="AS74" i="117" s="1"/>
  <c r="AR74" i="117" a="1"/>
  <c r="AR74" i="117" s="1"/>
  <c r="AQ74" i="117" a="1"/>
  <c r="AQ74" i="117" s="1"/>
  <c r="AP74" i="117" a="1"/>
  <c r="AP74" i="117" s="1"/>
  <c r="AO74" i="117" a="1"/>
  <c r="AO74" i="117" s="1"/>
  <c r="AV74" i="117" l="1"/>
  <c r="AV24" i="117" l="1" a="1"/>
  <c r="AV24" i="117" s="1"/>
  <c r="AU24" i="117" a="1"/>
  <c r="AU24" i="117" s="1"/>
  <c r="AT24" i="117" a="1"/>
  <c r="AT24" i="117" s="1"/>
  <c r="AS24" i="117" a="1"/>
  <c r="AS24" i="117" s="1"/>
  <c r="H381" i="5" l="1"/>
  <c r="AV96" i="117"/>
  <c r="AJ54" i="126" l="1"/>
  <c r="AK52" i="126"/>
  <c r="AJ52" i="126"/>
  <c r="AJ42" i="126"/>
  <c r="AJ43" i="126" s="1"/>
  <c r="W12" i="126"/>
  <c r="V12" i="126"/>
  <c r="U12" i="126"/>
  <c r="T12" i="126"/>
  <c r="S12" i="126"/>
  <c r="R12" i="126"/>
  <c r="Q12" i="126"/>
  <c r="P12" i="126"/>
  <c r="O12" i="126"/>
  <c r="N12" i="126"/>
  <c r="M12" i="126"/>
  <c r="L12" i="126"/>
  <c r="K12" i="126"/>
  <c r="AM1" i="126"/>
  <c r="AV25" i="117" l="1" a="1"/>
  <c r="AV25" i="117" s="1"/>
  <c r="AU25" i="117" a="1"/>
  <c r="AU25" i="117" s="1"/>
  <c r="AT25" i="117" a="1"/>
  <c r="AT25" i="117" s="1"/>
  <c r="AS25" i="117" a="1"/>
  <c r="AS25" i="117" s="1"/>
  <c r="AR25" i="117" a="1"/>
  <c r="AR25" i="117" s="1"/>
  <c r="I15" i="32" l="1"/>
  <c r="AR347" i="117"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T381" i="5" s="1"/>
  <c r="AO96" i="106"/>
  <c r="AR96" i="106"/>
  <c r="AR46" i="106"/>
  <c r="AR381" i="5" s="1"/>
  <c r="AS96" i="106"/>
  <c r="AS46" i="106"/>
  <c r="AS381" i="5" s="1"/>
  <c r="AL96" i="106"/>
  <c r="AM96" i="106"/>
  <c r="AU96" i="106"/>
  <c r="AU46" i="106"/>
  <c r="AU381" i="5" s="1"/>
  <c r="AV46" i="106"/>
  <c r="AV381" i="5" s="1"/>
  <c r="H69" i="106"/>
  <c r="H404" i="5" s="1"/>
  <c r="H61" i="106"/>
  <c r="H396" i="5" s="1"/>
  <c r="H53" i="106"/>
  <c r="H388" i="5" s="1"/>
  <c r="H44" i="106"/>
  <c r="H379" i="5" s="1"/>
  <c r="H36" i="106"/>
  <c r="H371" i="5" s="1"/>
  <c r="H28" i="106"/>
  <c r="H363" i="5" s="1"/>
  <c r="H68" i="106"/>
  <c r="H403" i="5" s="1"/>
  <c r="H60" i="106"/>
  <c r="H395" i="5" s="1"/>
  <c r="H52" i="106"/>
  <c r="H387" i="5" s="1"/>
  <c r="H43" i="106"/>
  <c r="H378" i="5" s="1"/>
  <c r="H35" i="106"/>
  <c r="H370" i="5" s="1"/>
  <c r="H27" i="106"/>
  <c r="H362" i="5" s="1"/>
  <c r="H37" i="106"/>
  <c r="H372" i="5" s="1"/>
  <c r="H67" i="106"/>
  <c r="H402" i="5" s="1"/>
  <c r="H59" i="106"/>
  <c r="H394" i="5" s="1"/>
  <c r="H51" i="106"/>
  <c r="H386" i="5" s="1"/>
  <c r="H42" i="106"/>
  <c r="H377" i="5" s="1"/>
  <c r="H34" i="106"/>
  <c r="H369" i="5" s="1"/>
  <c r="H26" i="106"/>
  <c r="H361" i="5" s="1"/>
  <c r="H66" i="106"/>
  <c r="H401" i="5" s="1"/>
  <c r="H58" i="106"/>
  <c r="H393" i="5" s="1"/>
  <c r="H50" i="106"/>
  <c r="H385" i="5" s="1"/>
  <c r="H41" i="106"/>
  <c r="H376" i="5" s="1"/>
  <c r="H33" i="106"/>
  <c r="H368" i="5" s="1"/>
  <c r="H25" i="106"/>
  <c r="H360" i="5" s="1"/>
  <c r="H65" i="106"/>
  <c r="H400" i="5" s="1"/>
  <c r="H57" i="106"/>
  <c r="H392" i="5" s="1"/>
  <c r="H49" i="106"/>
  <c r="H384" i="5" s="1"/>
  <c r="H40" i="106"/>
  <c r="H375" i="5" s="1"/>
  <c r="H32" i="106"/>
  <c r="H367" i="5" s="1"/>
  <c r="H24" i="106"/>
  <c r="H359" i="5" s="1"/>
  <c r="H64" i="106"/>
  <c r="H399" i="5" s="1"/>
  <c r="H56" i="106"/>
  <c r="H391" i="5" s="1"/>
  <c r="H48" i="106"/>
  <c r="H383" i="5" s="1"/>
  <c r="H39" i="106"/>
  <c r="H374" i="5" s="1"/>
  <c r="H31" i="106"/>
  <c r="H366" i="5" s="1"/>
  <c r="H71" i="106"/>
  <c r="H406" i="5" s="1"/>
  <c r="H63" i="106"/>
  <c r="H398" i="5" s="1"/>
  <c r="H55" i="106"/>
  <c r="H390" i="5" s="1"/>
  <c r="H47" i="106"/>
  <c r="H382" i="5" s="1"/>
  <c r="H38" i="106"/>
  <c r="H373" i="5" s="1"/>
  <c r="H30" i="106"/>
  <c r="H365" i="5" s="1"/>
  <c r="H29" i="106"/>
  <c r="H364" i="5" s="1"/>
  <c r="H70" i="106"/>
  <c r="H405" i="5" s="1"/>
  <c r="H62" i="106"/>
  <c r="H397" i="5" s="1"/>
  <c r="H54" i="106"/>
  <c r="H389" i="5" s="1"/>
  <c r="H45" i="106"/>
  <c r="H380" i="5" s="1"/>
  <c r="AR269" i="106"/>
  <c r="AR253" i="5" s="1"/>
  <c r="AV268" i="106"/>
  <c r="AV252" i="5" s="1"/>
  <c r="AU268" i="106"/>
  <c r="AU252" i="5" s="1"/>
  <c r="AT268" i="106"/>
  <c r="AT252" i="5" s="1"/>
  <c r="AV265" i="106"/>
  <c r="AV248" i="5" s="1"/>
  <c r="AV269" i="106"/>
  <c r="AV253" i="5" s="1"/>
  <c r="AS268" i="106"/>
  <c r="AS252" i="5" s="1"/>
  <c r="AU265" i="106"/>
  <c r="AU248" i="5" s="1"/>
  <c r="AU269" i="106"/>
  <c r="AU253" i="5" s="1"/>
  <c r="AR268" i="106"/>
  <c r="AR252" i="5" s="1"/>
  <c r="AT265" i="106"/>
  <c r="AT248" i="5" s="1"/>
  <c r="AT269" i="106"/>
  <c r="AT253" i="5" s="1"/>
  <c r="AS265" i="106"/>
  <c r="AS248" i="5" s="1"/>
  <c r="AS269" i="106"/>
  <c r="AS253" i="5" s="1"/>
  <c r="AV361" i="106"/>
  <c r="AV47" i="126" s="1"/>
  <c r="AS360" i="106"/>
  <c r="AS46" i="126" s="1"/>
  <c r="AU361" i="106"/>
  <c r="AU47" i="126" s="1"/>
  <c r="AR360" i="106"/>
  <c r="AR46" i="126" s="1"/>
  <c r="AT361" i="106"/>
  <c r="AT47" i="126" s="1"/>
  <c r="AV360" i="106"/>
  <c r="AV46" i="126" s="1"/>
  <c r="AR361" i="106"/>
  <c r="AR47" i="126" s="1"/>
  <c r="AU360" i="106"/>
  <c r="AU46" i="126" s="1"/>
  <c r="AT360" i="106"/>
  <c r="AT46" i="126" s="1"/>
  <c r="AS361"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8" i="106"/>
  <c r="AJ220" i="106"/>
  <c r="AJ219" i="106"/>
  <c r="AQ220" i="106"/>
  <c r="AQ219" i="106"/>
  <c r="AP220" i="106"/>
  <c r="AP219" i="106"/>
  <c r="AO220" i="106"/>
  <c r="AO219" i="106"/>
  <c r="AN220" i="106"/>
  <c r="AN219" i="106"/>
  <c r="AM220" i="106"/>
  <c r="AM219" i="106"/>
  <c r="AL220" i="106"/>
  <c r="AL219" i="106"/>
  <c r="AK220" i="106"/>
  <c r="AK219" i="106"/>
  <c r="AR350" i="106"/>
  <c r="AI252" i="106"/>
  <c r="AH252" i="106"/>
  <c r="AL343" i="106"/>
  <c r="AO343" i="106"/>
  <c r="AK343" i="106"/>
  <c r="AJ343" i="106"/>
  <c r="AN343" i="106"/>
  <c r="AM343" i="106"/>
  <c r="I257" i="106"/>
  <c r="I260" i="106"/>
  <c r="I258" i="106"/>
  <c r="I259" i="106"/>
  <c r="I256" i="106"/>
  <c r="AK363" i="106"/>
  <c r="AK51" i="126" s="1"/>
  <c r="AJ363" i="106"/>
  <c r="AJ51" i="126" s="1"/>
  <c r="AK358" i="106"/>
  <c r="AK40" i="126" s="1"/>
  <c r="AK357" i="106"/>
  <c r="AK39" i="126" s="1"/>
  <c r="AK356" i="106"/>
  <c r="AK37" i="126" s="1"/>
  <c r="AJ355" i="106"/>
  <c r="AJ36" i="126" s="1"/>
  <c r="AP363" i="106"/>
  <c r="AP51" i="126" s="1"/>
  <c r="AQ357" i="106"/>
  <c r="AQ39" i="126" s="1"/>
  <c r="AP355" i="106"/>
  <c r="AP36" i="126" s="1"/>
  <c r="AP358" i="106"/>
  <c r="AP40" i="126" s="1"/>
  <c r="AP356" i="106"/>
  <c r="AP37" i="126" s="1"/>
  <c r="AN363" i="106"/>
  <c r="AN51" i="126" s="1"/>
  <c r="AO357" i="106"/>
  <c r="AO39" i="126" s="1"/>
  <c r="AN355" i="106"/>
  <c r="AN36" i="126" s="1"/>
  <c r="AN358" i="106"/>
  <c r="AN40" i="126" s="1"/>
  <c r="AN356" i="106"/>
  <c r="AN37" i="126" s="1"/>
  <c r="AL363" i="106"/>
  <c r="AL51" i="126" s="1"/>
  <c r="AM357" i="106"/>
  <c r="AM39" i="126" s="1"/>
  <c r="AL357" i="106"/>
  <c r="AL39" i="126" s="1"/>
  <c r="AK355" i="106"/>
  <c r="AK36" i="126" s="1"/>
  <c r="I364" i="106"/>
  <c r="I53" i="126" s="1"/>
  <c r="AQ363" i="106"/>
  <c r="AQ51" i="126" s="1"/>
  <c r="AJ358" i="106"/>
  <c r="AJ40" i="126" s="1"/>
  <c r="AJ357" i="106"/>
  <c r="AJ39" i="126" s="1"/>
  <c r="AK42" i="126" s="1"/>
  <c r="AK43" i="126" s="1"/>
  <c r="AJ356" i="106"/>
  <c r="AJ37" i="126" s="1"/>
  <c r="AQ355" i="106"/>
  <c r="AQ248" i="5" s="1"/>
  <c r="AQ358" i="106"/>
  <c r="AQ40" i="126" s="1"/>
  <c r="AQ356" i="106"/>
  <c r="AQ37" i="126" s="1"/>
  <c r="AO363" i="106"/>
  <c r="AO51" i="126" s="1"/>
  <c r="AP357" i="106"/>
  <c r="AP39" i="126" s="1"/>
  <c r="AO355" i="106"/>
  <c r="AO36" i="126" s="1"/>
  <c r="AR357" i="106"/>
  <c r="AR39" i="126" s="1"/>
  <c r="AO358" i="106"/>
  <c r="AO40" i="126" s="1"/>
  <c r="AO356" i="106"/>
  <c r="AO37" i="126" s="1"/>
  <c r="AM363" i="106"/>
  <c r="AM51" i="126" s="1"/>
  <c r="AN357" i="106"/>
  <c r="AN39" i="126" s="1"/>
  <c r="AM355" i="106"/>
  <c r="AM36" i="126" s="1"/>
  <c r="AM358" i="106"/>
  <c r="AM40" i="126" s="1"/>
  <c r="AM356" i="106"/>
  <c r="AM37" i="126" s="1"/>
  <c r="AL355" i="106"/>
  <c r="AL36" i="126" s="1"/>
  <c r="AL358" i="106"/>
  <c r="AL40" i="126" s="1"/>
  <c r="AL356" i="106"/>
  <c r="AL37" i="126" s="1"/>
  <c r="AN353" i="106"/>
  <c r="AN10" i="126" s="1"/>
  <c r="AM353" i="106"/>
  <c r="AM10" i="126" s="1"/>
  <c r="AL353" i="106"/>
  <c r="AL10" i="126" s="1"/>
  <c r="AO353" i="106"/>
  <c r="AO10" i="126" s="1"/>
  <c r="AK353" i="106"/>
  <c r="AK10" i="126" s="1"/>
  <c r="AJ353" i="106"/>
  <c r="AJ10" i="126" s="1"/>
  <c r="AP353" i="106"/>
  <c r="AP10" i="126" s="1"/>
  <c r="AR281" i="106"/>
  <c r="AU281" i="106"/>
  <c r="AT281" i="106"/>
  <c r="AS281" i="106"/>
  <c r="AV281" i="106"/>
  <c r="AU129" i="106"/>
  <c r="AR347" i="106"/>
  <c r="AR349" i="106"/>
  <c r="AQ404" i="106"/>
  <c r="AQ114" i="126" s="1"/>
  <c r="AQ415" i="106"/>
  <c r="AQ134" i="126" s="1"/>
  <c r="AO415" i="106"/>
  <c r="AO134" i="126" s="1"/>
  <c r="AR267" i="106"/>
  <c r="AR251" i="5" s="1"/>
  <c r="AU166" i="106"/>
  <c r="AQ403" i="106"/>
  <c r="AQ113" i="126" s="1"/>
  <c r="AV271" i="106"/>
  <c r="AV255" i="5" s="1"/>
  <c r="AP368" i="106"/>
  <c r="AP59" i="126" s="1"/>
  <c r="AT271" i="106"/>
  <c r="AT255" i="5" s="1"/>
  <c r="AR280" i="106"/>
  <c r="AS271" i="106"/>
  <c r="AS255" i="5" s="1"/>
  <c r="AV169" i="106"/>
  <c r="AU126" i="106"/>
  <c r="AV266" i="106"/>
  <c r="AV250" i="5" s="1"/>
  <c r="AQ392" i="106"/>
  <c r="AQ94" i="126" s="1"/>
  <c r="AT163" i="106"/>
  <c r="AU266" i="106"/>
  <c r="AU250" i="5" s="1"/>
  <c r="AQ391" i="106"/>
  <c r="AQ93" i="126" s="1"/>
  <c r="AS141" i="106"/>
  <c r="AR293" i="106"/>
  <c r="AQ379" i="106"/>
  <c r="AQ76" i="126" s="1"/>
  <c r="AR138" i="106"/>
  <c r="AP417" i="106"/>
  <c r="AP138" i="126" s="1"/>
  <c r="AQ378" i="106"/>
  <c r="AQ75" i="126" s="1"/>
  <c r="AV132" i="106"/>
  <c r="AQ407" i="106"/>
  <c r="AQ119" i="126" s="1"/>
  <c r="AQ395" i="106"/>
  <c r="AQ99" i="126" s="1"/>
  <c r="AQ381" i="106"/>
  <c r="AQ78" i="126" s="1"/>
  <c r="AP372" i="106"/>
  <c r="AP65" i="126" s="1"/>
  <c r="AR171" i="106"/>
  <c r="AV167" i="106"/>
  <c r="AU164" i="106"/>
  <c r="AT162" i="106"/>
  <c r="AS139" i="106"/>
  <c r="AR136" i="106"/>
  <c r="AV130" i="106"/>
  <c r="AS126" i="106"/>
  <c r="AP369" i="106"/>
  <c r="AP60" i="126" s="1"/>
  <c r="AT280" i="106"/>
  <c r="AS170" i="106"/>
  <c r="AR167" i="106"/>
  <c r="AV163" i="106"/>
  <c r="AU141" i="106"/>
  <c r="AT138" i="106"/>
  <c r="AS135" i="106"/>
  <c r="AR130" i="106"/>
  <c r="AR271" i="106"/>
  <c r="AR255" i="5" s="1"/>
  <c r="AT266" i="106"/>
  <c r="AT250" i="5" s="1"/>
  <c r="AQ414" i="106"/>
  <c r="AQ133" i="126" s="1"/>
  <c r="AP403" i="106"/>
  <c r="AP113" i="126" s="1"/>
  <c r="AP391" i="106"/>
  <c r="AP93" i="126" s="1"/>
  <c r="AP378" i="106"/>
  <c r="AP75" i="126" s="1"/>
  <c r="AV279" i="106"/>
  <c r="AU169" i="106"/>
  <c r="AT166" i="106"/>
  <c r="AS163" i="106"/>
  <c r="AR141" i="106"/>
  <c r="AV137" i="106"/>
  <c r="AU132" i="106"/>
  <c r="AT129" i="106"/>
  <c r="AT270" i="106"/>
  <c r="AT254" i="5" s="1"/>
  <c r="AR265" i="106"/>
  <c r="AR248" i="5" s="1"/>
  <c r="AP414" i="106"/>
  <c r="AP133" i="126" s="1"/>
  <c r="AQ401" i="106"/>
  <c r="AQ109" i="126" s="1"/>
  <c r="AQ389" i="106"/>
  <c r="AQ89" i="126" s="1"/>
  <c r="AQ376" i="106"/>
  <c r="AQ71" i="126" s="1"/>
  <c r="AU279" i="106"/>
  <c r="AT169" i="106"/>
  <c r="AS166" i="106"/>
  <c r="AR163" i="106"/>
  <c r="AV140" i="106"/>
  <c r="AU137" i="106"/>
  <c r="AT132" i="106"/>
  <c r="AS129" i="106"/>
  <c r="AR270" i="106"/>
  <c r="AR254" i="5" s="1"/>
  <c r="AQ264" i="106"/>
  <c r="AQ247" i="5" s="1"/>
  <c r="AP419" i="106"/>
  <c r="AP140" i="126" s="1"/>
  <c r="AQ410" i="106"/>
  <c r="AQ124" i="126" s="1"/>
  <c r="AQ398" i="106"/>
  <c r="AQ104" i="126" s="1"/>
  <c r="AQ386" i="106"/>
  <c r="AQ84" i="126" s="1"/>
  <c r="AP374" i="106"/>
  <c r="AP67" i="126" s="1"/>
  <c r="AQ352" i="106"/>
  <c r="AQ32" i="126" s="1"/>
  <c r="AV171" i="106"/>
  <c r="AU168" i="106"/>
  <c r="AT165" i="106"/>
  <c r="AR140" i="106"/>
  <c r="AV136" i="106"/>
  <c r="AU131" i="106"/>
  <c r="AU127" i="106"/>
  <c r="AQ270" i="106"/>
  <c r="AQ254" i="5" s="1"/>
  <c r="AP418" i="106"/>
  <c r="AP139" i="126" s="1"/>
  <c r="AQ409" i="106"/>
  <c r="AQ123" i="126" s="1"/>
  <c r="AQ397" i="106"/>
  <c r="AQ103" i="126" s="1"/>
  <c r="AQ385" i="106"/>
  <c r="AQ83" i="126" s="1"/>
  <c r="AP373" i="106"/>
  <c r="AP66" i="126" s="1"/>
  <c r="AT171" i="106"/>
  <c r="AS168" i="106"/>
  <c r="AR165" i="106"/>
  <c r="AV162" i="106"/>
  <c r="AU139" i="106"/>
  <c r="AT136" i="106"/>
  <c r="AS131" i="106"/>
  <c r="AV126" i="106"/>
  <c r="AV267" i="106"/>
  <c r="AV251" i="5" s="1"/>
  <c r="AV293" i="106"/>
  <c r="AQ417" i="106"/>
  <c r="AQ138" i="126" s="1"/>
  <c r="AP409" i="106"/>
  <c r="AP123" i="126" s="1"/>
  <c r="AP397" i="106"/>
  <c r="AP103" i="126" s="1"/>
  <c r="AP385" i="106"/>
  <c r="AP83" i="126" s="1"/>
  <c r="AQ372" i="106"/>
  <c r="AQ65" i="126" s="1"/>
  <c r="AS171" i="106"/>
  <c r="AR168" i="106"/>
  <c r="AV164" i="106"/>
  <c r="AU162" i="106"/>
  <c r="AT139" i="106"/>
  <c r="AS136" i="106"/>
  <c r="AR131" i="106"/>
  <c r="AT126" i="106"/>
  <c r="AR126" i="106"/>
  <c r="AT128" i="106"/>
  <c r="AR128" i="106"/>
  <c r="AV127" i="106"/>
  <c r="I274" i="106"/>
  <c r="I258" i="5" s="1"/>
  <c r="AQ271" i="106"/>
  <c r="AQ255" i="5" s="1"/>
  <c r="AU267" i="106"/>
  <c r="AU251" i="5" s="1"/>
  <c r="AS266" i="106"/>
  <c r="AS250" i="5" s="1"/>
  <c r="AU293" i="106"/>
  <c r="AO414" i="106"/>
  <c r="AO133" i="126" s="1"/>
  <c r="AP407" i="106"/>
  <c r="AP119" i="126" s="1"/>
  <c r="AP401" i="106"/>
  <c r="AP109" i="126" s="1"/>
  <c r="AP395" i="106"/>
  <c r="AP99" i="126" s="1"/>
  <c r="AP389" i="106"/>
  <c r="AP89" i="126" s="1"/>
  <c r="AP381" i="106"/>
  <c r="AP78" i="126" s="1"/>
  <c r="AP376" i="106"/>
  <c r="AP71" i="126" s="1"/>
  <c r="AQ370" i="106"/>
  <c r="AQ61" i="126" s="1"/>
  <c r="AT279" i="106"/>
  <c r="AV170" i="106"/>
  <c r="AS169" i="106"/>
  <c r="AU167" i="106"/>
  <c r="AR166" i="106"/>
  <c r="AT164" i="106"/>
  <c r="AS162" i="106"/>
  <c r="AU140" i="106"/>
  <c r="AR139" i="106"/>
  <c r="AT137" i="106"/>
  <c r="AV135" i="106"/>
  <c r="AS132" i="106"/>
  <c r="AU130" i="106"/>
  <c r="AR129" i="106"/>
  <c r="AT127" i="106"/>
  <c r="I273" i="106"/>
  <c r="I257" i="5" s="1"/>
  <c r="AV270" i="106"/>
  <c r="AV254" i="5" s="1"/>
  <c r="AT267" i="106"/>
  <c r="AT251" i="5" s="1"/>
  <c r="AR266" i="106"/>
  <c r="AR250" i="5" s="1"/>
  <c r="AT293" i="106"/>
  <c r="AQ412" i="106"/>
  <c r="AQ128" i="126" s="1"/>
  <c r="AQ406" i="106"/>
  <c r="AQ118" i="126" s="1"/>
  <c r="AQ400" i="106"/>
  <c r="AQ108" i="126" s="1"/>
  <c r="AQ394" i="106"/>
  <c r="AQ98" i="126" s="1"/>
  <c r="AQ388" i="106"/>
  <c r="AQ88" i="126" s="1"/>
  <c r="AQ380" i="106"/>
  <c r="AQ77" i="126" s="1"/>
  <c r="AO376" i="106"/>
  <c r="AO71" i="126" s="1"/>
  <c r="AP370" i="106"/>
  <c r="AP61" i="126" s="1"/>
  <c r="AQ353" i="106"/>
  <c r="AQ10" i="126" s="1"/>
  <c r="AV280" i="106"/>
  <c r="AS279" i="106"/>
  <c r="AU170" i="106"/>
  <c r="AR169" i="106"/>
  <c r="AT167" i="106"/>
  <c r="AV165" i="106"/>
  <c r="AS164" i="106"/>
  <c r="AR162" i="106"/>
  <c r="AT140" i="106"/>
  <c r="AV138" i="106"/>
  <c r="AS137" i="106"/>
  <c r="AU135" i="106"/>
  <c r="AR132" i="106"/>
  <c r="AT130" i="106"/>
  <c r="AV128" i="106"/>
  <c r="AS127" i="106"/>
  <c r="I272" i="106"/>
  <c r="I256" i="5" s="1"/>
  <c r="AU270" i="106"/>
  <c r="AU254" i="5" s="1"/>
  <c r="AS267" i="106"/>
  <c r="AS251" i="5" s="1"/>
  <c r="AS293" i="106"/>
  <c r="AQ419" i="106"/>
  <c r="AQ140" i="126" s="1"/>
  <c r="AP412" i="106"/>
  <c r="AP128" i="126" s="1"/>
  <c r="AP406" i="106"/>
  <c r="AP118" i="126" s="1"/>
  <c r="AP400" i="106"/>
  <c r="AP108" i="126" s="1"/>
  <c r="AP394" i="106"/>
  <c r="AP98" i="126" s="1"/>
  <c r="AP388" i="106"/>
  <c r="AP88" i="126" s="1"/>
  <c r="AP380" i="106"/>
  <c r="AP77" i="126" s="1"/>
  <c r="AQ374" i="106"/>
  <c r="AQ67" i="126" s="1"/>
  <c r="AQ369" i="106"/>
  <c r="AQ60" i="126" s="1"/>
  <c r="AU280" i="106"/>
  <c r="AR279" i="106"/>
  <c r="AT170" i="106"/>
  <c r="AV168" i="106"/>
  <c r="AS167" i="106"/>
  <c r="AU165" i="106"/>
  <c r="AR164" i="106"/>
  <c r="AV141" i="106"/>
  <c r="AS140" i="106"/>
  <c r="AU138" i="106"/>
  <c r="AR137" i="106"/>
  <c r="AT135" i="106"/>
  <c r="AV131" i="106"/>
  <c r="AS130" i="106"/>
  <c r="AU128" i="106"/>
  <c r="AR127" i="106"/>
  <c r="AU271" i="106"/>
  <c r="AU255" i="5" s="1"/>
  <c r="AS270" i="106"/>
  <c r="AS254" i="5" s="1"/>
  <c r="AQ267" i="106"/>
  <c r="AQ251" i="5" s="1"/>
  <c r="AQ418" i="106"/>
  <c r="AQ139" i="126" s="1"/>
  <c r="AP415" i="106"/>
  <c r="AP134" i="126" s="1"/>
  <c r="AP410" i="106"/>
  <c r="AP124" i="126" s="1"/>
  <c r="AP404" i="106"/>
  <c r="AP114" i="126" s="1"/>
  <c r="AP398" i="106"/>
  <c r="AP104" i="126" s="1"/>
  <c r="AP392" i="106"/>
  <c r="AP94" i="126" s="1"/>
  <c r="AP386" i="106"/>
  <c r="AP84" i="126" s="1"/>
  <c r="AP379" i="106"/>
  <c r="AP76" i="126" s="1"/>
  <c r="AQ373" i="106"/>
  <c r="AQ66" i="126" s="1"/>
  <c r="AQ368" i="106"/>
  <c r="AQ59" i="126" s="1"/>
  <c r="AP352" i="106"/>
  <c r="AP32" i="126" s="1"/>
  <c r="AS280" i="106"/>
  <c r="AU171" i="106"/>
  <c r="AR170" i="106"/>
  <c r="AT168" i="106"/>
  <c r="AV166" i="106"/>
  <c r="AS165" i="106"/>
  <c r="AU163" i="106"/>
  <c r="AT141" i="106"/>
  <c r="AV139" i="106"/>
  <c r="AS138" i="106"/>
  <c r="AU136" i="106"/>
  <c r="AR135" i="106"/>
  <c r="AT131" i="106"/>
  <c r="AV129" i="106"/>
  <c r="AS128" i="106"/>
  <c r="AQ434" i="5" l="1"/>
  <c r="AS434" i="5"/>
  <c r="AT434" i="5"/>
  <c r="AU434" i="5"/>
  <c r="AM434" i="5"/>
  <c r="AN381" i="5" s="1"/>
  <c r="AR434" i="5"/>
  <c r="AJ434" i="5"/>
  <c r="AL434" i="5"/>
  <c r="AO434" i="5"/>
  <c r="AP434" i="5"/>
  <c r="AU48" i="126"/>
  <c r="AU25" i="101" s="1"/>
  <c r="AT48" i="126"/>
  <c r="AT25" i="101" s="1"/>
  <c r="E96" i="106"/>
  <c r="E381" i="5"/>
  <c r="AP381" i="5"/>
  <c r="AM38" i="126"/>
  <c r="AN52" i="126"/>
  <c r="AN55" i="126" s="1"/>
  <c r="AL52" i="126"/>
  <c r="AL55" i="126" s="1"/>
  <c r="AQ52" i="126"/>
  <c r="AQ55" i="126" s="1"/>
  <c r="AP52" i="126"/>
  <c r="AP55" i="126" s="1"/>
  <c r="AR52" i="126"/>
  <c r="AR55" i="126" s="1"/>
  <c r="AR149" i="126" s="1"/>
  <c r="AM52" i="126"/>
  <c r="AM55" i="126" s="1"/>
  <c r="AS52" i="126"/>
  <c r="AS55" i="126" s="1"/>
  <c r="AS149" i="126" s="1"/>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5" i="5"/>
  <c r="AS118" i="5"/>
  <c r="AT77" i="5"/>
  <c r="AT104" i="5"/>
  <c r="AU130" i="5"/>
  <c r="AV105" i="5"/>
  <c r="AS62" i="5"/>
  <c r="AU76" i="5"/>
  <c r="AU107" i="5"/>
  <c r="AV65" i="5"/>
  <c r="AU61" i="5"/>
  <c r="AU105" i="5"/>
  <c r="I239" i="5"/>
  <c r="I18" i="125" s="1"/>
  <c r="AK177" i="5"/>
  <c r="AO177" i="5"/>
  <c r="AQ275" i="5"/>
  <c r="AQ88" i="15" s="1"/>
  <c r="AV94" i="5"/>
  <c r="AT129" i="5"/>
  <c r="AS129" i="5"/>
  <c r="AR92" i="5"/>
  <c r="AV64" i="5"/>
  <c r="AR66" i="5"/>
  <c r="AS105" i="5"/>
  <c r="AJ180" i="5"/>
  <c r="AT66" i="5"/>
  <c r="AT109" i="5"/>
  <c r="AS73" i="5"/>
  <c r="AR72" i="5"/>
  <c r="AT107" i="5"/>
  <c r="AU75" i="5"/>
  <c r="AR283" i="5"/>
  <c r="AV63" i="5"/>
  <c r="AS103" i="5"/>
  <c r="AT288" i="5"/>
  <c r="AS67" i="5"/>
  <c r="AU106" i="5"/>
  <c r="AT76" i="5"/>
  <c r="AV101" i="5"/>
  <c r="AV110" i="5"/>
  <c r="AU283" i="5"/>
  <c r="AU67" i="5"/>
  <c r="AU78" i="5"/>
  <c r="AR73" i="5"/>
  <c r="AR288" i="5"/>
  <c r="AV108" i="5"/>
  <c r="AU64" i="5"/>
  <c r="I242" i="5"/>
  <c r="I35" i="125" s="1"/>
  <c r="AK180" i="5"/>
  <c r="AO180" i="5"/>
  <c r="AU129" i="5"/>
  <c r="AV130" i="5"/>
  <c r="AU118" i="5"/>
  <c r="AV92" i="5"/>
  <c r="AS63" i="5"/>
  <c r="AT62" i="5"/>
  <c r="AR102" i="5"/>
  <c r="AN177" i="5"/>
  <c r="AS61" i="5"/>
  <c r="AU94" i="5"/>
  <c r="AU65" i="5"/>
  <c r="AU73" i="5"/>
  <c r="AR109" i="5"/>
  <c r="AS77" i="5"/>
  <c r="AU284" i="5"/>
  <c r="AT65" i="5"/>
  <c r="AV104" i="5"/>
  <c r="AV72" i="5"/>
  <c r="AS108" i="5"/>
  <c r="AV62" i="5"/>
  <c r="AU101" i="5"/>
  <c r="AR104" i="5"/>
  <c r="AS64" i="5"/>
  <c r="AV74" i="5"/>
  <c r="AV102" i="5"/>
  <c r="AS76" i="5"/>
  <c r="AS78" i="5"/>
  <c r="AV285" i="5"/>
  <c r="I241" i="5"/>
  <c r="I34" i="125" s="1"/>
  <c r="AL177" i="5"/>
  <c r="AP177" i="5"/>
  <c r="AV129" i="5"/>
  <c r="AV118" i="5"/>
  <c r="AT92" i="5"/>
  <c r="AS283" i="5"/>
  <c r="AS66" i="5"/>
  <c r="AR65" i="5"/>
  <c r="AR276" i="5"/>
  <c r="AR100" i="15" s="1"/>
  <c r="AV284" i="5"/>
  <c r="AR75" i="5"/>
  <c r="AV119" i="5"/>
  <c r="AR74" i="5"/>
  <c r="AR105" i="5"/>
  <c r="AT64" i="5"/>
  <c r="AS75" i="5"/>
  <c r="AV78" i="5"/>
  <c r="AR67" i="5"/>
  <c r="AT106" i="5"/>
  <c r="AT74" i="5"/>
  <c r="AV109" i="5"/>
  <c r="AR63" i="5"/>
  <c r="AV103" i="5"/>
  <c r="AV288" i="5"/>
  <c r="AS107" i="5"/>
  <c r="AU62" i="5"/>
  <c r="AT67" i="5"/>
  <c r="AR78" i="5"/>
  <c r="AR106" i="5"/>
  <c r="AT101" i="5"/>
  <c r="AR284" i="5"/>
  <c r="AS285" i="5"/>
  <c r="I243" i="5"/>
  <c r="I36" i="125" s="1"/>
  <c r="AL180" i="5"/>
  <c r="AP180" i="5"/>
  <c r="AR130" i="5"/>
  <c r="AR119" i="5"/>
  <c r="AS92" i="5"/>
  <c r="AU102" i="5"/>
  <c r="AR77" i="5"/>
  <c r="AR110" i="5"/>
  <c r="AI231" i="5"/>
  <c r="AT94" i="5"/>
  <c r="AT72" i="5"/>
  <c r="AR64" i="5"/>
  <c r="AS72" i="5"/>
  <c r="AR278" i="5"/>
  <c r="AR213" i="17" s="1"/>
  <c r="AT75" i="5"/>
  <c r="AU110" i="5"/>
  <c r="AR62" i="5"/>
  <c r="AV76" i="5"/>
  <c r="AS284" i="5"/>
  <c r="AU63" i="5"/>
  <c r="AR103" i="5"/>
  <c r="AS288" i="5"/>
  <c r="AU72" i="5"/>
  <c r="AR108" i="5"/>
  <c r="AR76" i="5"/>
  <c r="AT283" i="5"/>
  <c r="AT63" i="5"/>
  <c r="AR107" i="5"/>
  <c r="AT110" i="5"/>
  <c r="AU66" i="5"/>
  <c r="AU74" i="5"/>
  <c r="AS102" i="5"/>
  <c r="AS109" i="5"/>
  <c r="AU103" i="5"/>
  <c r="AV67" i="5"/>
  <c r="AT285" i="5"/>
  <c r="AQ57" i="101"/>
  <c r="I240" i="5"/>
  <c r="I33" i="125" s="1"/>
  <c r="AM177" i="5"/>
  <c r="AQ177" i="5"/>
  <c r="AR94" i="5"/>
  <c r="AS130" i="5"/>
  <c r="AR118" i="5"/>
  <c r="AS119" i="5"/>
  <c r="AU92" i="5"/>
  <c r="AV66" i="5"/>
  <c r="AU108" i="5"/>
  <c r="AJ177" i="5"/>
  <c r="AR129" i="5"/>
  <c r="AS104" i="5"/>
  <c r="AT103" i="5"/>
  <c r="AT73" i="5"/>
  <c r="AV283" i="5"/>
  <c r="AN180" i="5"/>
  <c r="AT119" i="5"/>
  <c r="AR101" i="5"/>
  <c r="AT108" i="5"/>
  <c r="AT78" i="5"/>
  <c r="AS65" i="5"/>
  <c r="AU104" i="5"/>
  <c r="AS74" i="5"/>
  <c r="AU109" i="5"/>
  <c r="AU77" i="5"/>
  <c r="AU288" i="5"/>
  <c r="AR61" i="5"/>
  <c r="AS110" i="5"/>
  <c r="AV61" i="5"/>
  <c r="AV73" i="5"/>
  <c r="AV77" i="5"/>
  <c r="AT105" i="5"/>
  <c r="AT284" i="5"/>
  <c r="AV106" i="5"/>
  <c r="AT102" i="5"/>
  <c r="AU285" i="5"/>
  <c r="AH231" i="5"/>
  <c r="AM180" i="5"/>
  <c r="AQ180" i="5"/>
  <c r="AQ63" i="17" s="1"/>
  <c r="AQ66" i="17" s="1"/>
  <c r="AS94" i="5"/>
  <c r="AT130" i="5"/>
  <c r="AU119" i="5"/>
  <c r="AT118" i="5"/>
  <c r="AV209" i="5"/>
  <c r="AU209" i="5"/>
  <c r="AS209" i="5"/>
  <c r="AT209" i="5"/>
  <c r="AR209" i="5"/>
  <c r="AT210" i="5"/>
  <c r="AS210" i="5"/>
  <c r="AU210" i="5"/>
  <c r="AV210" i="5"/>
  <c r="AR210" i="5"/>
  <c r="AO381" i="5" l="1"/>
  <c r="AN182" i="5"/>
  <c r="E434"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U62" i="2"/>
  <c r="AS62" i="2"/>
  <c r="AV49" i="2"/>
  <c r="AV62" i="2"/>
  <c r="AT62"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4" i="5"/>
  <c r="AR87" i="15" s="1"/>
  <c r="AT286" i="106"/>
  <c r="AR286" i="106"/>
  <c r="AU286" i="106"/>
  <c r="AS286" i="106"/>
  <c r="AV286" i="106"/>
  <c r="AS264" i="5" l="1"/>
  <c r="AT264" i="5"/>
  <c r="AR264" i="5"/>
  <c r="AU264" i="5"/>
  <c r="AV264" i="5"/>
  <c r="Q226" i="5"/>
  <c r="AV97" i="117"/>
  <c r="AV101" i="117"/>
  <c r="AV82" i="117"/>
  <c r="AV108" i="117"/>
  <c r="AV106" i="117"/>
  <c r="AV86" i="117"/>
  <c r="AV100" i="117"/>
  <c r="AV83" i="117"/>
  <c r="AV107" i="117"/>
  <c r="AV99" i="117"/>
  <c r="AV90" i="117"/>
  <c r="AV103" i="117"/>
  <c r="AV89" i="117"/>
  <c r="AV104" i="117"/>
  <c r="AV87" i="117"/>
  <c r="AV112" i="117"/>
  <c r="AV94" i="117"/>
  <c r="AV78" i="117"/>
  <c r="AV120" i="117"/>
  <c r="AV110" i="117"/>
  <c r="AV92" i="117"/>
  <c r="AV118" i="117"/>
  <c r="AV121" i="117"/>
  <c r="AV109" i="117"/>
  <c r="AV79" i="117"/>
  <c r="AV80" i="117"/>
  <c r="AV113" i="117"/>
  <c r="AV119" i="117"/>
  <c r="AV95" i="117"/>
  <c r="AV98" i="117"/>
  <c r="AV116" i="117"/>
  <c r="AV102" i="117"/>
  <c r="AV91" i="117"/>
  <c r="AV84" i="117"/>
  <c r="AV88" i="117"/>
  <c r="AV85" i="117"/>
  <c r="AV76" i="117"/>
  <c r="AV111" i="117"/>
  <c r="AV93" i="117"/>
  <c r="AV77" i="117"/>
  <c r="AV115" i="117"/>
  <c r="AV114" i="117"/>
  <c r="AV105" i="117"/>
  <c r="AV81" i="117"/>
  <c r="AV117" i="117"/>
  <c r="AR153" i="106"/>
  <c r="AU153" i="106"/>
  <c r="AT153" i="106"/>
  <c r="AV153" i="106"/>
  <c r="AS153" i="106"/>
  <c r="AS75" i="117" a="1"/>
  <c r="AS75" i="117" s="1"/>
  <c r="AR75" i="117" a="1"/>
  <c r="AR75" i="117" s="1"/>
  <c r="AU75" i="117" a="1"/>
  <c r="AU75" i="117" s="1"/>
  <c r="AQ75" i="117" a="1"/>
  <c r="AQ75" i="117" s="1"/>
  <c r="AT75" i="117" a="1"/>
  <c r="AT75" i="117" s="1"/>
  <c r="AP75" i="117" a="1"/>
  <c r="AP75" i="117" s="1"/>
  <c r="AO75" i="117" a="1"/>
  <c r="AO75" i="117"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2"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9" i="106"/>
  <c r="AV290" i="106"/>
  <c r="AR193" i="106"/>
  <c r="AT182" i="106"/>
  <c r="AU306" i="106"/>
  <c r="AT43" i="106"/>
  <c r="AU303" i="106"/>
  <c r="AR69" i="106"/>
  <c r="AR17" i="106"/>
  <c r="AU308" i="106"/>
  <c r="AS20" i="106"/>
  <c r="AR40" i="106"/>
  <c r="AS47" i="106"/>
  <c r="AR42" i="106"/>
  <c r="AT149" i="106"/>
  <c r="AV311" i="106"/>
  <c r="AV304" i="106"/>
  <c r="AU319" i="106"/>
  <c r="AV337" i="106"/>
  <c r="AU20" i="106"/>
  <c r="AU151" i="106"/>
  <c r="AV37" i="106"/>
  <c r="AS69" i="106"/>
  <c r="AS151" i="106"/>
  <c r="AR196" i="106"/>
  <c r="AS287" i="106"/>
  <c r="AS332" i="106"/>
  <c r="AT328" i="106"/>
  <c r="AS318" i="106"/>
  <c r="AS182" i="106"/>
  <c r="AU31" i="106"/>
  <c r="AT36" i="106"/>
  <c r="AS67" i="106"/>
  <c r="AV145" i="106"/>
  <c r="AV198" i="106"/>
  <c r="AV287" i="106"/>
  <c r="AT296" i="106"/>
  <c r="AR309" i="106"/>
  <c r="AT317" i="106"/>
  <c r="AU332" i="106"/>
  <c r="AT53" i="106"/>
  <c r="AR152" i="106"/>
  <c r="AS50" i="106"/>
  <c r="AU39" i="106"/>
  <c r="AT289" i="106"/>
  <c r="AT327" i="106"/>
  <c r="AT304" i="106"/>
  <c r="AV331" i="106"/>
  <c r="AR320" i="106"/>
  <c r="AS18" i="106"/>
  <c r="AT180" i="106"/>
  <c r="AV35" i="106"/>
  <c r="AU63" i="106"/>
  <c r="AR53" i="106"/>
  <c r="AS55" i="106"/>
  <c r="AU148" i="106"/>
  <c r="AT201" i="106"/>
  <c r="AT300" i="106"/>
  <c r="AU296" i="106"/>
  <c r="AT314" i="106"/>
  <c r="AT334" i="106"/>
  <c r="AT15" i="106"/>
  <c r="AR38" i="106"/>
  <c r="AU34" i="106"/>
  <c r="AT41" i="106"/>
  <c r="AU193" i="106"/>
  <c r="AS193" i="106"/>
  <c r="AS206" i="106"/>
  <c r="AR307" i="106"/>
  <c r="AR300" i="106"/>
  <c r="AV314" i="106"/>
  <c r="AR333" i="106"/>
  <c r="AT62" i="106"/>
  <c r="AR35" i="106"/>
  <c r="AS70" i="106"/>
  <c r="AR66" i="106"/>
  <c r="AR148" i="106"/>
  <c r="AT287" i="106"/>
  <c r="AU313" i="106"/>
  <c r="AS325" i="106"/>
  <c r="AR315"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1" i="106"/>
  <c r="AU45" i="106"/>
  <c r="AV28" i="106"/>
  <c r="AV299" i="106"/>
  <c r="AS71" i="106"/>
  <c r="AR49" i="106"/>
  <c r="AU301" i="106"/>
  <c r="AV18" i="106"/>
  <c r="AS36" i="106"/>
  <c r="AR198" i="106"/>
  <c r="AR59" i="106"/>
  <c r="AV54" i="106"/>
  <c r="AV177" i="106"/>
  <c r="AV203" i="106"/>
  <c r="AT288" i="106"/>
  <c r="AT302" i="106"/>
  <c r="AR314" i="106"/>
  <c r="AT332" i="106"/>
  <c r="AS27" i="106"/>
  <c r="AU35" i="106"/>
  <c r="AU146" i="106"/>
  <c r="AU65" i="106"/>
  <c r="AS177" i="106"/>
  <c r="AV194" i="106"/>
  <c r="AV206" i="106"/>
  <c r="AU289" i="106"/>
  <c r="AT307" i="106"/>
  <c r="AV315" i="106"/>
  <c r="AR331" i="106"/>
  <c r="AT19" i="106"/>
  <c r="AU42" i="106"/>
  <c r="AT69" i="106"/>
  <c r="AU48" i="106"/>
  <c r="AS40" i="106"/>
  <c r="AR206" i="106"/>
  <c r="AS204" i="106"/>
  <c r="AT303" i="106"/>
  <c r="AV302" i="106"/>
  <c r="AS330" i="106"/>
  <c r="AT318" i="106"/>
  <c r="AU16" i="106"/>
  <c r="AV67" i="106"/>
  <c r="AS34" i="106"/>
  <c r="AR62" i="106"/>
  <c r="AT52" i="106"/>
  <c r="AU53" i="106"/>
  <c r="AV199" i="106"/>
  <c r="AV298" i="106"/>
  <c r="AT335" i="106"/>
  <c r="AV332" i="106"/>
  <c r="AS15" i="106"/>
  <c r="AT63" i="106"/>
  <c r="AV65" i="106"/>
  <c r="AR68" i="106"/>
  <c r="AV180" i="106"/>
  <c r="AV193" i="106"/>
  <c r="AS313" i="106"/>
  <c r="AT309" i="106"/>
  <c r="AS327" i="106"/>
  <c r="AU318" i="106"/>
  <c r="AS32" i="106"/>
  <c r="AS60" i="106"/>
  <c r="AS54" i="106"/>
  <c r="AR51" i="106"/>
  <c r="AT155" i="106"/>
  <c r="AR199" i="106"/>
  <c r="AU297" i="106"/>
  <c r="AV312" i="106"/>
  <c r="AU327" i="106"/>
  <c r="AS52" i="106"/>
  <c r="AT32" i="106"/>
  <c r="AT61" i="106"/>
  <c r="AU290" i="106"/>
  <c r="AS304" i="106"/>
  <c r="AV327"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2" i="106"/>
  <c r="AU173" i="106"/>
  <c r="AS51" i="106"/>
  <c r="AV323" i="106"/>
  <c r="AT204" i="106"/>
  <c r="AV38" i="106"/>
  <c r="AU317" i="106"/>
  <c r="AT200" i="106"/>
  <c r="AT316" i="106"/>
  <c r="AR19" i="106"/>
  <c r="AS68" i="106"/>
  <c r="AV71" i="106"/>
  <c r="AU67" i="106"/>
  <c r="AU149" i="106"/>
  <c r="AT194" i="106"/>
  <c r="AS290" i="106"/>
  <c r="AT319" i="106"/>
  <c r="AV326" i="106"/>
  <c r="AU316" i="106"/>
  <c r="AV17" i="106"/>
  <c r="AR63" i="106"/>
  <c r="AR47" i="106"/>
  <c r="AV155" i="106"/>
  <c r="AU38" i="106"/>
  <c r="AU203" i="106"/>
  <c r="AU202" i="106"/>
  <c r="AS316" i="106"/>
  <c r="AS301" i="106"/>
  <c r="AU328" i="106"/>
  <c r="AV182" i="106"/>
  <c r="AT55" i="106"/>
  <c r="AU32" i="106"/>
  <c r="AT60" i="106"/>
  <c r="AV50" i="106"/>
  <c r="AT145" i="106"/>
  <c r="AS198" i="106"/>
  <c r="AS297" i="106"/>
  <c r="AU322" i="106"/>
  <c r="AS331" i="106"/>
  <c r="AR71" i="106"/>
  <c r="AS59" i="106"/>
  <c r="AS149" i="106"/>
  <c r="AS64" i="106"/>
  <c r="AT66" i="106"/>
  <c r="AV289" i="106"/>
  <c r="AU311" i="106"/>
  <c r="AV307" i="106"/>
  <c r="AU325" i="106"/>
  <c r="AR317" i="106"/>
  <c r="AT34" i="106"/>
  <c r="AR33" i="106"/>
  <c r="AV40" i="106"/>
  <c r="AU177" i="106"/>
  <c r="AR287" i="106"/>
  <c r="AT305" i="106"/>
  <c r="AT298" i="106"/>
  <c r="AT331" i="106"/>
  <c r="AV53" i="106"/>
  <c r="AV31" i="106"/>
  <c r="AR67" i="106"/>
  <c r="AV62" i="106"/>
  <c r="AR288" i="106"/>
  <c r="AT310" i="106"/>
  <c r="AR322" i="106"/>
  <c r="AR15" i="106"/>
  <c r="AR28" i="106"/>
  <c r="AT54" i="106"/>
  <c r="AV42" i="106"/>
  <c r="AV173" i="106"/>
  <c r="AS195" i="106"/>
  <c r="AT199" i="106"/>
  <c r="AR313" i="106"/>
  <c r="AV333" i="106"/>
  <c r="AT325" i="106"/>
  <c r="AP246" i="106"/>
  <c r="AO246" i="106"/>
  <c r="AS292"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3" i="106"/>
  <c r="AR204" i="106"/>
  <c r="AS41" i="106"/>
  <c r="AV288" i="106"/>
  <c r="AV66" i="106"/>
  <c r="AU337" i="106"/>
  <c r="AR197" i="106"/>
  <c r="AR43" i="106"/>
  <c r="AU334" i="106"/>
  <c r="AV61" i="106"/>
  <c r="AR34" i="106"/>
  <c r="AU66" i="106"/>
  <c r="AR64" i="106"/>
  <c r="AS173" i="106"/>
  <c r="AS180" i="106"/>
  <c r="AS205" i="106"/>
  <c r="AU287" i="106"/>
  <c r="AV305" i="106"/>
  <c r="AT329" i="106"/>
  <c r="AR182" i="106"/>
  <c r="AV43" i="106"/>
  <c r="AR31" i="106"/>
  <c r="AV58" i="106"/>
  <c r="AS49" i="106"/>
  <c r="AT51" i="106"/>
  <c r="AT290" i="106"/>
  <c r="AU196" i="106"/>
  <c r="AT311" i="106"/>
  <c r="AS314" i="106"/>
  <c r="AU329" i="106"/>
  <c r="AU56" i="106"/>
  <c r="AR55" i="106"/>
  <c r="AV146" i="106"/>
  <c r="AU62" i="106"/>
  <c r="AV64" i="106"/>
  <c r="AR180" i="106"/>
  <c r="AR310" i="106"/>
  <c r="AS306" i="106"/>
  <c r="AR324" i="106"/>
  <c r="AT315" i="106"/>
  <c r="AR30" i="106"/>
  <c r="AT31" i="106"/>
  <c r="AS39" i="106"/>
  <c r="AV303" i="106"/>
  <c r="AV296" i="106"/>
  <c r="AV329" i="106"/>
  <c r="AU30" i="106"/>
  <c r="AR56" i="106"/>
  <c r="AT49" i="106"/>
  <c r="AT197" i="106"/>
  <c r="AR184" i="106"/>
  <c r="I117" i="5" s="1"/>
  <c r="AS311" i="106"/>
  <c r="AR326" i="106"/>
  <c r="AS35" i="106"/>
  <c r="AS29" i="106"/>
  <c r="AS155" i="106"/>
  <c r="AU150" i="106"/>
  <c r="AU155" i="106"/>
  <c r="AT202" i="106"/>
  <c r="AR301" i="106"/>
  <c r="AV334" i="106"/>
  <c r="AU324" i="106"/>
  <c r="AU19" i="106"/>
  <c r="AV32" i="106"/>
  <c r="AV27" i="106"/>
  <c r="AU55" i="106"/>
  <c r="AR45" i="106"/>
  <c r="AS48" i="106"/>
  <c r="AT206" i="106"/>
  <c r="AT193" i="106"/>
  <c r="AV310" i="106"/>
  <c r="AT326" i="106"/>
  <c r="AN246" i="106"/>
  <c r="AL247" i="106"/>
  <c r="AV292"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8" i="106"/>
  <c r="AS56" i="106"/>
  <c r="AT18" i="106"/>
  <c r="AR329" i="106"/>
  <c r="AV39" i="106"/>
  <c r="AS16" i="106"/>
  <c r="AR32" i="106"/>
  <c r="AU58" i="106"/>
  <c r="AT44" i="106"/>
  <c r="AT177" i="106"/>
  <c r="AU199" i="106"/>
  <c r="AR201" i="106"/>
  <c r="AV301" i="106"/>
  <c r="AU299" i="106"/>
  <c r="AR327" i="106"/>
  <c r="AS19" i="106"/>
  <c r="AV44" i="106"/>
  <c r="AU51" i="106"/>
  <c r="AU71" i="106"/>
  <c r="AR61" i="106"/>
  <c r="AS63" i="106"/>
  <c r="AT308" i="106"/>
  <c r="AU304" i="106"/>
  <c r="AT322" i="106"/>
  <c r="AV29" i="106"/>
  <c r="AU37" i="106"/>
  <c r="AT150" i="106"/>
  <c r="AS201" i="106"/>
  <c r="AT203" i="106"/>
  <c r="AS302" i="106"/>
  <c r="AV336" i="106"/>
  <c r="AS328" i="106"/>
  <c r="AU17" i="106"/>
  <c r="AR29" i="106"/>
  <c r="AV52" i="106"/>
  <c r="AR52" i="106"/>
  <c r="AV47" i="106"/>
  <c r="AS152" i="106"/>
  <c r="AV195" i="106"/>
  <c r="AS288" i="106"/>
  <c r="AU330" i="106"/>
  <c r="AU309" i="106"/>
  <c r="AT324" i="106"/>
  <c r="AU50" i="106"/>
  <c r="AS30" i="106"/>
  <c r="AT65" i="106"/>
  <c r="AS61" i="106"/>
  <c r="AV308" i="106"/>
  <c r="AT320" i="106"/>
  <c r="AV60" i="106"/>
  <c r="AV45" i="106"/>
  <c r="AU40" i="106"/>
  <c r="AS196" i="106"/>
  <c r="AS300" i="106"/>
  <c r="AV313" i="106"/>
  <c r="AS322" i="106"/>
  <c r="AT337" i="106"/>
  <c r="AS33" i="106"/>
  <c r="AS42" i="106"/>
  <c r="AT68" i="106"/>
  <c r="AV57" i="106"/>
  <c r="AR60" i="106"/>
  <c r="AS305" i="106"/>
  <c r="AT301" i="106"/>
  <c r="AS319"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2" i="106"/>
  <c r="AT28" i="106"/>
  <c r="AS309" i="106"/>
  <c r="AT58" i="106"/>
  <c r="AU33" i="106"/>
  <c r="AU312" i="106"/>
  <c r="AS146" i="106"/>
  <c r="AR36" i="106"/>
  <c r="AT29" i="106"/>
  <c r="AS57" i="106"/>
  <c r="AU47" i="106"/>
  <c r="AV49" i="106"/>
  <c r="AR290" i="106"/>
  <c r="AR195" i="106"/>
  <c r="AU298" i="106"/>
  <c r="AT312" i="106"/>
  <c r="AR328" i="106"/>
  <c r="AT30" i="106"/>
  <c r="AU57" i="106"/>
  <c r="AS28" i="106"/>
  <c r="AT151" i="106"/>
  <c r="AV196" i="106"/>
  <c r="AV201" i="106"/>
  <c r="AU300" i="106"/>
  <c r="AR337" i="106"/>
  <c r="AS335" i="106"/>
  <c r="AU326" i="106"/>
  <c r="AV34" i="106"/>
  <c r="AT27" i="106"/>
  <c r="AT48" i="106"/>
  <c r="AT50" i="106"/>
  <c r="AS45" i="106"/>
  <c r="AS194" i="106"/>
  <c r="AV317" i="106"/>
  <c r="AR308" i="106"/>
  <c r="AV322" i="106"/>
  <c r="AT45" i="106"/>
  <c r="AU28" i="106"/>
  <c r="AV63" i="106"/>
  <c r="AU59" i="106"/>
  <c r="AV202" i="106"/>
  <c r="AU206" i="106"/>
  <c r="AU288" i="106"/>
  <c r="AS307" i="106"/>
  <c r="AV318" i="106"/>
  <c r="AS337" i="106"/>
  <c r="AS31" i="106"/>
  <c r="AU27" i="106"/>
  <c r="AU49" i="106"/>
  <c r="AV152" i="106"/>
  <c r="AS148" i="106"/>
  <c r="AV200" i="106"/>
  <c r="AT299" i="106"/>
  <c r="AS333" i="106"/>
  <c r="AR323" i="106"/>
  <c r="AT16" i="106"/>
  <c r="AR149" i="106"/>
  <c r="AV41" i="106"/>
  <c r="AR44" i="106"/>
  <c r="AR200" i="106"/>
  <c r="AR297" i="106"/>
  <c r="AU307" i="106"/>
  <c r="AR335" i="106"/>
  <c r="AS323" i="106"/>
  <c r="AR20" i="106"/>
  <c r="AS37" i="106"/>
  <c r="AU180" i="106"/>
  <c r="AU70" i="106"/>
  <c r="AR146" i="106"/>
  <c r="AV204" i="106"/>
  <c r="AU198" i="106"/>
  <c r="AT297" i="106"/>
  <c r="AU314" i="106"/>
  <c r="AR332" i="106"/>
  <c r="AT323" i="106"/>
  <c r="AU292"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9" i="106"/>
  <c r="AT64" i="106"/>
  <c r="AV30" i="106"/>
  <c r="AT336" i="106"/>
  <c r="AS26" i="106"/>
  <c r="AU336" i="106"/>
  <c r="AV151" i="106"/>
  <c r="AT330" i="106"/>
  <c r="AS197" i="106"/>
  <c r="AT26" i="106"/>
  <c r="AV36" i="106"/>
  <c r="AT47" i="106"/>
  <c r="AR70" i="106"/>
  <c r="AT59" i="106"/>
  <c r="AU61" i="106"/>
  <c r="AV205" i="106"/>
  <c r="AV306" i="106"/>
  <c r="AR303" i="106"/>
  <c r="AV320" i="106"/>
  <c r="AS43" i="106"/>
  <c r="AV48" i="106"/>
  <c r="AU43" i="106"/>
  <c r="AR296" i="106"/>
  <c r="AT313" i="106"/>
  <c r="AT306" i="106"/>
  <c r="AS321" i="106"/>
  <c r="AT39" i="106"/>
  <c r="AR41" i="106"/>
  <c r="AR27" i="106"/>
  <c r="AS62" i="106"/>
  <c r="AR58" i="106"/>
  <c r="AT198" i="106"/>
  <c r="AR205" i="106"/>
  <c r="AU305" i="106"/>
  <c r="AS317" i="106"/>
  <c r="AU335" i="106"/>
  <c r="AV26" i="106"/>
  <c r="AR26" i="106"/>
  <c r="AS44" i="106"/>
  <c r="AU145" i="106"/>
  <c r="AT152" i="106"/>
  <c r="AS199" i="106"/>
  <c r="AV297" i="106"/>
  <c r="AU331" i="106"/>
  <c r="AT321" i="106"/>
  <c r="AR16" i="106"/>
  <c r="AU41" i="106"/>
  <c r="AR39" i="106"/>
  <c r="AT70" i="106"/>
  <c r="AV150" i="106"/>
  <c r="AU205" i="106"/>
  <c r="AU194" i="106"/>
  <c r="AR298" i="106"/>
  <c r="AS312" i="106"/>
  <c r="AU320" i="106"/>
  <c r="AV335" i="106"/>
  <c r="AV19" i="106"/>
  <c r="AU36" i="106"/>
  <c r="AS65" i="106"/>
  <c r="AU54" i="106"/>
  <c r="AV56" i="106"/>
  <c r="AS150" i="106"/>
  <c r="AR203" i="106"/>
  <c r="AR302" i="106"/>
  <c r="AS298" i="106"/>
  <c r="AR316" i="106"/>
  <c r="AR336" i="106"/>
  <c r="AU18" i="106"/>
  <c r="AV59" i="106"/>
  <c r="AR37" i="106"/>
  <c r="AU44" i="106"/>
  <c r="AU201" i="106"/>
  <c r="AS310" i="106"/>
  <c r="AS303" i="106"/>
  <c r="AR318" i="106"/>
  <c r="AS336" i="106"/>
  <c r="AT292"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5" i="106"/>
  <c r="AT146" i="106"/>
  <c r="AR57" i="106"/>
  <c r="AS326" i="106"/>
  <c r="AV197" i="106"/>
  <c r="AR54" i="106"/>
  <c r="AV324" i="106"/>
  <c r="AU204" i="106"/>
  <c r="AR155" i="106"/>
  <c r="AV321" i="106"/>
  <c r="AR48" i="106"/>
  <c r="AU26" i="106"/>
  <c r="AR202" i="106"/>
  <c r="AS145" i="106"/>
  <c r="AV148" i="106"/>
  <c r="AS200" i="106"/>
  <c r="AR299" i="106"/>
  <c r="AS324" i="106"/>
  <c r="AU333" i="106"/>
  <c r="AR325" i="106"/>
  <c r="AT20" i="106"/>
  <c r="AS38" i="106"/>
  <c r="AU60" i="106"/>
  <c r="AT56" i="106"/>
  <c r="AR194" i="106"/>
  <c r="AR304" i="106"/>
  <c r="AU315" i="106"/>
  <c r="AR334" i="106"/>
  <c r="AR50" i="106"/>
  <c r="AV149" i="106"/>
  <c r="AV70" i="106"/>
  <c r="AU197" i="106"/>
  <c r="AS289" i="106"/>
  <c r="AS296" i="106"/>
  <c r="AR330" i="106"/>
  <c r="AV319" i="106"/>
  <c r="AV20" i="106"/>
  <c r="AT38" i="106"/>
  <c r="AT37" i="106"/>
  <c r="AV68" i="106"/>
  <c r="AT148" i="106"/>
  <c r="AS203" i="106"/>
  <c r="AV309" i="106"/>
  <c r="AU310" i="106"/>
  <c r="AR319" i="106"/>
  <c r="AS334" i="106"/>
  <c r="AU182" i="106"/>
  <c r="AS66" i="106"/>
  <c r="AR177" i="106"/>
  <c r="AV51" i="106"/>
  <c r="AT42" i="106"/>
  <c r="AU195" i="106"/>
  <c r="AT205" i="106"/>
  <c r="AR305" i="106"/>
  <c r="AR306" i="106"/>
  <c r="AT333" i="106"/>
  <c r="AU321" i="106"/>
  <c r="AV16" i="106"/>
  <c r="AU29" i="106"/>
  <c r="AV69" i="106"/>
  <c r="AU152" i="106"/>
  <c r="AT67" i="106"/>
  <c r="AU69" i="106"/>
  <c r="AT196" i="106"/>
  <c r="AT195" i="106"/>
  <c r="AV316" i="106"/>
  <c r="AR311" i="106"/>
  <c r="AV328" i="106"/>
  <c r="AS320" i="106"/>
  <c r="AS17" i="106"/>
  <c r="AT35" i="106"/>
  <c r="AT71" i="106"/>
  <c r="AT57" i="106"/>
  <c r="AS53" i="106"/>
  <c r="AS202" i="106"/>
  <c r="AR289" i="106"/>
  <c r="AV300" i="106"/>
  <c r="AV325" i="106"/>
  <c r="AV330" i="106"/>
  <c r="AS388" i="5" l="1"/>
  <c r="AV32" i="5"/>
  <c r="AV386" i="5"/>
  <c r="AS141" i="5"/>
  <c r="AS463" i="5"/>
  <c r="AR471" i="5"/>
  <c r="AU500" i="5"/>
  <c r="AL450" i="5"/>
  <c r="AQ422" i="5"/>
  <c r="AU454" i="5"/>
  <c r="AT431" i="5"/>
  <c r="AS453" i="5"/>
  <c r="AS503" i="5"/>
  <c r="AV394" i="5"/>
  <c r="AV391" i="5"/>
  <c r="AR465" i="5"/>
  <c r="AT488" i="5"/>
  <c r="AV361" i="5"/>
  <c r="AU378" i="5"/>
  <c r="AT394" i="5"/>
  <c r="AU503" i="5"/>
  <c r="AM415" i="5"/>
  <c r="AN362" i="5" s="1"/>
  <c r="AJ424" i="5"/>
  <c r="AP453" i="5"/>
  <c r="AT421" i="5"/>
  <c r="AL432" i="5"/>
  <c r="AM420" i="5"/>
  <c r="AN367" i="5" s="1"/>
  <c r="AJ227" i="5"/>
  <c r="AU136" i="5"/>
  <c r="AR502" i="5"/>
  <c r="AR490" i="5"/>
  <c r="AS366" i="5"/>
  <c r="AV398" i="5"/>
  <c r="AT385" i="5"/>
  <c r="AV139" i="5"/>
  <c r="AT479" i="5"/>
  <c r="AT375" i="5"/>
  <c r="AT445" i="5"/>
  <c r="AJ446" i="5"/>
  <c r="AP433" i="5"/>
  <c r="AM417" i="5"/>
  <c r="AN364" i="5" s="1"/>
  <c r="AO423" i="5"/>
  <c r="AL428" i="5"/>
  <c r="AO422" i="5"/>
  <c r="AU444" i="5"/>
  <c r="AT468" i="5"/>
  <c r="AT504" i="5"/>
  <c r="AV395" i="5"/>
  <c r="AT491" i="5"/>
  <c r="AV387" i="5"/>
  <c r="AT88" i="5"/>
  <c r="AU406" i="5"/>
  <c r="AU137" i="5"/>
  <c r="AT34" i="5"/>
  <c r="AM425" i="5"/>
  <c r="AN372" i="5" s="1"/>
  <c r="AQ443" i="5"/>
  <c r="AM459" i="5"/>
  <c r="AN406" i="5" s="1"/>
  <c r="AL416" i="5"/>
  <c r="AO415" i="5"/>
  <c r="AM422" i="5"/>
  <c r="AN369" i="5" s="1"/>
  <c r="AR432" i="5"/>
  <c r="AJ432" i="5"/>
  <c r="AO425" i="5"/>
  <c r="AM438" i="5"/>
  <c r="AN385" i="5" s="1"/>
  <c r="AO443" i="5"/>
  <c r="AU422" i="5"/>
  <c r="AT147" i="5"/>
  <c r="AV501" i="5"/>
  <c r="AR493" i="5"/>
  <c r="AV463" i="5"/>
  <c r="AR491" i="5"/>
  <c r="AU391" i="5"/>
  <c r="AV393" i="5"/>
  <c r="AS120" i="5"/>
  <c r="AR135" i="5"/>
  <c r="AT113" i="5"/>
  <c r="AT76" i="6" s="1"/>
  <c r="AR451" i="5"/>
  <c r="AT440" i="5"/>
  <c r="AM414" i="5"/>
  <c r="AN361" i="5" s="1"/>
  <c r="AO428" i="5"/>
  <c r="AJ451" i="5"/>
  <c r="AR443" i="5"/>
  <c r="AR424" i="5"/>
  <c r="AR456" i="5"/>
  <c r="AR480" i="5"/>
  <c r="AR489" i="5"/>
  <c r="AT465" i="5"/>
  <c r="AR484" i="5"/>
  <c r="AS394" i="5"/>
  <c r="AT395" i="5"/>
  <c r="AU141" i="5"/>
  <c r="AT486" i="5"/>
  <c r="AT483" i="5"/>
  <c r="AR479" i="5"/>
  <c r="AT424" i="5"/>
  <c r="AS456" i="5"/>
  <c r="AS449" i="5"/>
  <c r="AU443" i="5"/>
  <c r="AS423" i="5"/>
  <c r="AV494" i="5"/>
  <c r="AU494" i="5"/>
  <c r="AS367" i="5"/>
  <c r="AV400" i="5"/>
  <c r="AU388" i="5"/>
  <c r="AV469" i="5"/>
  <c r="AT35" i="5"/>
  <c r="AU400" i="5"/>
  <c r="AV141" i="5"/>
  <c r="AP454" i="5"/>
  <c r="AQ456" i="5"/>
  <c r="AO414" i="5"/>
  <c r="AL439" i="5"/>
  <c r="AU438" i="5"/>
  <c r="AR420" i="5"/>
  <c r="AM455" i="5"/>
  <c r="AN402" i="5" s="1"/>
  <c r="AS147" i="5"/>
  <c r="AT481" i="5"/>
  <c r="AV370" i="5"/>
  <c r="AT267" i="5"/>
  <c r="AT463" i="5"/>
  <c r="AS485" i="5"/>
  <c r="AV372" i="5"/>
  <c r="AT87" i="5"/>
  <c r="AU470" i="5"/>
  <c r="AP425" i="5"/>
  <c r="AJ439" i="5"/>
  <c r="AL445" i="5"/>
  <c r="AQ435" i="5"/>
  <c r="AM426" i="5"/>
  <c r="AN373" i="5" s="1"/>
  <c r="AR431" i="5"/>
  <c r="AR414" i="5"/>
  <c r="AM442" i="5"/>
  <c r="AN389" i="5" s="1"/>
  <c r="AP444" i="5"/>
  <c r="AP227" i="5"/>
  <c r="T226" i="5"/>
  <c r="X227" i="5"/>
  <c r="AD226" i="5"/>
  <c r="O226" i="5"/>
  <c r="O227" i="5"/>
  <c r="W226" i="5"/>
  <c r="AV467" i="5"/>
  <c r="AS140" i="5"/>
  <c r="AT133" i="5"/>
  <c r="AT86" i="5"/>
  <c r="AS267" i="5"/>
  <c r="AS491" i="5"/>
  <c r="AV488" i="5"/>
  <c r="AT84" i="5"/>
  <c r="AJ416" i="5"/>
  <c r="AL433" i="5"/>
  <c r="AP437" i="5"/>
  <c r="AS430" i="5"/>
  <c r="AM446" i="5"/>
  <c r="AN393" i="5" s="1"/>
  <c r="AS431" i="5"/>
  <c r="AR485" i="5"/>
  <c r="AU34" i="5"/>
  <c r="AU389" i="5"/>
  <c r="AU132" i="5"/>
  <c r="AU498" i="5"/>
  <c r="AU502" i="5"/>
  <c r="AV383" i="5"/>
  <c r="AS361" i="5"/>
  <c r="AJ449" i="5"/>
  <c r="AL454" i="5"/>
  <c r="AP450" i="5"/>
  <c r="AQ452" i="5"/>
  <c r="AU446" i="5"/>
  <c r="AJ429" i="5"/>
  <c r="AP429" i="5"/>
  <c r="AQ227" i="5"/>
  <c r="AV142" i="5"/>
  <c r="AU474" i="5"/>
  <c r="AS500" i="5"/>
  <c r="AS504" i="5"/>
  <c r="AU363" i="5"/>
  <c r="AT383" i="5"/>
  <c r="AV134" i="5"/>
  <c r="AU465" i="5"/>
  <c r="AS84" i="5"/>
  <c r="AU403" i="5"/>
  <c r="AL421" i="5"/>
  <c r="AS426" i="5"/>
  <c r="AQ433" i="5"/>
  <c r="AM412" i="5"/>
  <c r="AN359" i="5" s="1"/>
  <c r="AP417" i="5"/>
  <c r="AJ419" i="5"/>
  <c r="AP452" i="5"/>
  <c r="AU433" i="5"/>
  <c r="AS472" i="5"/>
  <c r="AS489" i="5"/>
  <c r="AT487" i="5"/>
  <c r="AU476" i="5"/>
  <c r="AU372" i="5"/>
  <c r="AU386" i="5"/>
  <c r="AT117" i="5"/>
  <c r="AS391" i="5"/>
  <c r="AJ447" i="5"/>
  <c r="AR449" i="5"/>
  <c r="AO437" i="5"/>
  <c r="AJ412" i="5"/>
  <c r="AP443" i="5"/>
  <c r="AL448" i="5"/>
  <c r="AS435" i="5"/>
  <c r="AP419" i="5"/>
  <c r="AP458" i="5"/>
  <c r="AJ417" i="5"/>
  <c r="AS383" i="5"/>
  <c r="AR468" i="5"/>
  <c r="AS478" i="5"/>
  <c r="AV470" i="5"/>
  <c r="AS473" i="5"/>
  <c r="AU496" i="5"/>
  <c r="AS113" i="5"/>
  <c r="AS76" i="6" s="1"/>
  <c r="AU504" i="5"/>
  <c r="AS433" i="5"/>
  <c r="AU451" i="5"/>
  <c r="AP439" i="5"/>
  <c r="AS422" i="5"/>
  <c r="AS446" i="5"/>
  <c r="AT436" i="5"/>
  <c r="AT137" i="5"/>
  <c r="AT477" i="5"/>
  <c r="AT472" i="5"/>
  <c r="AU492" i="5"/>
  <c r="AU367" i="5"/>
  <c r="AU373" i="5"/>
  <c r="AS268" i="5"/>
  <c r="AT138" i="5"/>
  <c r="AV31" i="5"/>
  <c r="AJ456" i="5"/>
  <c r="AT420" i="5"/>
  <c r="AT439" i="5"/>
  <c r="AT426" i="5"/>
  <c r="AS471" i="5"/>
  <c r="AV479" i="5"/>
  <c r="AU485" i="5"/>
  <c r="AT398" i="5"/>
  <c r="AT387" i="5"/>
  <c r="AT470" i="5"/>
  <c r="AR498" i="5"/>
  <c r="AU84" i="5"/>
  <c r="AV117" i="5"/>
  <c r="AS406" i="5"/>
  <c r="AL446" i="5"/>
  <c r="AJ452" i="5"/>
  <c r="AR452" i="5"/>
  <c r="AJ421" i="5"/>
  <c r="AR422" i="5"/>
  <c r="AQ444" i="5"/>
  <c r="AJ427" i="5"/>
  <c r="AO448" i="5"/>
  <c r="AU450" i="5"/>
  <c r="AS448" i="5"/>
  <c r="AO418" i="5"/>
  <c r="AL226" i="5"/>
  <c r="AS405" i="5"/>
  <c r="AS131" i="5"/>
  <c r="AU463" i="5"/>
  <c r="AT120" i="5"/>
  <c r="AU374" i="5"/>
  <c r="AV265" i="5"/>
  <c r="AT495" i="5"/>
  <c r="AU89" i="5"/>
  <c r="AT378" i="5"/>
  <c r="AM416" i="5"/>
  <c r="AN363" i="5" s="1"/>
  <c r="AT457" i="5"/>
  <c r="AL447" i="5"/>
  <c r="AL435" i="5"/>
  <c r="AR418" i="5"/>
  <c r="AS443" i="5"/>
  <c r="AS415" i="5"/>
  <c r="AO430" i="5"/>
  <c r="AQ459" i="5"/>
  <c r="AM226" i="5"/>
  <c r="P226" i="5"/>
  <c r="K227" i="5"/>
  <c r="AE227" i="5"/>
  <c r="R226" i="5"/>
  <c r="AB226" i="5"/>
  <c r="R227" i="5"/>
  <c r="AS91" i="5"/>
  <c r="AR478" i="5"/>
  <c r="AT392" i="5"/>
  <c r="AR117" i="5"/>
  <c r="AR124" i="5" s="1"/>
  <c r="AT406" i="5"/>
  <c r="AT134" i="5"/>
  <c r="AT500" i="5"/>
  <c r="AS401" i="5"/>
  <c r="AV403" i="5"/>
  <c r="AU135" i="5"/>
  <c r="AR132" i="5"/>
  <c r="AR466" i="5"/>
  <c r="AR93" i="5"/>
  <c r="AS482" i="5"/>
  <c r="AO456" i="5"/>
  <c r="AL426" i="5"/>
  <c r="AO441" i="5"/>
  <c r="AL452" i="5"/>
  <c r="AQ426" i="5"/>
  <c r="AS444" i="5"/>
  <c r="AO435" i="5"/>
  <c r="AL418" i="5"/>
  <c r="AT456" i="5"/>
  <c r="AS470" i="5"/>
  <c r="AR503" i="5"/>
  <c r="AS400" i="5"/>
  <c r="AU146" i="5"/>
  <c r="AV464" i="5"/>
  <c r="AS484" i="5"/>
  <c r="AT374" i="5"/>
  <c r="AS378" i="5"/>
  <c r="AT382" i="5"/>
  <c r="AT503" i="5"/>
  <c r="AL457" i="5"/>
  <c r="AO420" i="5"/>
  <c r="AJ422" i="5"/>
  <c r="AQ449" i="5"/>
  <c r="AR415" i="5"/>
  <c r="AM448" i="5"/>
  <c r="AN395" i="5" s="1"/>
  <c r="AJ428" i="5"/>
  <c r="AQ416" i="5"/>
  <c r="AJ430" i="5"/>
  <c r="AO227" i="5"/>
  <c r="AR84" i="5"/>
  <c r="AR464" i="5"/>
  <c r="AT466" i="5"/>
  <c r="AV485" i="5"/>
  <c r="AT380" i="5"/>
  <c r="AT362" i="5"/>
  <c r="AT89" i="5"/>
  <c r="AR133" i="5"/>
  <c r="AU479" i="5"/>
  <c r="AL429" i="5"/>
  <c r="AM454" i="5"/>
  <c r="AN401" i="5" s="1"/>
  <c r="AO432" i="5"/>
  <c r="AQ421" i="5"/>
  <c r="AR457" i="5"/>
  <c r="AV480" i="5"/>
  <c r="AV475" i="5"/>
  <c r="AU497" i="5"/>
  <c r="AU33" i="5"/>
  <c r="AV364" i="5"/>
  <c r="AV379" i="5"/>
  <c r="AT379" i="5"/>
  <c r="AS475" i="5"/>
  <c r="AS450" i="5"/>
  <c r="AP428" i="5"/>
  <c r="AQ441" i="5"/>
  <c r="AU430" i="5"/>
  <c r="AR423" i="5"/>
  <c r="AM413" i="5"/>
  <c r="AN360" i="5" s="1"/>
  <c r="AV287" i="5"/>
  <c r="AV282" i="17" s="1"/>
  <c r="AT140" i="5"/>
  <c r="AR477" i="5"/>
  <c r="AS481" i="5"/>
  <c r="AV378" i="5"/>
  <c r="AV401" i="5"/>
  <c r="AU445" i="5"/>
  <c r="AM444" i="5"/>
  <c r="AN391" i="5" s="1"/>
  <c r="AO442" i="5"/>
  <c r="AL458" i="5"/>
  <c r="AS417" i="5"/>
  <c r="AT437" i="5"/>
  <c r="AT425" i="5"/>
  <c r="AU458" i="5"/>
  <c r="AS133" i="5"/>
  <c r="AR266" i="5"/>
  <c r="AV474" i="5"/>
  <c r="AS498" i="5"/>
  <c r="AT390" i="5"/>
  <c r="AV93" i="5"/>
  <c r="AT132" i="5"/>
  <c r="AU484" i="5"/>
  <c r="AU387" i="5"/>
  <c r="AO447" i="5"/>
  <c r="AJ444" i="5"/>
  <c r="AU437" i="5"/>
  <c r="AU442" i="5"/>
  <c r="AO455" i="5"/>
  <c r="AT458" i="5"/>
  <c r="AU268" i="5"/>
  <c r="AU464" i="5"/>
  <c r="AS494" i="5"/>
  <c r="AS31" i="5"/>
  <c r="AS142" i="5"/>
  <c r="AV482" i="5"/>
  <c r="AU370" i="5"/>
  <c r="AV389" i="5"/>
  <c r="AV466" i="5"/>
  <c r="AM431" i="5"/>
  <c r="AN378" i="5" s="1"/>
  <c r="AO429" i="5"/>
  <c r="AR450" i="5"/>
  <c r="AQ424" i="5"/>
  <c r="AJ457" i="5"/>
  <c r="AT454" i="5"/>
  <c r="AQ438" i="5"/>
  <c r="AN227" i="5"/>
  <c r="AU131" i="5"/>
  <c r="AT467" i="5"/>
  <c r="AS34" i="5"/>
  <c r="AS385" i="5"/>
  <c r="AV136" i="5"/>
  <c r="AS499" i="5"/>
  <c r="AU36" i="5"/>
  <c r="AS382" i="5"/>
  <c r="AU473" i="5"/>
  <c r="AL431" i="5"/>
  <c r="AU414" i="5"/>
  <c r="AO431" i="5"/>
  <c r="AU425" i="5"/>
  <c r="AP447" i="5"/>
  <c r="AR454" i="5"/>
  <c r="M227" i="5"/>
  <c r="S226" i="5"/>
  <c r="Y227" i="5"/>
  <c r="AI226" i="5"/>
  <c r="AG226" i="5"/>
  <c r="L226" i="5"/>
  <c r="AV91" i="5"/>
  <c r="AR267" i="5"/>
  <c r="AV483" i="5"/>
  <c r="AU488" i="5"/>
  <c r="AV497" i="5"/>
  <c r="AT370" i="5"/>
  <c r="AU404" i="5"/>
  <c r="AR473" i="5"/>
  <c r="AU122" i="5"/>
  <c r="AT372" i="5"/>
  <c r="AV405" i="5"/>
  <c r="AT391" i="5"/>
  <c r="AS138" i="5"/>
  <c r="AU142" i="5"/>
  <c r="AV368" i="5"/>
  <c r="AP451" i="5"/>
  <c r="AQ453" i="5"/>
  <c r="AR445" i="5"/>
  <c r="AM458" i="5"/>
  <c r="AN405" i="5" s="1"/>
  <c r="AT455" i="5"/>
  <c r="AM441" i="5"/>
  <c r="AN388" i="5" s="1"/>
  <c r="AL442" i="5"/>
  <c r="AP432" i="5"/>
  <c r="AM418" i="5"/>
  <c r="AN365" i="5" s="1"/>
  <c r="AU455" i="5"/>
  <c r="AS477" i="5"/>
  <c r="AR483" i="5"/>
  <c r="AU371" i="5"/>
  <c r="AV88" i="5"/>
  <c r="AS137" i="5"/>
  <c r="AU472" i="5"/>
  <c r="AS488" i="5"/>
  <c r="AV487" i="5"/>
  <c r="AV371" i="5"/>
  <c r="AV365" i="5"/>
  <c r="AQ423" i="5"/>
  <c r="AT446" i="5"/>
  <c r="AM449" i="5"/>
  <c r="AN396" i="5" s="1"/>
  <c r="AS442" i="5"/>
  <c r="AJ425" i="5"/>
  <c r="AP416" i="5"/>
  <c r="AR438" i="5"/>
  <c r="AL417" i="5"/>
  <c r="AO427" i="5"/>
  <c r="AU287" i="5"/>
  <c r="AU282" i="17" s="1"/>
  <c r="AU405" i="5"/>
  <c r="AR138" i="5"/>
  <c r="AV138" i="5"/>
  <c r="AS474" i="5"/>
  <c r="AV489" i="5"/>
  <c r="AV369" i="5"/>
  <c r="AR268" i="5"/>
  <c r="AU368" i="5"/>
  <c r="AJ435" i="5"/>
  <c r="AP421" i="5"/>
  <c r="AU447" i="5"/>
  <c r="AO459" i="5"/>
  <c r="AL437" i="5"/>
  <c r="AP445" i="5"/>
  <c r="AS457" i="5"/>
  <c r="AS424" i="5"/>
  <c r="AS467" i="5"/>
  <c r="AS266" i="5"/>
  <c r="AS495" i="5"/>
  <c r="AT489" i="5"/>
  <c r="AS35" i="5"/>
  <c r="AU393" i="5"/>
  <c r="AR34" i="5"/>
  <c r="AT443" i="5"/>
  <c r="AQ428" i="5"/>
  <c r="AR435" i="5"/>
  <c r="AR428" i="5"/>
  <c r="AL459" i="5"/>
  <c r="AO440" i="5"/>
  <c r="AL227" i="5"/>
  <c r="AU390" i="5"/>
  <c r="AU93" i="5"/>
  <c r="AT135" i="5"/>
  <c r="AR120" i="5"/>
  <c r="AT478" i="5"/>
  <c r="AR122" i="5"/>
  <c r="AU401" i="5"/>
  <c r="AV266" i="5"/>
  <c r="AM428" i="5"/>
  <c r="AN375" i="5" s="1"/>
  <c r="AO446" i="5"/>
  <c r="AM421" i="5"/>
  <c r="AN368" i="5" s="1"/>
  <c r="AP442" i="5"/>
  <c r="AT451" i="5"/>
  <c r="AO457" i="5"/>
  <c r="AU448" i="5"/>
  <c r="AU441" i="5"/>
  <c r="AS287" i="5"/>
  <c r="AS282" i="17" s="1"/>
  <c r="AV113" i="5"/>
  <c r="AV76" i="6" s="1"/>
  <c r="AV397" i="5"/>
  <c r="AR265" i="5"/>
  <c r="AU478" i="5"/>
  <c r="AU489" i="5"/>
  <c r="AV122" i="5"/>
  <c r="AU87" i="5"/>
  <c r="AV373" i="5"/>
  <c r="AJ433" i="5"/>
  <c r="AM450" i="5"/>
  <c r="AN397" i="5" s="1"/>
  <c r="AP426" i="5"/>
  <c r="AU452" i="5"/>
  <c r="AL419" i="5"/>
  <c r="AJ455" i="5"/>
  <c r="AR441" i="5"/>
  <c r="AU431" i="5"/>
  <c r="AR137" i="5"/>
  <c r="AT476" i="5"/>
  <c r="AV499" i="5"/>
  <c r="AS369" i="5"/>
  <c r="AR147" i="5"/>
  <c r="AT474" i="5"/>
  <c r="AS362" i="5"/>
  <c r="AV363" i="5"/>
  <c r="AM419" i="5"/>
  <c r="AN366" i="5" s="1"/>
  <c r="AP441" i="5"/>
  <c r="AS427" i="5"/>
  <c r="AS447" i="5"/>
  <c r="AR455" i="5"/>
  <c r="AL412" i="5"/>
  <c r="AT444" i="5"/>
  <c r="AR482" i="5"/>
  <c r="AT397" i="5"/>
  <c r="AT376" i="5"/>
  <c r="AT139" i="5"/>
  <c r="AR487" i="5"/>
  <c r="AR90" i="5"/>
  <c r="AV83" i="5"/>
  <c r="AS265" i="5"/>
  <c r="AV504" i="5"/>
  <c r="AT122" i="5"/>
  <c r="AJ420" i="5"/>
  <c r="AU419" i="5"/>
  <c r="AQ425" i="5"/>
  <c r="AQ437" i="5"/>
  <c r="AU416" i="5"/>
  <c r="AQ442" i="5"/>
  <c r="AS416" i="5"/>
  <c r="AJ413" i="5"/>
  <c r="Z227" i="5"/>
  <c r="AI227" i="5"/>
  <c r="V226" i="5"/>
  <c r="AF227" i="5"/>
  <c r="N226" i="5"/>
  <c r="AH226" i="5"/>
  <c r="AT91" i="5"/>
  <c r="AS33" i="5"/>
  <c r="AT402" i="5"/>
  <c r="AR472" i="5"/>
  <c r="AS501" i="5"/>
  <c r="AT373" i="5"/>
  <c r="AV87" i="5"/>
  <c r="AU395" i="5"/>
  <c r="AV86" i="5"/>
  <c r="AV491" i="5"/>
  <c r="AL449" i="5"/>
  <c r="AS437" i="5"/>
  <c r="AR433" i="5"/>
  <c r="AS458" i="5"/>
  <c r="AP420" i="5"/>
  <c r="AU418" i="5"/>
  <c r="AO426" i="5"/>
  <c r="AQ457" i="5"/>
  <c r="AU139" i="5"/>
  <c r="AS465" i="5"/>
  <c r="AV35" i="5"/>
  <c r="AT405" i="5"/>
  <c r="AT90" i="5"/>
  <c r="AR146" i="5"/>
  <c r="AT473" i="5"/>
  <c r="AR470" i="5"/>
  <c r="AT361" i="5"/>
  <c r="AT399" i="5"/>
  <c r="AR458" i="5"/>
  <c r="AT415" i="5"/>
  <c r="AP427" i="5"/>
  <c r="AT459" i="5"/>
  <c r="AQ415" i="5"/>
  <c r="AS420" i="5"/>
  <c r="AP430" i="5"/>
  <c r="AT490" i="5"/>
  <c r="AU120" i="5"/>
  <c r="AS86" i="5"/>
  <c r="AU266" i="5"/>
  <c r="AR475" i="5"/>
  <c r="AU493" i="5"/>
  <c r="AS363" i="5"/>
  <c r="AV384" i="5"/>
  <c r="AT393" i="5"/>
  <c r="AQ454" i="5"/>
  <c r="AP440" i="5"/>
  <c r="AQ430" i="5"/>
  <c r="AT417" i="5"/>
  <c r="AT449" i="5"/>
  <c r="I221" i="5"/>
  <c r="AV392" i="5"/>
  <c r="AS134" i="5"/>
  <c r="AS396" i="5"/>
  <c r="AV133" i="5"/>
  <c r="AV503" i="5"/>
  <c r="AU471" i="5"/>
  <c r="AR494" i="5"/>
  <c r="AR88" i="5"/>
  <c r="AS454" i="5"/>
  <c r="AS451" i="5"/>
  <c r="AR113" i="5"/>
  <c r="AR76" i="6" s="1"/>
  <c r="AL444" i="5"/>
  <c r="AU417" i="5"/>
  <c r="AO445" i="5"/>
  <c r="AQ446" i="5"/>
  <c r="AN226" i="5"/>
  <c r="AV362" i="5"/>
  <c r="AU88" i="5"/>
  <c r="AT384" i="5"/>
  <c r="AS374" i="5"/>
  <c r="AV399" i="5"/>
  <c r="AU134" i="5"/>
  <c r="AT496" i="5"/>
  <c r="AS376" i="5"/>
  <c r="AQ447" i="5"/>
  <c r="AQ448" i="5"/>
  <c r="AU435" i="5"/>
  <c r="AP422" i="5"/>
  <c r="AO226" i="5"/>
  <c r="AV377" i="5"/>
  <c r="AU117" i="5"/>
  <c r="AU124" i="5" s="1"/>
  <c r="AV267" i="5"/>
  <c r="AS464" i="5"/>
  <c r="AU495" i="5"/>
  <c r="AU402" i="5"/>
  <c r="AT142" i="5"/>
  <c r="AM440" i="5"/>
  <c r="AN387" i="5" s="1"/>
  <c r="AO419" i="5"/>
  <c r="AQ440" i="5"/>
  <c r="AL451" i="5"/>
  <c r="AL430" i="5"/>
  <c r="AO453" i="5"/>
  <c r="AQ432" i="5"/>
  <c r="AR416" i="5"/>
  <c r="AR83" i="5"/>
  <c r="AT93" i="5"/>
  <c r="AS480" i="5"/>
  <c r="AT502" i="5"/>
  <c r="AV402" i="5"/>
  <c r="AS375" i="5"/>
  <c r="AU267" i="5"/>
  <c r="AT499" i="5"/>
  <c r="AR136" i="5"/>
  <c r="AU380" i="5"/>
  <c r="AQ451" i="5"/>
  <c r="AS429" i="5"/>
  <c r="AT422" i="5"/>
  <c r="AU421" i="5"/>
  <c r="AT452" i="5"/>
  <c r="AO416" i="5"/>
  <c r="AM430" i="5"/>
  <c r="AN377" i="5" s="1"/>
  <c r="AU449" i="5"/>
  <c r="AS492" i="5"/>
  <c r="AR500" i="5"/>
  <c r="AU369" i="5"/>
  <c r="AU86" i="5"/>
  <c r="AV498" i="5"/>
  <c r="AT388" i="5"/>
  <c r="AS402" i="5"/>
  <c r="AR134" i="5"/>
  <c r="AU486" i="5"/>
  <c r="AS36" i="5"/>
  <c r="AR131" i="5"/>
  <c r="AL424" i="5"/>
  <c r="AS414" i="5"/>
  <c r="AT435" i="5"/>
  <c r="AU429" i="5"/>
  <c r="AL420" i="5"/>
  <c r="AR447" i="5"/>
  <c r="AS459" i="5"/>
  <c r="S227" i="5"/>
  <c r="Z226" i="5"/>
  <c r="AB227" i="5"/>
  <c r="N227" i="5"/>
  <c r="I212" i="5"/>
  <c r="Q227" i="5"/>
  <c r="AU91" i="5"/>
  <c r="AS487" i="5"/>
  <c r="AU90" i="5"/>
  <c r="AT146" i="5"/>
  <c r="AR486" i="5"/>
  <c r="AV36" i="5"/>
  <c r="AS373" i="5"/>
  <c r="AS83" i="5"/>
  <c r="AS438" i="5"/>
  <c r="AT442" i="5"/>
  <c r="AR446" i="5"/>
  <c r="AP446" i="5"/>
  <c r="AR427" i="5"/>
  <c r="AO439" i="5"/>
  <c r="I228" i="5"/>
  <c r="AR469" i="5"/>
  <c r="AV502" i="5"/>
  <c r="AU83" i="5"/>
  <c r="AT136" i="5"/>
  <c r="AT480" i="5"/>
  <c r="AV473" i="5"/>
  <c r="AS135" i="5"/>
  <c r="AS466" i="5"/>
  <c r="AS441" i="5"/>
  <c r="AQ436" i="5"/>
  <c r="AJ448" i="5"/>
  <c r="AM457" i="5"/>
  <c r="AN404" i="5" s="1"/>
  <c r="AR439" i="5"/>
  <c r="AT419" i="5"/>
  <c r="AR499" i="5"/>
  <c r="AS372" i="5"/>
  <c r="AV376" i="5"/>
  <c r="AV90" i="5"/>
  <c r="AU147" i="5"/>
  <c r="AV484" i="5"/>
  <c r="AS502" i="5"/>
  <c r="AU392" i="5"/>
  <c r="AU382" i="5"/>
  <c r="AS476" i="5"/>
  <c r="AR425" i="5"/>
  <c r="AM445" i="5"/>
  <c r="AN392" i="5" s="1"/>
  <c r="AQ450" i="5"/>
  <c r="AJ450" i="5"/>
  <c r="AU439" i="5"/>
  <c r="AO433" i="5"/>
  <c r="I220" i="5"/>
  <c r="AT403" i="5"/>
  <c r="AT400" i="5"/>
  <c r="AS90" i="5"/>
  <c r="AS469" i="5"/>
  <c r="AT475" i="5"/>
  <c r="AU466" i="5"/>
  <c r="AS32" i="5"/>
  <c r="AT368" i="5"/>
  <c r="AS439" i="5"/>
  <c r="AT428" i="5"/>
  <c r="AL440" i="5"/>
  <c r="AJ436" i="5"/>
  <c r="AP435" i="5"/>
  <c r="AR426" i="5"/>
  <c r="AT493" i="5"/>
  <c r="AV367" i="5"/>
  <c r="AS93" i="5"/>
  <c r="AT366" i="5"/>
  <c r="AU397" i="5"/>
  <c r="AT268" i="5"/>
  <c r="AV472" i="5"/>
  <c r="AV396" i="5"/>
  <c r="AR142" i="5"/>
  <c r="AT438" i="5"/>
  <c r="AR419" i="5"/>
  <c r="AJ414" i="5"/>
  <c r="AP226" i="5"/>
  <c r="AT389" i="5"/>
  <c r="AV366" i="5"/>
  <c r="AV375" i="5"/>
  <c r="AT401" i="5"/>
  <c r="AS136" i="5"/>
  <c r="AS468" i="5"/>
  <c r="AV33" i="5"/>
  <c r="AV406" i="5"/>
  <c r="AV490" i="5"/>
  <c r="AP455" i="5"/>
  <c r="AS440" i="5"/>
  <c r="AO424" i="5"/>
  <c r="AL413" i="5"/>
  <c r="AO451" i="5"/>
  <c r="AQ417" i="5"/>
  <c r="AJ440" i="5"/>
  <c r="AR421" i="5"/>
  <c r="AS452" i="5"/>
  <c r="AP418" i="5"/>
  <c r="I218" i="5"/>
  <c r="AT396" i="5"/>
  <c r="AV131" i="5"/>
  <c r="AV465" i="5"/>
  <c r="AU32" i="5"/>
  <c r="AU383" i="5"/>
  <c r="AV147" i="5"/>
  <c r="AR481" i="5"/>
  <c r="AS371" i="5"/>
  <c r="AR488" i="5"/>
  <c r="AR448" i="5"/>
  <c r="AT433" i="5"/>
  <c r="AT447" i="5"/>
  <c r="AQ458" i="5"/>
  <c r="AL415" i="5"/>
  <c r="AP448" i="5"/>
  <c r="AU440" i="5"/>
  <c r="AS419" i="5"/>
  <c r="AU480" i="5"/>
  <c r="AV481" i="5"/>
  <c r="AS390" i="5"/>
  <c r="AT471" i="5"/>
  <c r="AU499" i="5"/>
  <c r="AT371" i="5"/>
  <c r="AS89" i="5"/>
  <c r="AV471" i="5"/>
  <c r="AU475" i="5"/>
  <c r="AV268" i="5"/>
  <c r="AT441" i="5"/>
  <c r="AM427" i="5"/>
  <c r="AN374" i="5" s="1"/>
  <c r="AM423" i="5"/>
  <c r="AN370" i="5" s="1"/>
  <c r="AU423" i="5"/>
  <c r="AT429" i="5"/>
  <c r="AH227" i="5"/>
  <c r="V227" i="5"/>
  <c r="AC226" i="5"/>
  <c r="W227" i="5"/>
  <c r="K226" i="5"/>
  <c r="T227" i="5"/>
  <c r="AD227" i="5"/>
  <c r="AR91" i="5"/>
  <c r="AV495" i="5"/>
  <c r="AV404" i="5"/>
  <c r="AU133" i="5"/>
  <c r="AU477" i="5"/>
  <c r="AV486" i="5"/>
  <c r="AR501" i="5"/>
  <c r="AT36" i="5"/>
  <c r="AR140" i="5"/>
  <c r="AV135" i="5"/>
  <c r="AU428" i="5"/>
  <c r="AT448" i="5"/>
  <c r="AM443" i="5"/>
  <c r="AN390" i="5" s="1"/>
  <c r="AS432" i="5"/>
  <c r="AS425" i="5"/>
  <c r="AP436" i="5"/>
  <c r="AQ226" i="5"/>
  <c r="AU379" i="5"/>
  <c r="AR141" i="5"/>
  <c r="AU487" i="5"/>
  <c r="AU376" i="5"/>
  <c r="AS379" i="5"/>
  <c r="AR463" i="5"/>
  <c r="AV146" i="5"/>
  <c r="AT497" i="5"/>
  <c r="AU31" i="5"/>
  <c r="AT432" i="5"/>
  <c r="AJ415" i="5"/>
  <c r="AR437" i="5"/>
  <c r="AM453" i="5"/>
  <c r="AN400" i="5" s="1"/>
  <c r="AJ458" i="5"/>
  <c r="AO449" i="5"/>
  <c r="AS418" i="5"/>
  <c r="AT416" i="5"/>
  <c r="AU424" i="5"/>
  <c r="AU481" i="5"/>
  <c r="AR36" i="5"/>
  <c r="AR87" i="5"/>
  <c r="AU384" i="5"/>
  <c r="AV140" i="5"/>
  <c r="AS132" i="5"/>
  <c r="AR504" i="5"/>
  <c r="AT365" i="5"/>
  <c r="AS392" i="5"/>
  <c r="AT363" i="5"/>
  <c r="AT427" i="5"/>
  <c r="AP457" i="5"/>
  <c r="AL422" i="5"/>
  <c r="AJ445" i="5"/>
  <c r="AM435" i="5"/>
  <c r="AN382" i="5" s="1"/>
  <c r="AP438" i="5"/>
  <c r="AK227" i="5"/>
  <c r="AS377" i="5"/>
  <c r="AU375" i="5"/>
  <c r="AS365" i="5"/>
  <c r="AV382" i="5"/>
  <c r="AT141" i="5"/>
  <c r="AS398" i="5"/>
  <c r="AV468" i="5"/>
  <c r="AV374" i="5"/>
  <c r="AU138" i="5"/>
  <c r="AM447" i="5"/>
  <c r="AN394" i="5" s="1"/>
  <c r="AU420" i="5"/>
  <c r="AU426" i="5"/>
  <c r="AJ453" i="5"/>
  <c r="AM439" i="5"/>
  <c r="AN386" i="5" s="1"/>
  <c r="AL443" i="5"/>
  <c r="AR430" i="5"/>
  <c r="AV477" i="5"/>
  <c r="AU35" i="5"/>
  <c r="AS364" i="5"/>
  <c r="AU365" i="5"/>
  <c r="AV84" i="5"/>
  <c r="AT386" i="5"/>
  <c r="AU265" i="5"/>
  <c r="AU501" i="5"/>
  <c r="AU490" i="5"/>
  <c r="AM451" i="5"/>
  <c r="AN398" i="5" s="1"/>
  <c r="AS428" i="5"/>
  <c r="AL438" i="5"/>
  <c r="AP424" i="5"/>
  <c r="AO417" i="5"/>
  <c r="AM437" i="5"/>
  <c r="AN384" i="5" s="1"/>
  <c r="AP415" i="5"/>
  <c r="AT492" i="5"/>
  <c r="AV388" i="5"/>
  <c r="AS399" i="5"/>
  <c r="AT83" i="5"/>
  <c r="AS483" i="5"/>
  <c r="AU483" i="5"/>
  <c r="AS403" i="5"/>
  <c r="AS386" i="5"/>
  <c r="AQ431" i="5"/>
  <c r="AS436" i="5"/>
  <c r="AL427" i="5"/>
  <c r="AP431" i="5"/>
  <c r="AJ442" i="5"/>
  <c r="AQ418" i="5"/>
  <c r="AR459" i="5"/>
  <c r="AR453" i="5"/>
  <c r="AQ445" i="5"/>
  <c r="AM227" i="5"/>
  <c r="AT367" i="5"/>
  <c r="AS389" i="5"/>
  <c r="AV120" i="5"/>
  <c r="AV137" i="5"/>
  <c r="AT485" i="5"/>
  <c r="AT404" i="5"/>
  <c r="AV132" i="5"/>
  <c r="AT469" i="5"/>
  <c r="AV34" i="5"/>
  <c r="AU399" i="5"/>
  <c r="AL425" i="5"/>
  <c r="AU415" i="5"/>
  <c r="AL456" i="5"/>
  <c r="AT414" i="5"/>
  <c r="AQ419" i="5"/>
  <c r="AT450" i="5"/>
  <c r="AT265" i="5"/>
  <c r="AR467" i="5"/>
  <c r="AT31" i="5"/>
  <c r="AT494" i="5"/>
  <c r="AT484" i="5"/>
  <c r="AU366" i="5"/>
  <c r="AS404" i="5"/>
  <c r="AV478" i="5"/>
  <c r="AR33" i="5"/>
  <c r="AS496" i="5"/>
  <c r="AL436" i="5"/>
  <c r="AU436" i="5"/>
  <c r="AJ437" i="5"/>
  <c r="AP414" i="5"/>
  <c r="AM424" i="5"/>
  <c r="AN371" i="5" s="1"/>
  <c r="AP423" i="5"/>
  <c r="AJ423" i="5"/>
  <c r="AM456" i="5"/>
  <c r="AN403" i="5" s="1"/>
  <c r="AK226" i="5"/>
  <c r="X226" i="5"/>
  <c r="M226" i="5"/>
  <c r="U227" i="5"/>
  <c r="AA227" i="5"/>
  <c r="AG227" i="5"/>
  <c r="AF226" i="5"/>
  <c r="L227" i="5"/>
  <c r="AV492" i="5"/>
  <c r="AU364" i="5"/>
  <c r="AT377" i="5"/>
  <c r="AV476" i="5"/>
  <c r="AR497" i="5"/>
  <c r="AU482" i="5"/>
  <c r="AR492" i="5"/>
  <c r="AU361" i="5"/>
  <c r="AS493" i="5"/>
  <c r="AU453" i="5"/>
  <c r="AP456" i="5"/>
  <c r="AT430" i="5"/>
  <c r="AT453" i="5"/>
  <c r="AQ439" i="5"/>
  <c r="AT287" i="5"/>
  <c r="AT282" i="17" s="1"/>
  <c r="AS88" i="5"/>
  <c r="AS479" i="5"/>
  <c r="AR32" i="5"/>
  <c r="AS397" i="5"/>
  <c r="AU396" i="5"/>
  <c r="AV89" i="5"/>
  <c r="AS445" i="5"/>
  <c r="AO452" i="5"/>
  <c r="AP449" i="5"/>
  <c r="AL414" i="5"/>
  <c r="AT464" i="5"/>
  <c r="AS490" i="5"/>
  <c r="AT32" i="5"/>
  <c r="AU362" i="5"/>
  <c r="AU394" i="5"/>
  <c r="AS380" i="5"/>
  <c r="AU467" i="5"/>
  <c r="AR495" i="5"/>
  <c r="AT364" i="5"/>
  <c r="AU469" i="5"/>
  <c r="AU427" i="5"/>
  <c r="AQ420" i="5"/>
  <c r="AL453" i="5"/>
  <c r="AO438" i="5"/>
  <c r="AR444" i="5"/>
  <c r="AS486" i="5"/>
  <c r="AS368" i="5"/>
  <c r="AV380" i="5"/>
  <c r="AU385" i="5"/>
  <c r="AS139" i="5"/>
  <c r="AR139" i="5"/>
  <c r="AR496" i="5"/>
  <c r="AM429" i="5"/>
  <c r="AN376" i="5" s="1"/>
  <c r="AP459" i="5"/>
  <c r="AJ454" i="5"/>
  <c r="AM452" i="5"/>
  <c r="AN399" i="5" s="1"/>
  <c r="AM433" i="5"/>
  <c r="AN380" i="5" s="1"/>
  <c r="AO444" i="5"/>
  <c r="AL455" i="5"/>
  <c r="AJ426" i="5"/>
  <c r="AJ443" i="5"/>
  <c r="AT423" i="5"/>
  <c r="AT131" i="5"/>
  <c r="AU491" i="5"/>
  <c r="AS370" i="5"/>
  <c r="AV496" i="5"/>
  <c r="AT482" i="5"/>
  <c r="AS384" i="5"/>
  <c r="AS146" i="5"/>
  <c r="AS393" i="5"/>
  <c r="AO436" i="5"/>
  <c r="AJ431" i="5"/>
  <c r="AM432" i="5"/>
  <c r="AN379" i="5" s="1"/>
  <c r="AR429" i="5"/>
  <c r="AQ455" i="5"/>
  <c r="AL441" i="5"/>
  <c r="AQ427" i="5"/>
  <c r="AV500" i="5"/>
  <c r="AR31" i="5"/>
  <c r="AT498" i="5"/>
  <c r="AT369" i="5"/>
  <c r="AS87" i="5"/>
  <c r="AV385" i="5"/>
  <c r="AU140" i="5"/>
  <c r="AV493" i="5"/>
  <c r="AR35" i="5"/>
  <c r="AU113" i="5"/>
  <c r="AU76" i="6" s="1"/>
  <c r="AS455" i="5"/>
  <c r="AU456" i="5"/>
  <c r="AR436" i="5"/>
  <c r="AR417" i="5"/>
  <c r="AS421" i="5"/>
  <c r="AR442" i="5"/>
  <c r="AJ226" i="5"/>
  <c r="AS387" i="5"/>
  <c r="AS395" i="5"/>
  <c r="AS497" i="5"/>
  <c r="AU377" i="5"/>
  <c r="AS117" i="5"/>
  <c r="AT266" i="5"/>
  <c r="AU468" i="5"/>
  <c r="AV390" i="5"/>
  <c r="AJ441" i="5"/>
  <c r="AO458" i="5"/>
  <c r="AU459" i="5"/>
  <c r="AO421" i="5"/>
  <c r="AL423" i="5"/>
  <c r="AJ418" i="5"/>
  <c r="AT418" i="5"/>
  <c r="AR440" i="5"/>
  <c r="AU432" i="5"/>
  <c r="AR86" i="5"/>
  <c r="AR474" i="5"/>
  <c r="AT501" i="5"/>
  <c r="AU398" i="5"/>
  <c r="AR476" i="5"/>
  <c r="AS122" i="5"/>
  <c r="AO454" i="5"/>
  <c r="AM436" i="5"/>
  <c r="AN383" i="5" s="1"/>
  <c r="AU457" i="5"/>
  <c r="AJ459" i="5"/>
  <c r="AQ414" i="5"/>
  <c r="AJ438" i="5"/>
  <c r="AQ429" i="5"/>
  <c r="AO450" i="5"/>
  <c r="AR287" i="5"/>
  <c r="P227" i="5"/>
  <c r="AA226" i="5"/>
  <c r="Y226" i="5"/>
  <c r="U226" i="5"/>
  <c r="AE226" i="5"/>
  <c r="AC227" i="5"/>
  <c r="AV75" i="117"/>
  <c r="AR390" i="5"/>
  <c r="AR378" i="5"/>
  <c r="AR403" i="5"/>
  <c r="AR393" i="5"/>
  <c r="AR377" i="5"/>
  <c r="AR405" i="5"/>
  <c r="AR385" i="5"/>
  <c r="AR402" i="5"/>
  <c r="AR406" i="5"/>
  <c r="AR389" i="5"/>
  <c r="AR376" i="5"/>
  <c r="AR399" i="5"/>
  <c r="AR384" i="5"/>
  <c r="AR373" i="5"/>
  <c r="AR375" i="5"/>
  <c r="AR379" i="5"/>
  <c r="AR391" i="5"/>
  <c r="AR397" i="5"/>
  <c r="AR388" i="5"/>
  <c r="AR374" i="5"/>
  <c r="AR387" i="5"/>
  <c r="AR401" i="5"/>
  <c r="AR371" i="5"/>
  <c r="AR382" i="5"/>
  <c r="AR383" i="5"/>
  <c r="AR392" i="5"/>
  <c r="AR395" i="5"/>
  <c r="AR380" i="5"/>
  <c r="AR398" i="5"/>
  <c r="AR386" i="5"/>
  <c r="AR394" i="5"/>
  <c r="AR372" i="5"/>
  <c r="AR396" i="5"/>
  <c r="AR404" i="5"/>
  <c r="AR400" i="5"/>
  <c r="AT17" i="106"/>
  <c r="AO75" i="106"/>
  <c r="AT25" i="106"/>
  <c r="AV25" i="106"/>
  <c r="AT75" i="106"/>
  <c r="AU75" i="106"/>
  <c r="AQ75" i="106"/>
  <c r="AR75" i="106"/>
  <c r="AS75" i="106"/>
  <c r="AU25" i="106"/>
  <c r="AP75" i="106"/>
  <c r="AR25" i="106"/>
  <c r="AS25" i="106"/>
  <c r="E112" i="106"/>
  <c r="E397" i="5"/>
  <c r="E390" i="5"/>
  <c r="E105" i="106"/>
  <c r="E391" i="5"/>
  <c r="E106" i="106"/>
  <c r="E374" i="5"/>
  <c r="E89" i="106"/>
  <c r="E95" i="106"/>
  <c r="E380" i="5"/>
  <c r="E372" i="5"/>
  <c r="E87" i="106"/>
  <c r="E361" i="5"/>
  <c r="E76" i="106"/>
  <c r="E399" i="5"/>
  <c r="E114" i="106"/>
  <c r="E111" i="106"/>
  <c r="E396" i="5"/>
  <c r="E110" i="106"/>
  <c r="E395" i="5"/>
  <c r="E388" i="5"/>
  <c r="E103" i="106"/>
  <c r="E120" i="106"/>
  <c r="E405" i="5"/>
  <c r="E398" i="5"/>
  <c r="E113" i="106"/>
  <c r="E394" i="5"/>
  <c r="E109" i="106"/>
  <c r="E78" i="106"/>
  <c r="E363" i="5"/>
  <c r="E403" i="5"/>
  <c r="E118" i="106"/>
  <c r="E368" i="5"/>
  <c r="E83" i="106"/>
  <c r="E369" i="5"/>
  <c r="E84" i="106"/>
  <c r="E88" i="106"/>
  <c r="E373" i="5"/>
  <c r="E366" i="5"/>
  <c r="E81" i="106"/>
  <c r="E375" i="5"/>
  <c r="E90" i="106"/>
  <c r="E360" i="5"/>
  <c r="E75" i="106"/>
  <c r="E115" i="106"/>
  <c r="E400" i="5"/>
  <c r="E74" i="106"/>
  <c r="E359" i="5"/>
  <c r="E100" i="106"/>
  <c r="E385" i="5"/>
  <c r="E402" i="5"/>
  <c r="E117" i="106"/>
  <c r="E383" i="5"/>
  <c r="E98" i="106"/>
  <c r="E371" i="5"/>
  <c r="E86" i="106"/>
  <c r="E116" i="106"/>
  <c r="E401" i="5"/>
  <c r="E379" i="5"/>
  <c r="E94" i="106"/>
  <c r="E364" i="5"/>
  <c r="E79" i="106"/>
  <c r="E101" i="106"/>
  <c r="E386" i="5"/>
  <c r="E85" i="106"/>
  <c r="E370" i="5"/>
  <c r="E389" i="5"/>
  <c r="E104" i="106"/>
  <c r="E378" i="5"/>
  <c r="E93" i="106"/>
  <c r="E365" i="5"/>
  <c r="E80" i="106"/>
  <c r="E367" i="5"/>
  <c r="E82" i="106"/>
  <c r="E92" i="106"/>
  <c r="E377" i="5"/>
  <c r="E387" i="5"/>
  <c r="E102" i="106"/>
  <c r="E97" i="106"/>
  <c r="E382" i="5"/>
  <c r="E406" i="5"/>
  <c r="E121" i="106"/>
  <c r="E91" i="106"/>
  <c r="E376" i="5"/>
  <c r="E404" i="5"/>
  <c r="E119" i="106"/>
  <c r="E384" i="5"/>
  <c r="E99" i="106"/>
  <c r="E77" i="106"/>
  <c r="E362" i="5"/>
  <c r="E392" i="5"/>
  <c r="E107" i="106"/>
  <c r="E108" i="106"/>
  <c r="E393" i="5"/>
  <c r="AR365" i="5"/>
  <c r="AR369" i="5"/>
  <c r="AR364" i="5"/>
  <c r="AR367" i="5"/>
  <c r="AR368" i="5"/>
  <c r="AR366" i="5"/>
  <c r="AR361" i="5"/>
  <c r="AR370" i="5"/>
  <c r="AR362" i="5"/>
  <c r="AR363" i="5"/>
  <c r="AT151" i="5" l="1"/>
  <c r="AT149" i="5"/>
  <c r="AP378" i="5"/>
  <c r="AV151" i="5"/>
  <c r="AT124" i="5"/>
  <c r="AO396" i="5"/>
  <c r="AO404" i="5"/>
  <c r="AS124" i="5"/>
  <c r="AV124" i="5"/>
  <c r="AS149" i="5"/>
  <c r="AR149" i="5"/>
  <c r="AV144" i="5"/>
  <c r="AP361" i="5"/>
  <c r="AT143" i="5"/>
  <c r="AP398" i="5"/>
  <c r="AR282" i="17"/>
  <c r="AR151" i="5"/>
  <c r="AP401" i="5"/>
  <c r="AP387" i="5"/>
  <c r="AO391" i="5"/>
  <c r="AU143" i="5"/>
  <c r="AP386" i="5"/>
  <c r="AO389" i="5"/>
  <c r="AO370" i="5"/>
  <c r="AO405" i="5"/>
  <c r="AO383" i="5"/>
  <c r="AS151" i="5"/>
  <c r="AS144" i="5"/>
  <c r="AO368" i="5"/>
  <c r="AP368" i="5"/>
  <c r="AP382" i="5"/>
  <c r="AO363" i="5"/>
  <c r="AO395" i="5"/>
  <c r="AO364" i="5"/>
  <c r="AO385" i="5"/>
  <c r="AO400" i="5"/>
  <c r="AO372" i="5"/>
  <c r="AO377" i="5"/>
  <c r="AO390" i="5"/>
  <c r="AO401" i="5"/>
  <c r="AP367" i="5"/>
  <c r="AV149" i="5"/>
  <c r="AP394" i="5"/>
  <c r="AP371" i="5"/>
  <c r="AP385" i="5"/>
  <c r="AO376" i="5"/>
  <c r="AS143" i="5"/>
  <c r="AO366" i="5"/>
  <c r="AO378" i="5"/>
  <c r="AO371" i="5"/>
  <c r="AO384" i="5"/>
  <c r="AU144" i="5"/>
  <c r="AO406" i="5"/>
  <c r="AO394" i="5"/>
  <c r="AO402" i="5"/>
  <c r="AT144" i="5"/>
  <c r="AO375" i="5"/>
  <c r="AU149" i="5"/>
  <c r="AO403" i="5"/>
  <c r="AO399" i="5"/>
  <c r="AP380" i="5"/>
  <c r="AP374" i="5"/>
  <c r="AO398" i="5"/>
  <c r="AP370" i="5"/>
  <c r="AP400" i="5"/>
  <c r="AP388" i="5"/>
  <c r="AP376" i="5"/>
  <c r="AP403" i="5"/>
  <c r="AP384" i="5"/>
  <c r="AO397" i="5"/>
  <c r="AP396" i="5"/>
  <c r="AP383" i="5"/>
  <c r="AP391" i="5"/>
  <c r="AP406" i="5"/>
  <c r="AP362" i="5"/>
  <c r="AP377" i="5"/>
  <c r="AO367" i="5"/>
  <c r="AO386" i="5"/>
  <c r="AO374" i="5"/>
  <c r="AP366" i="5"/>
  <c r="AU151" i="5"/>
  <c r="AP395" i="5"/>
  <c r="AV143" i="5"/>
  <c r="AO382" i="5"/>
  <c r="AO380" i="5"/>
  <c r="AP397" i="5"/>
  <c r="AO373" i="5"/>
  <c r="AO369" i="5"/>
  <c r="AO393" i="5"/>
  <c r="AO365" i="5"/>
  <c r="AP372" i="5"/>
  <c r="AP364" i="5"/>
  <c r="AO392" i="5"/>
  <c r="AP363" i="5"/>
  <c r="AP369" i="5"/>
  <c r="AR143" i="5"/>
  <c r="AR144" i="5"/>
  <c r="AP365" i="5"/>
  <c r="AP373" i="5"/>
  <c r="AP405" i="5"/>
  <c r="AO361" i="5"/>
  <c r="AU360" i="5"/>
  <c r="AO413" i="5"/>
  <c r="AO387" i="5"/>
  <c r="AO388" i="5"/>
  <c r="AS413" i="5"/>
  <c r="AP399" i="5"/>
  <c r="AP393" i="5"/>
  <c r="AR413" i="5"/>
  <c r="AO362" i="5"/>
  <c r="AQ413" i="5"/>
  <c r="AT33" i="5"/>
  <c r="AP404" i="5"/>
  <c r="AP392" i="5"/>
  <c r="AP389" i="5"/>
  <c r="AS360" i="5"/>
  <c r="AT413" i="5"/>
  <c r="AP379" i="5"/>
  <c r="AP402" i="5"/>
  <c r="AP390" i="5"/>
  <c r="AO379" i="5"/>
  <c r="AV360" i="5"/>
  <c r="AP375" i="5"/>
  <c r="AU413" i="5"/>
  <c r="AP413" i="5"/>
  <c r="AT360" i="5"/>
  <c r="AR21" i="106"/>
  <c r="AT21" i="106"/>
  <c r="AR360" i="5"/>
  <c r="AV21" i="106"/>
  <c r="AT24" i="106"/>
  <c r="AU21" i="106"/>
  <c r="AR24" i="106"/>
  <c r="AS21" i="106"/>
  <c r="AT37" i="5" l="1"/>
  <c r="AR37" i="5"/>
  <c r="AV37" i="5"/>
  <c r="AU37" i="5"/>
  <c r="AP360" i="5"/>
  <c r="AO360" i="5"/>
  <c r="AT359" i="5"/>
  <c r="AS37" i="5"/>
  <c r="AS24" i="106"/>
  <c r="AU24" i="106"/>
  <c r="AV24" i="106"/>
  <c r="AR74" i="106"/>
  <c r="AQ74" i="106"/>
  <c r="AO74" i="106"/>
  <c r="AT74" i="106"/>
  <c r="AS74" i="106"/>
  <c r="AP74" i="106"/>
  <c r="AU74" i="106"/>
  <c r="AR359" i="5"/>
  <c r="AR331" i="5" l="1" a="1"/>
  <c r="AR331" i="5" s="1"/>
  <c r="AU359" i="5"/>
  <c r="AP412" i="5"/>
  <c r="AR332" i="5" s="1" a="1"/>
  <c r="AR332" i="5" s="1"/>
  <c r="AS359" i="5"/>
  <c r="AV359" i="5"/>
  <c r="AS412" i="5"/>
  <c r="AT412" i="5"/>
  <c r="AO412" i="5"/>
  <c r="AU412" i="5"/>
  <c r="AQ412" i="5"/>
  <c r="AR324" i="5" s="1" a="1"/>
  <c r="AR324" i="5" s="1"/>
  <c r="AR412" i="5"/>
  <c r="AS331" i="5" l="1" a="1"/>
  <c r="AS331" i="5" s="1"/>
  <c r="AR322" i="5" a="1"/>
  <c r="AR322" i="5" s="1"/>
  <c r="AR304" i="5" s="1"/>
  <c r="AS333" i="5" a="1"/>
  <c r="AS333" i="5" s="1"/>
  <c r="AP359" i="5"/>
  <c r="AO359" i="5"/>
  <c r="AP408" i="5" l="1"/>
  <c r="AV15" i="86" s="1"/>
  <c r="I15"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9" i="5" s="1"/>
  <c r="AR17" i="5"/>
  <c r="AR15" i="12" s="1"/>
  <c r="AR16" i="5"/>
  <c r="AR18" i="5"/>
  <c r="AR249" i="5" s="1"/>
  <c r="AS17" i="5"/>
  <c r="AS16" i="5"/>
  <c r="AS18" i="5"/>
  <c r="AS249" i="5" s="1"/>
  <c r="AT17" i="5"/>
  <c r="AT16" i="5"/>
  <c r="AT18" i="5"/>
  <c r="AT249" i="5" s="1"/>
  <c r="AU17" i="5"/>
  <c r="AU16" i="5"/>
  <c r="AU14" i="12" s="1"/>
  <c r="AU18" i="5"/>
  <c r="AU249" i="5" s="1"/>
  <c r="AV17" i="5"/>
  <c r="AV16" i="5"/>
  <c r="AV18" i="5"/>
  <c r="AV249"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21"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O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AV40" i="12"/>
  <c r="E156" i="12"/>
  <c r="Z42" i="32"/>
  <c r="E67" i="12"/>
  <c r="E211" i="12"/>
  <c r="K211" i="12" s="1"/>
  <c r="AL21" i="32"/>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I21" i="32" l="1"/>
  <c r="AI39" i="32"/>
  <c r="M26" i="32"/>
  <c r="AA39" i="32"/>
  <c r="Z39" i="32"/>
  <c r="AA21" i="32"/>
  <c r="M42" i="32"/>
  <c r="Y39" i="32"/>
  <c r="AT21" i="32"/>
  <c r="Y42" i="32"/>
  <c r="AL42" i="32"/>
  <c r="B2" i="126"/>
  <c r="T21" i="32"/>
  <c r="T39" i="32"/>
  <c r="V21" i="32"/>
  <c r="U21" i="32"/>
  <c r="V42" i="32"/>
  <c r="W21" i="32"/>
  <c r="W39" i="32"/>
  <c r="S42" i="32"/>
  <c r="O29" i="32"/>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7"/>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7"/>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P30" i="3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N24" i="32" l="1"/>
  <c r="N188" i="5" s="1"/>
  <c r="O27" i="32"/>
  <c r="O189" i="5" s="1"/>
  <c r="O30" i="32"/>
  <c r="O24" i="32"/>
  <c r="O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X8" i="117" s="1"/>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7"/>
  <c r="U8" i="117"/>
  <c r="K8" i="117"/>
  <c r="N8" i="117"/>
  <c r="V8" i="117"/>
  <c r="L8" i="117"/>
  <c r="O8" i="117"/>
  <c r="W8" i="117"/>
  <c r="M8" i="117"/>
  <c r="Q8" i="117"/>
  <c r="P8" i="117"/>
  <c r="R8" i="117"/>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K8" i="117"/>
  <c r="AG8" i="117"/>
  <c r="AE8" i="117"/>
  <c r="AF8" i="117"/>
  <c r="AM196" i="5"/>
  <c r="AM8" i="117"/>
  <c r="AJ8" i="117"/>
  <c r="AD8" i="117"/>
  <c r="AB8" i="117"/>
  <c r="Z8" i="117"/>
  <c r="AH8" i="117"/>
  <c r="E217" i="12"/>
  <c r="AN8" i="117"/>
  <c r="AC8" i="117"/>
  <c r="AA8" i="117"/>
  <c r="Y8" i="117"/>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I8" i="117"/>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7"/>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7"/>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7"/>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8" i="106"/>
  <c r="AV278" i="106"/>
  <c r="AS278" i="106"/>
  <c r="AU278" i="106"/>
  <c r="I241" i="106"/>
  <c r="AR278"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2" i="5"/>
  <c r="AC229" i="5"/>
  <c r="AC24" i="12" s="1"/>
  <c r="R229" i="5"/>
  <c r="R24" i="12" s="1"/>
  <c r="N230" i="5"/>
  <c r="P229" i="5"/>
  <c r="P24" i="12" s="1"/>
  <c r="I219" i="5"/>
  <c r="AH229" i="5"/>
  <c r="AH24" i="12" s="1"/>
  <c r="R230" i="5"/>
  <c r="U230" i="5"/>
  <c r="AU282" i="5"/>
  <c r="X229" i="5"/>
  <c r="X24" i="12" s="1"/>
  <c r="T230" i="5"/>
  <c r="L229" i="5"/>
  <c r="L24" i="12" s="1"/>
  <c r="T229" i="5"/>
  <c r="T24" i="12" s="1"/>
  <c r="AS282" i="5"/>
  <c r="AD229" i="5"/>
  <c r="AD24" i="12" s="1"/>
  <c r="S229" i="5"/>
  <c r="S24" i="12" s="1"/>
  <c r="AC230" i="5"/>
  <c r="O229" i="5"/>
  <c r="O24" i="12" s="1"/>
  <c r="AV282" i="5"/>
  <c r="AH230" i="5"/>
  <c r="AG230" i="5"/>
  <c r="U229" i="5"/>
  <c r="U24" i="12" s="1"/>
  <c r="AD230" i="5"/>
  <c r="AT282"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S260"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E140" i="12" l="1"/>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68" i="126" l="1"/>
  <c r="AR152" i="126" s="1"/>
  <c r="AR135" i="126"/>
  <c r="AR166" i="126" s="1"/>
  <c r="AP8" i="106"/>
  <c r="AR8" i="117"/>
  <c r="AQ8" i="106"/>
  <c r="AR15" i="15"/>
  <c r="AR16" i="101"/>
  <c r="AR17" i="17"/>
  <c r="M316" i="33"/>
  <c r="M317" i="33" s="1"/>
  <c r="AP194" i="5"/>
  <c r="AQ194" i="5"/>
  <c r="AR151" i="106" l="1"/>
  <c r="AR89" i="5" s="1"/>
  <c r="AP8" i="117"/>
  <c r="AP16" i="101"/>
  <c r="AP12" i="126"/>
  <c r="AP13" i="126" s="1"/>
  <c r="AQ12" i="126"/>
  <c r="AQ13" i="126" s="1"/>
  <c r="AQ8" i="117"/>
  <c r="AQ16" i="101"/>
  <c r="AR202" i="17"/>
  <c r="AR251" i="17"/>
  <c r="AR30" i="17"/>
  <c r="AP17" i="17"/>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7"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7"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17"/>
  <c r="AU15" i="15"/>
  <c r="AU16" i="101"/>
  <c r="AU17" i="17"/>
  <c r="AV43" i="32"/>
  <c r="AV46" i="32" s="1"/>
  <c r="AV23" i="32"/>
  <c r="AV24" i="32" s="1"/>
  <c r="AV195" i="5" l="1"/>
  <c r="AV196" i="5" s="1"/>
  <c r="AU251" i="17"/>
  <c r="AU202" i="17"/>
  <c r="AU30" i="17"/>
  <c r="AV29" i="32"/>
  <c r="AV188" i="5"/>
  <c r="AV314" i="17" l="1"/>
  <c r="AV114" i="17"/>
  <c r="AV32" i="32"/>
  <c r="AV30" i="32"/>
  <c r="AV17" i="101"/>
  <c r="AU66" i="101" s="1"/>
  <c r="AV8" i="106" l="1"/>
  <c r="AV194" i="5"/>
  <c r="AV12" i="126" s="1"/>
  <c r="AV13" i="126" s="1"/>
  <c r="AV8" i="117"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1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15" i="5"/>
  <c r="AS31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15" i="5"/>
  <c r="AR31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15" i="5"/>
  <c r="AV31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15" i="5"/>
  <c r="AU31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407" i="5"/>
  <c r="AT314" i="5"/>
  <c r="AV31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1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407"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17" i="5"/>
  <c r="AV316" i="5"/>
  <c r="AU318" i="5"/>
  <c r="AU317" i="5"/>
  <c r="AS313" i="5"/>
  <c r="AU319" i="5"/>
  <c r="AU56" i="12"/>
  <c r="AT57" i="12"/>
  <c r="O211" i="12"/>
  <c r="P211" i="12" s="1"/>
  <c r="AV318" i="5"/>
  <c r="AS316" i="5"/>
  <c r="AU313" i="5"/>
  <c r="AR31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13" i="5"/>
  <c r="AT31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18" i="5"/>
  <c r="AT316" i="5"/>
  <c r="AR317" i="5"/>
  <c r="M154" i="12"/>
  <c r="N154" i="12" s="1"/>
  <c r="AR318" i="5"/>
  <c r="AT317" i="5"/>
  <c r="V217" i="12"/>
  <c r="W217" i="12" s="1"/>
  <c r="L193" i="12"/>
  <c r="AU316" i="5"/>
  <c r="AQ58" i="101"/>
  <c r="AR59" i="15"/>
  <c r="AQ74" i="101"/>
  <c r="AQ76" i="101" s="1"/>
  <c r="AI234" i="12" l="1"/>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407" i="5"/>
  <c r="AT407"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23" i="5" a="1"/>
  <c r="AU323" i="5" s="1"/>
  <c r="AU42" i="5" s="1"/>
  <c r="AU13" i="2" s="1"/>
  <c r="AU324" i="5" a="1"/>
  <c r="AU324" i="5" s="1"/>
  <c r="AU43" i="5" s="1"/>
  <c r="AU14" i="2" s="1"/>
  <c r="AV333" i="5" a="1"/>
  <c r="AV333" i="5" s="1"/>
  <c r="AV53" i="5" s="1"/>
  <c r="AV25" i="2" s="1"/>
  <c r="AV66" i="2" s="1"/>
  <c r="AR334" i="5" a="1"/>
  <c r="AR334" i="5" s="1"/>
  <c r="AR54" i="5" s="1"/>
  <c r="AR26" i="2" s="1"/>
  <c r="AR323" i="5" a="1"/>
  <c r="AR323" i="5" s="1"/>
  <c r="AR42" i="5" s="1"/>
  <c r="AR13" i="2" s="1"/>
  <c r="AT328" i="5" a="1"/>
  <c r="AT328" i="5" s="1"/>
  <c r="AT47" i="5" s="1"/>
  <c r="AT18" i="2" s="1"/>
  <c r="AT324" i="5" a="1"/>
  <c r="AT324" i="5" s="1"/>
  <c r="AT43" i="5" s="1"/>
  <c r="AT14" i="2" s="1"/>
  <c r="AS53" i="5"/>
  <c r="AS25" i="2" s="1"/>
  <c r="AS66" i="2" s="1"/>
  <c r="AS322" i="5" a="1"/>
  <c r="AS322" i="5" s="1"/>
  <c r="AS41" i="5" s="1"/>
  <c r="AS12" i="2" s="1"/>
  <c r="AU325" i="5" a="1"/>
  <c r="AU325" i="5" s="1"/>
  <c r="AU44" i="5" s="1"/>
  <c r="AU15" i="2" s="1"/>
  <c r="AV335" i="5" a="1"/>
  <c r="AV335" i="5" s="1"/>
  <c r="AV55" i="5" s="1"/>
  <c r="AV27" i="2" s="1"/>
  <c r="AV68" i="2" s="1"/>
  <c r="AR337" i="5" a="1"/>
  <c r="AR337" i="5" s="1"/>
  <c r="AR57" i="5" s="1"/>
  <c r="AR29" i="2" s="1"/>
  <c r="AR333" i="5" a="1"/>
  <c r="AR333" i="5" s="1"/>
  <c r="AR53" i="5" s="1"/>
  <c r="AR25" i="2" s="1"/>
  <c r="AT337" i="5" a="1"/>
  <c r="AT337" i="5" s="1"/>
  <c r="AT57" i="5" s="1"/>
  <c r="AT29" i="2" s="1"/>
  <c r="AT70" i="2" s="1"/>
  <c r="AS337" i="5" a="1"/>
  <c r="AS337" i="5" s="1"/>
  <c r="AS57" i="5" s="1"/>
  <c r="AS29" i="2" s="1"/>
  <c r="AS70" i="2" s="1"/>
  <c r="AS323" i="5" a="1"/>
  <c r="AS323" i="5" s="1"/>
  <c r="AS42" i="5" s="1"/>
  <c r="AS13" i="2" s="1"/>
  <c r="AU335" i="5" a="1"/>
  <c r="AU335" i="5" s="1"/>
  <c r="AU55" i="5" s="1"/>
  <c r="AU27" i="2" s="1"/>
  <c r="AU68" i="2" s="1"/>
  <c r="AV337" i="5" a="1"/>
  <c r="AV337" i="5" s="1"/>
  <c r="AV57" i="5" s="1"/>
  <c r="AV29" i="2" s="1"/>
  <c r="AV70" i="2" s="1"/>
  <c r="AV323" i="5" a="1"/>
  <c r="AV323" i="5" s="1"/>
  <c r="AV42" i="5" s="1"/>
  <c r="AV13" i="2" s="1"/>
  <c r="AR52" i="5"/>
  <c r="AR24" i="2" s="1"/>
  <c r="AR41" i="5"/>
  <c r="AT323" i="5" a="1"/>
  <c r="AT323" i="5" s="1"/>
  <c r="AT42" i="5" s="1"/>
  <c r="AT13" i="2" s="1"/>
  <c r="AS326" i="5" a="1"/>
  <c r="AS326" i="5" s="1"/>
  <c r="AS45" i="5" s="1"/>
  <c r="AS16" i="2" s="1"/>
  <c r="AS51" i="5"/>
  <c r="AS23" i="2" s="1"/>
  <c r="AU331" i="5" a="1"/>
  <c r="AU331" i="5" s="1"/>
  <c r="AU51" i="5" s="1"/>
  <c r="AU23" i="2" s="1"/>
  <c r="AU327" i="5" a="1"/>
  <c r="AU327" i="5" s="1"/>
  <c r="AU46" i="5" s="1"/>
  <c r="AU17" i="2" s="1"/>
  <c r="AV325" i="5" a="1"/>
  <c r="AV325" i="5" s="1"/>
  <c r="AV44" i="5" s="1"/>
  <c r="AV15" i="2" s="1"/>
  <c r="AV326" i="5" a="1"/>
  <c r="AV326" i="5" s="1"/>
  <c r="AV45" i="5" s="1"/>
  <c r="AV16" i="2" s="1"/>
  <c r="AR335" i="5" a="1"/>
  <c r="AR335" i="5" s="1"/>
  <c r="AR55" i="5" s="1"/>
  <c r="AR27" i="2" s="1"/>
  <c r="AR43" i="5"/>
  <c r="AR14" i="2" s="1"/>
  <c r="AT332" i="5" a="1"/>
  <c r="AT332" i="5" s="1"/>
  <c r="AT52" i="5" s="1"/>
  <c r="AT24" i="2" s="1"/>
  <c r="AT65" i="2" s="1"/>
  <c r="AT326" i="5" a="1"/>
  <c r="AT326" i="5" s="1"/>
  <c r="AT45" i="5" s="1"/>
  <c r="AT16" i="2" s="1"/>
  <c r="AS324" i="5" a="1"/>
  <c r="AS324" i="5" s="1"/>
  <c r="AS43" i="5" s="1"/>
  <c r="AS14" i="2" s="1"/>
  <c r="AU328" i="5" a="1"/>
  <c r="AU328" i="5" s="1"/>
  <c r="AU47" i="5" s="1"/>
  <c r="AU18" i="2" s="1"/>
  <c r="AU326" i="5" a="1"/>
  <c r="AU326" i="5" s="1"/>
  <c r="AU45" i="5" s="1"/>
  <c r="AU16" i="2" s="1"/>
  <c r="AV328" i="5" a="1"/>
  <c r="AV328" i="5" s="1"/>
  <c r="AV47" i="5" s="1"/>
  <c r="AV18" i="2" s="1"/>
  <c r="AV322" i="5" a="1"/>
  <c r="AV322" i="5" s="1"/>
  <c r="AV41" i="5" s="1"/>
  <c r="AV12" i="2" s="1"/>
  <c r="AR336" i="5" a="1"/>
  <c r="AR336" i="5" s="1"/>
  <c r="AR56" i="5" s="1"/>
  <c r="AR28" i="2" s="1"/>
  <c r="AT333" i="5" a="1"/>
  <c r="AT333" i="5" s="1"/>
  <c r="AT53" i="5" s="1"/>
  <c r="AT25" i="2" s="1"/>
  <c r="AT66" i="2" s="1"/>
  <c r="AT322" i="5" a="1"/>
  <c r="AT322" i="5" s="1"/>
  <c r="AT41" i="5" s="1"/>
  <c r="AT12" i="2" s="1"/>
  <c r="AS334" i="5" a="1"/>
  <c r="AS334" i="5" s="1"/>
  <c r="AS54" i="5" s="1"/>
  <c r="AS26" i="2" s="1"/>
  <c r="AS67" i="2" s="1"/>
  <c r="AU337" i="5" a="1"/>
  <c r="AU337" i="5" s="1"/>
  <c r="AU57" i="5" s="1"/>
  <c r="AU29" i="2" s="1"/>
  <c r="AU70" i="2" s="1"/>
  <c r="AU332" i="5" a="1"/>
  <c r="AU332" i="5" s="1"/>
  <c r="AU52" i="5" s="1"/>
  <c r="AU24" i="2" s="1"/>
  <c r="AU65" i="2" s="1"/>
  <c r="AV336" i="5" a="1"/>
  <c r="AV336" i="5" s="1"/>
  <c r="AV56" i="5" s="1"/>
  <c r="AV28" i="2" s="1"/>
  <c r="AV69" i="2" s="1"/>
  <c r="AV324" i="5" a="1"/>
  <c r="AV324" i="5" s="1"/>
  <c r="AV43" i="5" s="1"/>
  <c r="AV14" i="2" s="1"/>
  <c r="AR326" i="5" a="1"/>
  <c r="AR326" i="5" s="1"/>
  <c r="AR45" i="5" s="1"/>
  <c r="AR16" i="2" s="1"/>
  <c r="AT327" i="5" a="1"/>
  <c r="AT327" i="5" s="1"/>
  <c r="AT46" i="5" s="1"/>
  <c r="AT17" i="2" s="1"/>
  <c r="AT335" i="5" a="1"/>
  <c r="AT335" i="5" s="1"/>
  <c r="AT55" i="5" s="1"/>
  <c r="AT27" i="2" s="1"/>
  <c r="AT68" i="2" s="1"/>
  <c r="AS335" i="5" a="1"/>
  <c r="AS335" i="5" s="1"/>
  <c r="AS55" i="5" s="1"/>
  <c r="AS27" i="2" s="1"/>
  <c r="AS68" i="2" s="1"/>
  <c r="AS328" i="5" a="1"/>
  <c r="AS328" i="5" s="1"/>
  <c r="AS47" i="5" s="1"/>
  <c r="AS18" i="2" s="1"/>
  <c r="AU333" i="5" a="1"/>
  <c r="AU333" i="5" s="1"/>
  <c r="AU53" i="5" s="1"/>
  <c r="AU25" i="2" s="1"/>
  <c r="AU66" i="2" s="1"/>
  <c r="AU334" i="5" a="1"/>
  <c r="AU334" i="5" s="1"/>
  <c r="AU54" i="5" s="1"/>
  <c r="AU26" i="2" s="1"/>
  <c r="AU67" i="2" s="1"/>
  <c r="AV327" i="5" a="1"/>
  <c r="AV327" i="5" s="1"/>
  <c r="AV46" i="5" s="1"/>
  <c r="AV17" i="2" s="1"/>
  <c r="AV331" i="5" a="1"/>
  <c r="AV331" i="5" s="1"/>
  <c r="AV51" i="5" s="1"/>
  <c r="AV23" i="2" s="1"/>
  <c r="AV64" i="2" s="1"/>
  <c r="AR325" i="5" a="1"/>
  <c r="AR325" i="5" s="1"/>
  <c r="AR44" i="5" s="1"/>
  <c r="AR15" i="2" s="1"/>
  <c r="AR328" i="5" a="1"/>
  <c r="AR328" i="5" s="1"/>
  <c r="AR47" i="5" s="1"/>
  <c r="AR18" i="2" s="1"/>
  <c r="AT334" i="5" a="1"/>
  <c r="AT334" i="5" s="1"/>
  <c r="AT54" i="5" s="1"/>
  <c r="AT26" i="2" s="1"/>
  <c r="AT67" i="2" s="1"/>
  <c r="AT331" i="5" a="1"/>
  <c r="AT331" i="5" s="1"/>
  <c r="AT51" i="5" s="1"/>
  <c r="AT23" i="2" s="1"/>
  <c r="AS327" i="5" a="1"/>
  <c r="AS327" i="5" s="1"/>
  <c r="AS46" i="5" s="1"/>
  <c r="AS17" i="2" s="1"/>
  <c r="AS336" i="5" a="1"/>
  <c r="AS336" i="5" s="1"/>
  <c r="AS56" i="5" s="1"/>
  <c r="AS28" i="2" s="1"/>
  <c r="AS69" i="2" s="1"/>
  <c r="AU322" i="5" a="1"/>
  <c r="AU322" i="5" s="1"/>
  <c r="AU41" i="5" s="1"/>
  <c r="AU12" i="2" s="1"/>
  <c r="AU336" i="5" a="1"/>
  <c r="AU336" i="5" s="1"/>
  <c r="AU56" i="5" s="1"/>
  <c r="AU28" i="2" s="1"/>
  <c r="AU69" i="2" s="1"/>
  <c r="AV332" i="5" a="1"/>
  <c r="AV332" i="5" s="1"/>
  <c r="AV52" i="5" s="1"/>
  <c r="AV24" i="2" s="1"/>
  <c r="AV334" i="5" a="1"/>
  <c r="AV334" i="5" s="1"/>
  <c r="AV54" i="5" s="1"/>
  <c r="AV26" i="2" s="1"/>
  <c r="AV67" i="2" s="1"/>
  <c r="AR327" i="5" a="1"/>
  <c r="AR327" i="5" s="1"/>
  <c r="AR46" i="5" s="1"/>
  <c r="AR17" i="2" s="1"/>
  <c r="AT336" i="5" a="1"/>
  <c r="AT336" i="5" s="1"/>
  <c r="AT56" i="5" s="1"/>
  <c r="AT28" i="2" s="1"/>
  <c r="AT69" i="2" s="1"/>
  <c r="AT325" i="5" a="1"/>
  <c r="AT325" i="5" s="1"/>
  <c r="AT44" i="5" s="1"/>
  <c r="AT15" i="2" s="1"/>
  <c r="AS332" i="5" a="1"/>
  <c r="AS332" i="5" s="1"/>
  <c r="AS52" i="5" s="1"/>
  <c r="AS24" i="2" s="1"/>
  <c r="AS65" i="2" s="1"/>
  <c r="AS325" i="5" a="1"/>
  <c r="AS325" i="5" s="1"/>
  <c r="AS44" i="5" s="1"/>
  <c r="AS15" i="2" s="1"/>
  <c r="AU172" i="5"/>
  <c r="AU169" i="5"/>
  <c r="AU173" i="5" s="1"/>
  <c r="AT17" i="16"/>
  <c r="AU202" i="12"/>
  <c r="AT172" i="5"/>
  <c r="AT169" i="5"/>
  <c r="AT173" i="5" s="1"/>
  <c r="AV34" i="15"/>
  <c r="AV17" i="16"/>
  <c r="AR34" i="15"/>
  <c r="AR17" i="16"/>
  <c r="Q154" i="12"/>
  <c r="P193" i="12"/>
  <c r="AQ63" i="101"/>
  <c r="AQ95" i="101"/>
  <c r="AU33" i="17"/>
  <c r="AS407" i="5"/>
  <c r="AU17" i="16"/>
  <c r="O193" i="12"/>
  <c r="AR69" i="101"/>
  <c r="AR50" i="101" s="1"/>
  <c r="AS172" i="5"/>
  <c r="AV172" i="5"/>
  <c r="AV169" i="5"/>
  <c r="AV173" i="5" s="1"/>
  <c r="AS17" i="16"/>
  <c r="AS34" i="15"/>
  <c r="AT33" i="17"/>
  <c r="AV201" i="12"/>
  <c r="AV55" i="12"/>
  <c r="AV202" i="12" s="1"/>
  <c r="AV179" i="5" l="1"/>
  <c r="AU179" i="5"/>
  <c r="AT179" i="5"/>
  <c r="AT182" i="5" s="1"/>
  <c r="AT15" i="126" s="1"/>
  <c r="AS179" i="5"/>
  <c r="AR51" i="5"/>
  <c r="AR23" i="2" s="1"/>
  <c r="AR12" i="2"/>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2" i="5"/>
  <c r="S263" i="12"/>
  <c r="T263" i="12" s="1"/>
  <c r="T261" i="12" s="1"/>
  <c r="T255" i="12" s="1"/>
  <c r="T31" i="12" s="1"/>
  <c r="R210" i="12"/>
  <c r="R208" i="12" s="1"/>
  <c r="R204" i="12" s="1"/>
  <c r="R30" i="12" s="1"/>
  <c r="AR33" i="17"/>
  <c r="AS307" i="5"/>
  <c r="AR308" i="5"/>
  <c r="AR306" i="5"/>
  <c r="AT305" i="5"/>
  <c r="AT310" i="5"/>
  <c r="AU304" i="5"/>
  <c r="AV309" i="5"/>
  <c r="AV306" i="5"/>
  <c r="AV304" i="5"/>
  <c r="AR305" i="5"/>
  <c r="AT307" i="5"/>
  <c r="AV310" i="5"/>
  <c r="AS309" i="5"/>
  <c r="AU308" i="5"/>
  <c r="AV307" i="5"/>
  <c r="AV305" i="5"/>
  <c r="Q208" i="12"/>
  <c r="Q204" i="12" s="1"/>
  <c r="Q30" i="12" s="1"/>
  <c r="AS33" i="17"/>
  <c r="AU310" i="5"/>
  <c r="AU309" i="5"/>
  <c r="AU307" i="5"/>
  <c r="AU306" i="5"/>
  <c r="Q193" i="12"/>
  <c r="AR309" i="5"/>
  <c r="AS306" i="5"/>
  <c r="AS304" i="5"/>
  <c r="AU305" i="5"/>
  <c r="R154" i="12"/>
  <c r="AR310" i="5"/>
  <c r="AT304" i="5"/>
  <c r="AT308" i="5"/>
  <c r="AS305" i="5"/>
  <c r="AV33" i="17"/>
  <c r="AS308" i="5"/>
  <c r="AT306" i="5"/>
  <c r="AR179" i="5" l="1"/>
  <c r="AR182" i="5" s="1"/>
  <c r="AR15" i="126" s="1"/>
  <c r="AU23" i="126"/>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U345" i="5"/>
  <c r="AU346" i="5"/>
  <c r="AU347" i="5"/>
  <c r="AS119" i="17"/>
  <c r="AS122" i="17" s="1"/>
  <c r="AS154" i="17" s="1"/>
  <c r="AV119" i="17"/>
  <c r="AV122" i="17" s="1"/>
  <c r="AV154" i="17" s="1"/>
  <c r="AR23" i="126" l="1"/>
  <c r="AR16" i="126"/>
  <c r="AT135" i="126" s="1"/>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66" i="126"/>
  <c r="AS90" i="126"/>
  <c r="AS157" i="126" s="1"/>
  <c r="AS100" i="126"/>
  <c r="AS159" i="126" s="1"/>
  <c r="AS33" i="126"/>
  <c r="AS147" i="126" s="1"/>
  <c r="AS115" i="126"/>
  <c r="AS162" i="126" s="1"/>
  <c r="AS120" i="126"/>
  <c r="AS163" i="126" s="1"/>
  <c r="AU24" i="126" a="1"/>
  <c r="AU24" i="126" s="1"/>
  <c r="AS24" i="126" a="1"/>
  <c r="AS24" i="126" s="1"/>
  <c r="AT24" i="126" a="1"/>
  <c r="AT24" i="126" s="1"/>
  <c r="AV24" i="126" a="1"/>
  <c r="AV24"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U344" i="5"/>
  <c r="AU342" i="5"/>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AU343" i="5"/>
  <c r="AU350" i="5" s="1"/>
  <c r="AU293" i="5" s="1"/>
  <c r="U193" i="12"/>
  <c r="V154" i="12"/>
  <c r="AV59" i="15"/>
  <c r="AR98" i="15"/>
  <c r="AS29" i="101" l="1"/>
  <c r="AS23" i="101"/>
  <c r="AS38" i="101"/>
  <c r="AS33" i="101"/>
  <c r="AS41" i="101"/>
  <c r="AS40" i="101"/>
  <c r="AS35" i="101"/>
  <c r="AS43" i="101"/>
  <c r="AS34" i="101"/>
  <c r="AT43" i="101"/>
  <c r="AS37" i="101"/>
  <c r="AS42" i="101"/>
  <c r="AS36" i="101"/>
  <c r="AS39" i="101"/>
  <c r="AF40" i="12"/>
  <c r="Z263" i="12"/>
  <c r="AA263" i="12" s="1"/>
  <c r="AU351" i="5"/>
  <c r="AU294" i="5" s="1"/>
  <c r="AU352" i="5"/>
  <c r="AU295" i="5" s="1"/>
  <c r="AU353" i="5"/>
  <c r="AU296" i="5" s="1"/>
  <c r="AU354" i="5"/>
  <c r="AU297" i="5" s="1"/>
  <c r="AU349" i="5"/>
  <c r="X208" i="12"/>
  <c r="X204" i="12" s="1"/>
  <c r="X30" i="12" s="1"/>
  <c r="W208" i="12"/>
  <c r="W204" i="12" s="1"/>
  <c r="W30" i="12" s="1"/>
  <c r="Y210" i="12"/>
  <c r="Y208" i="12" s="1"/>
  <c r="Y204" i="12" s="1"/>
  <c r="Y30" i="12" s="1"/>
  <c r="AT68" i="5"/>
  <c r="V193" i="12"/>
  <c r="W154" i="12"/>
  <c r="E459" i="5"/>
  <c r="E422" i="5"/>
  <c r="E429" i="5"/>
  <c r="E440" i="5"/>
  <c r="E415" i="5"/>
  <c r="E413" i="5"/>
  <c r="E449" i="5"/>
  <c r="E445" i="5"/>
  <c r="E412" i="5"/>
  <c r="E437" i="5"/>
  <c r="E442" i="5"/>
  <c r="E451" i="5"/>
  <c r="AV316" i="17"/>
  <c r="E426" i="5"/>
  <c r="E425" i="5"/>
  <c r="AT316" i="17"/>
  <c r="AR62" i="2"/>
  <c r="AR79" i="5"/>
  <c r="E435" i="5"/>
  <c r="E455" i="5"/>
  <c r="E432" i="5"/>
  <c r="E423" i="5"/>
  <c r="E439" i="5"/>
  <c r="E433" i="5"/>
  <c r="AS79" i="5"/>
  <c r="AR68" i="5"/>
  <c r="AR49" i="2"/>
  <c r="AR53" i="2" s="1"/>
  <c r="E446" i="5"/>
  <c r="E431" i="5"/>
  <c r="E420" i="5"/>
  <c r="E430" i="5"/>
  <c r="E441" i="5"/>
  <c r="E418" i="5"/>
  <c r="E454" i="5"/>
  <c r="E448" i="5"/>
  <c r="AR316" i="17"/>
  <c r="AU316" i="17"/>
  <c r="AU79" i="5"/>
  <c r="E424" i="5"/>
  <c r="E447" i="5"/>
  <c r="E443" i="5"/>
  <c r="AS68" i="5"/>
  <c r="E458" i="5"/>
  <c r="AS316" i="17"/>
  <c r="AU68" i="5"/>
  <c r="AV79" i="5"/>
  <c r="E453" i="5"/>
  <c r="E421" i="5"/>
  <c r="E419" i="5"/>
  <c r="E444" i="5"/>
  <c r="E416" i="5"/>
  <c r="E417" i="5"/>
  <c r="E457" i="5"/>
  <c r="E452" i="5"/>
  <c r="E450" i="5"/>
  <c r="AV68" i="5"/>
  <c r="AU320" i="17"/>
  <c r="AT79" i="5"/>
  <c r="E438" i="5"/>
  <c r="E456" i="5"/>
  <c r="E436" i="5"/>
  <c r="E414" i="5"/>
  <c r="E428" i="5"/>
  <c r="E427" i="5"/>
  <c r="K40" i="12"/>
  <c r="AO40" i="12"/>
  <c r="AL40" i="12"/>
  <c r="AM40" i="12"/>
  <c r="AN40" i="12"/>
  <c r="AJ40" i="12"/>
  <c r="AQ40" i="12"/>
  <c r="AP40" i="12"/>
  <c r="AK40" i="12"/>
  <c r="AU292" i="5" l="1"/>
  <c r="AU355" i="5"/>
  <c r="AU14" i="86" s="1"/>
  <c r="AR56" i="2"/>
  <c r="AR55" i="2"/>
  <c r="AR52" i="2"/>
  <c r="AR51" i="2"/>
  <c r="AR57" i="2"/>
  <c r="AR54" i="2"/>
  <c r="AR70" i="2"/>
  <c r="AR69" i="2"/>
  <c r="AR68" i="2"/>
  <c r="AR67" i="2"/>
  <c r="AR65" i="2"/>
  <c r="AR66" i="2"/>
  <c r="AR64" i="2"/>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T27" i="12"/>
  <c r="I124" i="12"/>
  <c r="I98" i="12"/>
  <c r="I130" i="12"/>
  <c r="I89" i="12"/>
  <c r="AT22" i="15"/>
  <c r="I78" i="12"/>
  <c r="AS22" i="15"/>
  <c r="Q27" i="12"/>
  <c r="AA210" i="12"/>
  <c r="Z208" i="12"/>
  <c r="Z204" i="12" s="1"/>
  <c r="Z30" i="12" s="1"/>
  <c r="I134" i="12"/>
  <c r="S27" i="12"/>
  <c r="L27" i="12"/>
  <c r="V27" i="12"/>
  <c r="I71" i="12"/>
  <c r="AT318" i="5"/>
  <c r="AT309" i="5"/>
  <c r="AS281" i="17"/>
  <c r="I110" i="12"/>
  <c r="I102" i="12"/>
  <c r="AV102" i="12" s="1"/>
  <c r="I146" i="12"/>
  <c r="AV146" i="12" s="1"/>
  <c r="AU26" i="6"/>
  <c r="AV22" i="15"/>
  <c r="AV317" i="5"/>
  <c r="AV308" i="5"/>
  <c r="I144" i="12"/>
  <c r="I100" i="12"/>
  <c r="AU27" i="15"/>
  <c r="AV281" i="17"/>
  <c r="AV265" i="17" s="1"/>
  <c r="AT26" i="6"/>
  <c r="I103" i="12"/>
  <c r="I147" i="12"/>
  <c r="AS26" i="6"/>
  <c r="AB261" i="12"/>
  <c r="AB255" i="12" s="1"/>
  <c r="AB31" i="12" s="1"/>
  <c r="AC263" i="12"/>
  <c r="AU281" i="17"/>
  <c r="AU265" i="17" s="1"/>
  <c r="AR281" i="17"/>
  <c r="AR265" i="17" s="1"/>
  <c r="X193" i="12"/>
  <c r="Y154" i="12"/>
  <c r="AR71" i="2"/>
  <c r="AR26" i="6" s="1"/>
  <c r="AV26" i="6"/>
  <c r="AT281" i="17"/>
  <c r="AT265" i="17" s="1"/>
  <c r="AR313" i="5"/>
  <c r="AR34" i="2"/>
  <c r="I101" i="12"/>
  <c r="AU101" i="12" s="1"/>
  <c r="AV101" i="12" s="1"/>
  <c r="I145" i="12"/>
  <c r="AS310" i="5"/>
  <c r="AS319" i="5"/>
  <c r="AR37" i="2"/>
  <c r="AR316" i="5"/>
  <c r="AR307" i="5"/>
  <c r="AR342" i="5" s="1"/>
  <c r="I99" i="12"/>
  <c r="I143" i="12"/>
  <c r="AS265" i="17" l="1"/>
  <c r="AS286" i="17"/>
  <c r="AS346" i="5"/>
  <c r="AU13" i="6"/>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T286" i="17"/>
  <c r="AT284" i="17"/>
  <c r="AR28" i="6"/>
  <c r="AU28" i="6"/>
  <c r="AT347" i="5"/>
  <c r="AT342" i="5"/>
  <c r="AT345" i="5"/>
  <c r="AT344" i="5"/>
  <c r="AT343" i="5"/>
  <c r="AT346" i="5"/>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AV344" i="5"/>
  <c r="AV343" i="5"/>
  <c r="AV346" i="5"/>
  <c r="AV345" i="5"/>
  <c r="AV347" i="5"/>
  <c r="AV342" i="5"/>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4" i="17"/>
  <c r="AR346" i="5"/>
  <c r="AR347" i="5"/>
  <c r="AR345" i="5"/>
  <c r="AR343" i="5"/>
  <c r="AR344" i="5"/>
  <c r="AU22" i="15"/>
  <c r="I91" i="12"/>
  <c r="I135" i="12"/>
  <c r="AS343" i="5"/>
  <c r="AS347" i="5"/>
  <c r="AS344" i="5"/>
  <c r="AS342" i="5"/>
  <c r="AS345" i="5"/>
  <c r="Q71" i="12"/>
  <c r="R71" i="12" s="1"/>
  <c r="AC261" i="12"/>
  <c r="AC255" i="12" s="1"/>
  <c r="AC31" i="12" s="1"/>
  <c r="AD263" i="12"/>
  <c r="AT144" i="12"/>
  <c r="AU144" i="12" s="1"/>
  <c r="AV144" i="12" s="1"/>
  <c r="I95" i="12"/>
  <c r="I139" i="12"/>
  <c r="AF27" i="12"/>
  <c r="I131" i="12"/>
  <c r="I87" i="12"/>
  <c r="I79" i="12"/>
  <c r="X27" i="12"/>
  <c r="I123" i="12"/>
  <c r="AR349" i="5" l="1"/>
  <c r="AU29" i="15"/>
  <c r="AU43" i="15"/>
  <c r="AU41" i="15"/>
  <c r="AU39" i="15"/>
  <c r="AU42" i="15"/>
  <c r="AU40" i="15"/>
  <c r="AU38" i="15"/>
  <c r="AR78" i="2"/>
  <c r="AR25" i="15" s="1"/>
  <c r="AR75" i="2"/>
  <c r="AU15" i="6"/>
  <c r="AU23" i="125" s="1"/>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T352" i="5"/>
  <c r="AT295" i="5" s="1"/>
  <c r="AV288" i="17"/>
  <c r="AV292" i="17" s="1"/>
  <c r="AH86" i="12"/>
  <c r="AI86" i="12" s="1"/>
  <c r="AJ86" i="12" s="1"/>
  <c r="AV354" i="5"/>
  <c r="AV297" i="5" s="1"/>
  <c r="AR354" i="5"/>
  <c r="AR297" i="5" s="1"/>
  <c r="W75" i="12"/>
  <c r="X75" i="12" s="1"/>
  <c r="Y75" i="12" s="1"/>
  <c r="Z75" i="12" s="1"/>
  <c r="AA75" i="12" s="1"/>
  <c r="Z78" i="12"/>
  <c r="AA78" i="12" s="1"/>
  <c r="AT288" i="17"/>
  <c r="AT292" i="17" s="1"/>
  <c r="AT353" i="5"/>
  <c r="AT296" i="5" s="1"/>
  <c r="AS349" i="5"/>
  <c r="AT98" i="12"/>
  <c r="AU98" i="12" s="1"/>
  <c r="AV98" i="12" s="1"/>
  <c r="AL90" i="12"/>
  <c r="AM90" i="12" s="1"/>
  <c r="AH130" i="12"/>
  <c r="AI130" i="12" s="1"/>
  <c r="AJ130" i="12" s="1"/>
  <c r="AK130" i="12" s="1"/>
  <c r="AB126" i="12"/>
  <c r="AC126" i="12" s="1"/>
  <c r="O113" i="12"/>
  <c r="P113" i="12" s="1"/>
  <c r="AE129" i="12"/>
  <c r="AF129" i="12" s="1"/>
  <c r="AO139" i="12"/>
  <c r="AP139" i="12" s="1"/>
  <c r="AS354" i="5"/>
  <c r="AS297" i="5" s="1"/>
  <c r="AR351" i="5"/>
  <c r="AR294" i="5" s="1"/>
  <c r="AR58" i="2"/>
  <c r="AV353" i="5"/>
  <c r="AV296" i="5" s="1"/>
  <c r="Z193" i="12"/>
  <c r="Z192" i="12"/>
  <c r="AA154" i="12"/>
  <c r="AK134" i="12"/>
  <c r="AQ141" i="12"/>
  <c r="AR141" i="12" s="1"/>
  <c r="N67" i="12"/>
  <c r="O67" i="12" s="1"/>
  <c r="AB124" i="12"/>
  <c r="AC124" i="12" s="1"/>
  <c r="P70" i="12"/>
  <c r="Q70" i="12" s="1"/>
  <c r="R70" i="12" s="1"/>
  <c r="S70" i="12" s="1"/>
  <c r="T70" i="12" s="1"/>
  <c r="U70" i="12" s="1"/>
  <c r="S117" i="12"/>
  <c r="AT351" i="5"/>
  <c r="AT294" i="5" s="1"/>
  <c r="AU31" i="17"/>
  <c r="AS353" i="5"/>
  <c r="AS296" i="5" s="1"/>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AR350" i="5"/>
  <c r="AR293" i="5" s="1"/>
  <c r="R115" i="12"/>
  <c r="AV350" i="5"/>
  <c r="AV293" i="5" s="1"/>
  <c r="Y121" i="12"/>
  <c r="Z121" i="12" s="1"/>
  <c r="AS350" i="5"/>
  <c r="AS293" i="5"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V351" i="5"/>
  <c r="AV294" i="5" s="1"/>
  <c r="AD128" i="12"/>
  <c r="AE128" i="12" s="1"/>
  <c r="AF128" i="12" s="1"/>
  <c r="S73" i="12"/>
  <c r="T73" i="12" s="1"/>
  <c r="U73" i="12" s="1"/>
  <c r="V73" i="12" s="1"/>
  <c r="W73" i="12" s="1"/>
  <c r="X73" i="12" s="1"/>
  <c r="AT349" i="5"/>
  <c r="T116" i="12"/>
  <c r="N112" i="12"/>
  <c r="O112" i="12" s="1"/>
  <c r="O69" i="12"/>
  <c r="P69" i="12" s="1"/>
  <c r="AR352" i="5"/>
  <c r="AR295" i="5" s="1"/>
  <c r="AN94" i="12"/>
  <c r="AO94" i="12" s="1"/>
  <c r="AA81" i="12"/>
  <c r="AB81" i="12" s="1"/>
  <c r="L66" i="12"/>
  <c r="M66" i="12" s="1"/>
  <c r="AD84" i="12"/>
  <c r="AS32" i="6"/>
  <c r="AS45" i="6" s="1"/>
  <c r="AS46" i="6" s="1"/>
  <c r="AS59" i="6" s="1"/>
  <c r="AT32" i="6"/>
  <c r="AT45" i="6" s="1"/>
  <c r="AT46" i="6" s="1"/>
  <c r="AT59" i="6" s="1"/>
  <c r="AM137" i="12"/>
  <c r="AN137" i="12" s="1"/>
  <c r="AV32" i="6"/>
  <c r="AV45" i="6" s="1"/>
  <c r="AV46" i="6" s="1"/>
  <c r="AV59" i="6" s="1"/>
  <c r="AT354" i="5"/>
  <c r="AT297" i="5" s="1"/>
  <c r="AR32" i="6"/>
  <c r="AR45" i="6" s="1"/>
  <c r="AR46" i="6" s="1"/>
  <c r="AR59" i="6" s="1"/>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U45" i="6" s="1"/>
  <c r="AU46" i="6" s="1"/>
  <c r="AU59" i="6" s="1"/>
  <c r="AL92" i="12"/>
  <c r="AM92" i="12" s="1"/>
  <c r="AS14" i="6"/>
  <c r="AS38" i="6" s="1"/>
  <c r="AG131" i="12"/>
  <c r="AH131" i="12" s="1"/>
  <c r="AI131" i="12" s="1"/>
  <c r="AD261" i="12"/>
  <c r="AD255" i="12" s="1"/>
  <c r="AD31" i="12" s="1"/>
  <c r="AE263" i="12"/>
  <c r="S71" i="12"/>
  <c r="T71" i="12" s="1"/>
  <c r="U71" i="12" s="1"/>
  <c r="V71" i="12" s="1"/>
  <c r="AS352" i="5"/>
  <c r="AS295" i="5" s="1"/>
  <c r="AK91" i="12"/>
  <c r="AL91" i="12" s="1"/>
  <c r="AR353" i="5"/>
  <c r="AR296" i="5" s="1"/>
  <c r="AP96" i="12"/>
  <c r="AQ96" i="12" s="1"/>
  <c r="AB82" i="12"/>
  <c r="AC82" i="12" s="1"/>
  <c r="AD82" i="12" s="1"/>
  <c r="AE82" i="12" s="1"/>
  <c r="AF82" i="12" s="1"/>
  <c r="AG82" i="12" s="1"/>
  <c r="AV349" i="5"/>
  <c r="AS142" i="12"/>
  <c r="AV13" i="86"/>
  <c r="AT13" i="86"/>
  <c r="V76" i="12"/>
  <c r="W76" i="12" s="1"/>
  <c r="N111" i="12"/>
  <c r="AS13" i="86"/>
  <c r="AG87" i="12"/>
  <c r="AH87" i="12" s="1"/>
  <c r="AS351" i="5"/>
  <c r="AS294" i="5" s="1"/>
  <c r="AC83" i="12"/>
  <c r="AD83" i="12" s="1"/>
  <c r="AE83" i="12" s="1"/>
  <c r="AF83" i="12" s="1"/>
  <c r="AK133" i="12"/>
  <c r="AL133" i="12" s="1"/>
  <c r="AM133" i="12" s="1"/>
  <c r="AV352" i="5"/>
  <c r="AV295" i="5" s="1"/>
  <c r="AH88" i="12"/>
  <c r="AI88" i="12" s="1"/>
  <c r="AJ88" i="12" s="1"/>
  <c r="AQ97" i="12"/>
  <c r="AR97" i="12" s="1"/>
  <c r="AS97" i="12" s="1"/>
  <c r="Z122" i="12"/>
  <c r="V120" i="12"/>
  <c r="AT350" i="5"/>
  <c r="AT293" i="5" s="1"/>
  <c r="I191" i="12"/>
  <c r="Z191" i="12" s="1"/>
  <c r="AU47" i="15" l="1"/>
  <c r="AU78" i="15" s="1"/>
  <c r="AU51" i="15"/>
  <c r="AU49" i="15"/>
  <c r="AU101" i="15" s="1"/>
  <c r="AU48" i="15"/>
  <c r="AU91" i="15" s="1"/>
  <c r="AU44" i="15"/>
  <c r="AU19" i="86" s="1"/>
  <c r="AU46" i="15"/>
  <c r="AU65" i="15" s="1"/>
  <c r="AR42" i="2"/>
  <c r="AR13" i="86" s="1"/>
  <c r="AS292" i="5"/>
  <c r="AS355" i="5"/>
  <c r="AS14" i="86" s="1"/>
  <c r="AV292" i="5"/>
  <c r="AV355" i="5"/>
  <c r="AV14" i="86" s="1"/>
  <c r="AT292" i="5"/>
  <c r="AT355" i="5"/>
  <c r="AT14" i="86" s="1"/>
  <c r="AR292" i="5"/>
  <c r="AR355" i="5"/>
  <c r="AR14"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T29" i="15" l="1"/>
  <c r="AT38" i="15"/>
  <c r="AT40" i="15"/>
  <c r="AT48" i="15" s="1"/>
  <c r="AT91" i="15" s="1"/>
  <c r="AT42" i="15"/>
  <c r="AT41" i="15"/>
  <c r="AT39" i="15"/>
  <c r="AT43" i="15"/>
  <c r="AR29" i="15"/>
  <c r="AR43" i="15"/>
  <c r="AR42" i="15"/>
  <c r="AR41" i="15"/>
  <c r="AR40" i="15"/>
  <c r="AR39" i="15"/>
  <c r="AR38" i="15"/>
  <c r="AS29" i="15"/>
  <c r="AS40" i="15"/>
  <c r="AS38" i="15"/>
  <c r="AS41" i="15"/>
  <c r="AS43" i="15"/>
  <c r="AS39" i="15"/>
  <c r="AS42" i="15"/>
  <c r="AV29" i="15"/>
  <c r="AV43" i="15"/>
  <c r="AV41" i="15"/>
  <c r="AV39" i="15"/>
  <c r="AV42" i="15"/>
  <c r="AV40" i="15"/>
  <c r="AV38" i="15"/>
  <c r="I14" i="86"/>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AT23" i="125" s="1"/>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V23" i="125" s="1"/>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S23" i="125" s="1"/>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R23" i="125" s="1"/>
  <c r="AV141" i="12"/>
  <c r="I187" i="12" s="1"/>
  <c r="AB187" i="12" s="1"/>
  <c r="AT51" i="15" l="1"/>
  <c r="AT46" i="15"/>
  <c r="AT65" i="15" s="1"/>
  <c r="AT49" i="15"/>
  <c r="AT101" i="15" s="1"/>
  <c r="AS46" i="15"/>
  <c r="AS65" i="15" s="1"/>
  <c r="AS49" i="15"/>
  <c r="AS101" i="15" s="1"/>
  <c r="AV48" i="15"/>
  <c r="AV91" i="15" s="1"/>
  <c r="AR44" i="15"/>
  <c r="AR19" i="86" s="1"/>
  <c r="AT44" i="15"/>
  <c r="AT19" i="86" s="1"/>
  <c r="AS47" i="15"/>
  <c r="AS78" i="15" s="1"/>
  <c r="AS51" i="15"/>
  <c r="AV47" i="15"/>
  <c r="AV78" i="15" s="1"/>
  <c r="AV49" i="15"/>
  <c r="AV101" i="15" s="1"/>
  <c r="AS44" i="15"/>
  <c r="AS19" i="86" s="1"/>
  <c r="AV46" i="15"/>
  <c r="AV65" i="15" s="1"/>
  <c r="AT47" i="15"/>
  <c r="AT78" i="15" s="1"/>
  <c r="AS48" i="15"/>
  <c r="AS91" i="15" s="1"/>
  <c r="AV51" i="15"/>
  <c r="AV44" i="15"/>
  <c r="AV19" i="86" s="1"/>
  <c r="AR47" i="15"/>
  <c r="AR78" i="15" s="1"/>
  <c r="AR48" i="15"/>
  <c r="AR91" i="15" s="1"/>
  <c r="AR93" i="15" s="1"/>
  <c r="AR51" i="15"/>
  <c r="AR49" i="15"/>
  <c r="AR101" i="15" s="1"/>
  <c r="AR46" i="15"/>
  <c r="AR65" i="15" s="1"/>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S93" i="15" l="1"/>
  <c r="AS110" i="15" s="1"/>
  <c r="AV93" i="15"/>
  <c r="AV110" i="15" s="1"/>
  <c r="AT93" i="15"/>
  <c r="AU93" i="15"/>
  <c r="AU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AT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9"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AV292"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L56" i="13" l="1"/>
  <c r="AL58" i="13" s="1"/>
  <c r="AM55" i="13" s="1"/>
  <c r="AU244" i="12"/>
  <c r="AV244" i="12" s="1"/>
  <c r="AT243" i="12"/>
  <c r="AU243" i="12" s="1"/>
  <c r="AV243"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K64" i="13"/>
  <c r="AK66" i="13" s="1"/>
  <c r="AL63" i="13" s="1"/>
  <c r="AK41" i="13"/>
  <c r="AQ235" i="12"/>
  <c r="AP208" i="12"/>
  <c r="AP204" i="12" s="1"/>
  <c r="AP30" i="12" s="1"/>
  <c r="AM43" i="12"/>
  <c r="AN46" i="12" s="1"/>
  <c r="AN61" i="13" s="1"/>
  <c r="AM32" i="12"/>
  <c r="AN59" i="12"/>
  <c r="AN29" i="12" s="1"/>
  <c r="AT210" i="12"/>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O64" i="13"/>
  <c r="AO66" i="13" s="1"/>
  <c r="AP63" i="13" s="1"/>
  <c r="AO41" i="13"/>
  <c r="AU235" i="12"/>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R59" i="12"/>
  <c r="AR29" i="12" s="1"/>
  <c r="AN46" i="13" l="1"/>
  <c r="AO43" i="13" s="1"/>
  <c r="AP64" i="13"/>
  <c r="AP66" i="13" s="1"/>
  <c r="AQ63" i="13" s="1"/>
  <c r="AP41" i="13"/>
  <c r="AV235" i="12"/>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O46" i="13" l="1"/>
  <c r="AP43" i="13" s="1"/>
  <c r="AQ64"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U59" i="12" l="1"/>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R215" i="17" l="1"/>
  <c r="AR25" i="17" l="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R57" i="13" l="1"/>
  <c r="AS296" i="12"/>
  <c r="AS261" i="12" s="1"/>
  <c r="AS255" i="12" s="1"/>
  <c r="AS31" i="12" s="1"/>
  <c r="AT296" i="12" l="1"/>
  <c r="AT261" i="12" s="1"/>
  <c r="AT255" i="12" s="1"/>
  <c r="AT31" i="12" s="1"/>
  <c r="AR44" i="13"/>
  <c r="AU296" i="12" l="1"/>
  <c r="AU261" i="12" s="1"/>
  <c r="AU255" i="12" s="1"/>
  <c r="AU31" i="12" s="1"/>
  <c r="AV296" i="12" l="1"/>
  <c r="AV261" i="12" s="1"/>
  <c r="AV255" i="12" s="1"/>
  <c r="AV31" i="12" s="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T51" i="101" l="1"/>
  <c r="I7" i="86" l="1"/>
  <c r="I6" i="86" s="1"/>
  <c r="AM3" i="126" l="1"/>
  <c r="AM3" i="101"/>
  <c r="AM3" i="2"/>
  <c r="AM3" i="13"/>
  <c r="AM3" i="5"/>
  <c r="AM3" i="86"/>
  <c r="AM3" i="16"/>
  <c r="F8" i="21"/>
  <c r="AM3" i="17"/>
  <c r="AM3" i="15"/>
  <c r="AM3" i="6"/>
  <c r="AM3" i="125"/>
  <c r="AM3" i="12"/>
  <c r="AR61" i="101" l="1"/>
  <c r="AR62" i="101" s="1"/>
  <c r="AP343" i="106" l="1"/>
  <c r="AP235" i="5" s="1"/>
  <c r="AP25" i="12" s="1"/>
  <c r="AQ343" i="106"/>
  <c r="AQ235" i="5" s="1"/>
  <c r="AQ25" i="12" s="1"/>
  <c r="I242" i="12" l="1" a="1"/>
  <c r="I242" i="12" s="1"/>
  <c r="AQ27" i="12"/>
  <c r="AQ57" i="13" s="1"/>
  <c r="AQ44" i="13" s="1"/>
  <c r="I241" i="12" a="1"/>
  <c r="I241" i="12" s="1"/>
  <c r="AP27" i="12"/>
  <c r="AP57" i="13" l="1"/>
  <c r="AP42" i="12"/>
  <c r="AQ45" i="12" s="1"/>
  <c r="AQ53" i="13" s="1"/>
  <c r="AQ42" i="12"/>
  <c r="AR45" i="12" s="1"/>
  <c r="AR53" i="13" s="1"/>
  <c r="AT42" i="12"/>
  <c r="AU45" i="12" s="1"/>
  <c r="AU53" i="13" s="1"/>
  <c r="AU42" i="12"/>
  <c r="AV45" i="12" s="1"/>
  <c r="AV53" i="13" s="1"/>
  <c r="AR42" i="12"/>
  <c r="AS45" i="12" s="1"/>
  <c r="AS53" i="13" s="1"/>
  <c r="AS42" i="12"/>
  <c r="AT45" i="12" s="1"/>
  <c r="AT53" i="13" s="1"/>
  <c r="AV42" i="12"/>
  <c r="AQ241" i="12"/>
  <c r="AQ208" i="12" s="1"/>
  <c r="AQ204" i="12" s="1"/>
  <c r="AQ30" i="12" s="1"/>
  <c r="AR241" i="12"/>
  <c r="AR242" i="12"/>
  <c r="AS242" i="12" s="1"/>
  <c r="AT242" i="12" s="1"/>
  <c r="AU242" i="12" s="1"/>
  <c r="AV242" i="12" s="1"/>
  <c r="AS241" i="12" l="1"/>
  <c r="AR208" i="12"/>
  <c r="AR204" i="12" s="1"/>
  <c r="AR30" i="12" s="1"/>
  <c r="AQ65" i="13"/>
  <c r="AQ32" i="12"/>
  <c r="AQ43" i="12"/>
  <c r="AR46" i="12" s="1"/>
  <c r="AR61" i="13" s="1"/>
  <c r="AP44" i="13"/>
  <c r="AP46" i="13" s="1"/>
  <c r="AP58" i="13"/>
  <c r="AQ55" i="13" s="1"/>
  <c r="AR32" i="12" l="1"/>
  <c r="AR65" i="13"/>
  <c r="AR45" i="13" s="1"/>
  <c r="AR9" i="16" s="1"/>
  <c r="AT241" i="12"/>
  <c r="AT208" i="12" s="1"/>
  <c r="AT204" i="12" s="1"/>
  <c r="AT30" i="12" s="1"/>
  <c r="AS208" i="12"/>
  <c r="AS204" i="12" s="1"/>
  <c r="AS30" i="12" s="1"/>
  <c r="AS43" i="12" s="1"/>
  <c r="AT46" i="12" s="1"/>
  <c r="AT61" i="13" s="1"/>
  <c r="AR43" i="12"/>
  <c r="AS46" i="12" s="1"/>
  <c r="AS61" i="13" s="1"/>
  <c r="AQ56" i="13"/>
  <c r="AQ58" i="13" s="1"/>
  <c r="AR55" i="13" s="1"/>
  <c r="AR56" i="13" s="1"/>
  <c r="AR58" i="13" s="1"/>
  <c r="AQ41" i="13"/>
  <c r="AQ43" i="13" s="1"/>
  <c r="AQ45" i="13"/>
  <c r="AQ66" i="13"/>
  <c r="AR63" i="13" s="1"/>
  <c r="AU241" i="12" l="1"/>
  <c r="AU208" i="12" s="1"/>
  <c r="AU204" i="12" s="1"/>
  <c r="AU30" i="12" s="1"/>
  <c r="AT43" i="12"/>
  <c r="AU46" i="12" s="1"/>
  <c r="AU61" i="13" s="1"/>
  <c r="AQ46" i="13"/>
  <c r="AR41" i="13"/>
  <c r="AR64" i="13"/>
  <c r="AR66" i="13" s="1"/>
  <c r="AS63" i="13" s="1"/>
  <c r="AS64" i="13" s="1"/>
  <c r="AS55" i="13"/>
  <c r="AS32" i="12"/>
  <c r="AS65" i="13"/>
  <c r="AS45" i="13" s="1"/>
  <c r="AS9" i="16" s="1"/>
  <c r="AT32" i="12"/>
  <c r="AT65" i="13"/>
  <c r="AT45" i="13" s="1"/>
  <c r="AT9" i="16" s="1"/>
  <c r="AR69" i="13" l="1"/>
  <c r="AR43" i="13"/>
  <c r="AR20" i="13" s="1"/>
  <c r="AR55" i="17" s="1"/>
  <c r="AV241" i="12"/>
  <c r="AV208" i="12" s="1"/>
  <c r="AV204" i="12" s="1"/>
  <c r="AV30" i="12" s="1"/>
  <c r="AV32" i="12" s="1"/>
  <c r="AS66" i="13"/>
  <c r="AT63" i="13" s="1"/>
  <c r="AT64" i="13" s="1"/>
  <c r="AT66" i="13" s="1"/>
  <c r="AU63" i="13" s="1"/>
  <c r="AU64" i="13" s="1"/>
  <c r="AU65" i="13"/>
  <c r="AU45" i="13" s="1"/>
  <c r="AU9" i="16" s="1"/>
  <c r="AU32" i="12"/>
  <c r="AU43" i="12"/>
  <c r="AV46" i="12" s="1"/>
  <c r="AV61" i="13" s="1"/>
  <c r="AS41" i="13"/>
  <c r="AS56" i="13"/>
  <c r="AS58" i="13" s="1"/>
  <c r="AR46" i="13" l="1"/>
  <c r="AR313" i="17" s="1"/>
  <c r="AR317" i="17" s="1"/>
  <c r="AR319" i="17" s="1"/>
  <c r="AR321" i="17" s="1"/>
  <c r="AV43" i="12"/>
  <c r="AV65" i="13"/>
  <c r="AV45" i="13" s="1"/>
  <c r="AV9" i="16" s="1"/>
  <c r="AS69" i="13"/>
  <c r="AT55" i="13"/>
  <c r="AR26" i="17"/>
  <c r="AR93" i="17"/>
  <c r="AR69" i="17"/>
  <c r="AR71" i="17" s="1"/>
  <c r="AR178" i="17" s="1"/>
  <c r="AR76" i="17"/>
  <c r="AU66" i="13"/>
  <c r="AV63" i="13" s="1"/>
  <c r="AV64" i="13" s="1"/>
  <c r="AR15" i="13" l="1"/>
  <c r="AR17" i="13" s="1"/>
  <c r="AR21" i="13" s="1"/>
  <c r="AR23" i="13" s="1"/>
  <c r="AR14" i="125" s="1"/>
  <c r="AS43" i="13"/>
  <c r="AS20" i="13" s="1"/>
  <c r="AS55" i="17" s="1"/>
  <c r="AV66" i="13"/>
  <c r="AR190" i="17"/>
  <c r="AR194" i="17" s="1"/>
  <c r="AR34" i="17" s="1"/>
  <c r="AR45" i="17"/>
  <c r="AR53" i="17" s="1"/>
  <c r="AR57" i="17" s="1"/>
  <c r="AR78" i="17" s="1"/>
  <c r="AR80" i="17" s="1"/>
  <c r="AR84" i="17" s="1"/>
  <c r="AR86" i="17" s="1"/>
  <c r="AT56" i="13"/>
  <c r="AT58" i="13" s="1"/>
  <c r="AT41" i="13"/>
  <c r="AR346" i="106"/>
  <c r="AR273" i="5" s="1"/>
  <c r="AR74" i="15" s="1"/>
  <c r="AR76" i="15" s="1"/>
  <c r="AR27" i="13" l="1"/>
  <c r="AR30" i="13" s="1"/>
  <c r="AR10" i="16" s="1"/>
  <c r="AS46" i="13"/>
  <c r="AS313" i="17" s="1"/>
  <c r="AS317" i="17" s="1"/>
  <c r="AS319" i="17" s="1"/>
  <c r="AS321" i="17" s="1"/>
  <c r="AT69" i="13"/>
  <c r="AU55" i="13"/>
  <c r="AR27" i="17"/>
  <c r="AR28" i="17" s="1"/>
  <c r="AR179" i="17"/>
  <c r="AR180" i="17" s="1"/>
  <c r="AR184" i="17" s="1"/>
  <c r="AS93" i="17"/>
  <c r="AS26" i="17"/>
  <c r="AS76" i="17"/>
  <c r="AS69" i="17"/>
  <c r="AS71" i="17" s="1"/>
  <c r="AS178" i="17" s="1"/>
  <c r="AR15" i="125"/>
  <c r="AR345" i="106"/>
  <c r="AR272" i="5" s="1"/>
  <c r="AR61" i="15" s="1"/>
  <c r="AR63" i="15" s="1"/>
  <c r="AS15" i="13" l="1"/>
  <c r="AT43" i="13"/>
  <c r="AT46" i="13" s="1"/>
  <c r="AS190" i="17"/>
  <c r="AS194" i="17" s="1"/>
  <c r="AS34" i="17" s="1"/>
  <c r="AR35" i="17"/>
  <c r="AR185" i="17"/>
  <c r="AR14" i="16" s="1"/>
  <c r="AR126" i="17"/>
  <c r="AR46" i="17"/>
  <c r="AR92" i="17" s="1"/>
  <c r="AR95" i="17" s="1"/>
  <c r="AU41" i="13"/>
  <c r="AU56" i="13"/>
  <c r="AU58" i="13" s="1"/>
  <c r="AS17" i="13" l="1"/>
  <c r="AS21" i="13" s="1"/>
  <c r="AS23" i="13" s="1"/>
  <c r="AS27" i="13" s="1"/>
  <c r="AS30" i="13" s="1"/>
  <c r="AS10" i="16" s="1"/>
  <c r="AT20" i="13"/>
  <c r="AT55" i="17" s="1"/>
  <c r="AT69" i="17" s="1"/>
  <c r="AT71" i="17" s="1"/>
  <c r="AT178" i="17" s="1"/>
  <c r="AU43" i="13"/>
  <c r="AT190" i="17"/>
  <c r="AT194" i="17" s="1"/>
  <c r="AT34" i="17" s="1"/>
  <c r="AT313" i="17"/>
  <c r="AT317" i="17" s="1"/>
  <c r="AT319" i="17" s="1"/>
  <c r="AT321" i="17" s="1"/>
  <c r="AT15" i="13"/>
  <c r="AU69" i="13"/>
  <c r="AV55" i="13"/>
  <c r="AR284" i="106"/>
  <c r="AR77" i="15" s="1"/>
  <c r="AR79" i="15" s="1"/>
  <c r="AR80" i="15" s="1"/>
  <c r="AR109" i="15" s="1"/>
  <c r="AS14" i="125" l="1"/>
  <c r="AS15" i="125" s="1"/>
  <c r="AT17" i="13"/>
  <c r="AT21" i="13" s="1"/>
  <c r="AT26" i="17"/>
  <c r="AT93" i="17"/>
  <c r="AT76" i="17"/>
  <c r="AT23" i="13"/>
  <c r="AT27" i="13" s="1"/>
  <c r="AT30" i="13" s="1"/>
  <c r="AT10" i="16" s="1"/>
  <c r="AU20" i="13"/>
  <c r="AU55" i="17" s="1"/>
  <c r="AU46" i="13"/>
  <c r="AV56" i="13"/>
  <c r="AV58" i="13" s="1"/>
  <c r="AV69" i="13" s="1"/>
  <c r="AV41" i="13"/>
  <c r="AR283" i="106"/>
  <c r="AR64" i="15" s="1"/>
  <c r="AR66" i="15" s="1"/>
  <c r="AR67" i="15" s="1"/>
  <c r="AR108" i="15" s="1"/>
  <c r="AR112" i="15" s="1"/>
  <c r="AR206" i="17" s="1"/>
  <c r="AR81" i="15"/>
  <c r="AS76" i="15" s="1"/>
  <c r="AT14" i="125" l="1"/>
  <c r="AU313" i="17"/>
  <c r="AU317" i="17" s="1"/>
  <c r="AU319" i="17" s="1"/>
  <c r="AU321" i="17" s="1"/>
  <c r="AU15" i="13"/>
  <c r="AU190" i="17"/>
  <c r="AU194" i="17" s="1"/>
  <c r="AU34" i="17" s="1"/>
  <c r="AV43" i="13"/>
  <c r="AU69" i="17"/>
  <c r="AU71" i="17" s="1"/>
  <c r="AU178" i="17" s="1"/>
  <c r="AU93" i="17"/>
  <c r="AU76" i="17"/>
  <c r="AU26" i="17"/>
  <c r="AT15" i="125"/>
  <c r="AR68" i="15"/>
  <c r="AS63" i="15" s="1"/>
  <c r="AS284" i="106"/>
  <c r="AS77" i="15" s="1"/>
  <c r="AS79" i="15" s="1"/>
  <c r="AR255" i="17"/>
  <c r="AU17" i="13" l="1"/>
  <c r="AU21" i="13" s="1"/>
  <c r="AU23" i="13" s="1"/>
  <c r="AU27" i="13" s="1"/>
  <c r="AU30" i="13" s="1"/>
  <c r="AU10" i="16" s="1"/>
  <c r="AV20" i="13"/>
  <c r="AV55" i="17" s="1"/>
  <c r="AV46" i="13"/>
  <c r="AS283" i="106"/>
  <c r="AS64" i="15" s="1"/>
  <c r="AS66" i="15" s="1"/>
  <c r="AS80" i="15"/>
  <c r="AS109" i="15" s="1"/>
  <c r="AU14" i="125" l="1"/>
  <c r="AV313" i="17"/>
  <c r="AV317" i="17" s="1"/>
  <c r="AV319" i="17" s="1"/>
  <c r="AV321" i="17" s="1"/>
  <c r="AV15" i="13"/>
  <c r="AV17" i="13" s="1"/>
  <c r="AV21" i="13" s="1"/>
  <c r="AV23" i="13" s="1"/>
  <c r="AV190" i="17"/>
  <c r="AV194" i="17" s="1"/>
  <c r="AV34" i="17" s="1"/>
  <c r="AV76" i="17"/>
  <c r="AV69" i="17"/>
  <c r="AV71" i="17" s="1"/>
  <c r="AV178" i="17" s="1"/>
  <c r="AV93" i="17"/>
  <c r="AV26" i="17"/>
  <c r="AU15" i="125"/>
  <c r="AT284" i="106"/>
  <c r="AT77" i="15" s="1"/>
  <c r="AS81" i="15"/>
  <c r="AT76" i="15" s="1"/>
  <c r="AS67" i="15"/>
  <c r="AS108" i="15" s="1"/>
  <c r="AS112" i="15" s="1"/>
  <c r="AS206" i="17" s="1"/>
  <c r="AS255" i="17" s="1"/>
  <c r="AV14" i="125" l="1"/>
  <c r="AV27" i="13"/>
  <c r="AV30" i="13" s="1"/>
  <c r="AV10" i="16" s="1"/>
  <c r="AT79" i="15"/>
  <c r="AT80" i="15" s="1"/>
  <c r="AT109" i="15" s="1"/>
  <c r="AS68" i="15"/>
  <c r="AT63" i="15" s="1"/>
  <c r="AV15" i="125" l="1"/>
  <c r="I17" i="125"/>
  <c r="I19" i="125" s="1"/>
  <c r="AU284" i="106"/>
  <c r="AU77" i="15" s="1"/>
  <c r="AT81" i="15"/>
  <c r="AU76" i="15" s="1"/>
  <c r="AT283" i="106"/>
  <c r="AT64" i="15" s="1"/>
  <c r="AT66" i="15" s="1"/>
  <c r="AS62" i="125" l="1"/>
  <c r="I72" i="125"/>
  <c r="AR62" i="125"/>
  <c r="AT62" i="125"/>
  <c r="AU62" i="125"/>
  <c r="AV62" i="125"/>
  <c r="I27" i="125"/>
  <c r="AU79" i="15"/>
  <c r="AU80" i="15" s="1"/>
  <c r="AU109" i="15" s="1"/>
  <c r="AT67" i="15"/>
  <c r="AT108" i="15" s="1"/>
  <c r="AT112" i="15" s="1"/>
  <c r="AT206" i="17" s="1"/>
  <c r="AT255" i="17" s="1"/>
  <c r="I40" i="125" l="1"/>
  <c r="I49" i="125"/>
  <c r="AV284" i="106"/>
  <c r="AV77" i="15" s="1"/>
  <c r="AT68" i="15"/>
  <c r="AU63" i="15" s="1"/>
  <c r="AU81" i="15"/>
  <c r="AV76" i="15" s="1"/>
  <c r="I52" i="125" l="1"/>
  <c r="I51" i="125"/>
  <c r="I43" i="125"/>
  <c r="I42" i="125"/>
  <c r="AV79" i="15"/>
  <c r="AV80" i="15" s="1"/>
  <c r="AV109" i="15" s="1"/>
  <c r="AU283" i="106"/>
  <c r="AU64" i="15" s="1"/>
  <c r="AU66" i="15" s="1"/>
  <c r="I54" i="125" l="1"/>
  <c r="I45" i="125"/>
  <c r="I60" i="125" s="1"/>
  <c r="AU67" i="15"/>
  <c r="AU108" i="15" s="1"/>
  <c r="AU112" i="15" s="1"/>
  <c r="AU206" i="17" s="1"/>
  <c r="AU255" i="17" s="1"/>
  <c r="AV81" i="15"/>
  <c r="AT64" i="125" l="1"/>
  <c r="AT69" i="125" s="1"/>
  <c r="AT70" i="125" s="1"/>
  <c r="AU64" i="125"/>
  <c r="AU69" i="125" s="1"/>
  <c r="AU70" i="125" s="1"/>
  <c r="AS64" i="125"/>
  <c r="AS69" i="125" s="1"/>
  <c r="AS70" i="125" s="1"/>
  <c r="AR64" i="125"/>
  <c r="AR69" i="125" s="1"/>
  <c r="AV64" i="125"/>
  <c r="AV69" i="125" s="1"/>
  <c r="AV70" i="125" s="1"/>
  <c r="AV283" i="106"/>
  <c r="AV64" i="15" s="1"/>
  <c r="AU68" i="15"/>
  <c r="AV63" i="15" s="1"/>
  <c r="AR70" i="125" l="1"/>
  <c r="I73" i="125"/>
  <c r="I74" i="125" s="1"/>
  <c r="AV66" i="15"/>
  <c r="AV67" i="15" s="1"/>
  <c r="AV108" i="15" s="1"/>
  <c r="AV112" i="15" s="1"/>
  <c r="AV206" i="17" s="1"/>
  <c r="AV255" i="17" s="1"/>
  <c r="AV68" i="15" l="1"/>
  <c r="AR342" i="106" l="1"/>
  <c r="AR20" i="126" s="1"/>
  <c r="AR22" i="126" s="1"/>
  <c r="AR25" i="126" s="1"/>
  <c r="AR26" i="126" s="1"/>
  <c r="AT22" i="126" l="1"/>
  <c r="AT25" i="126" s="1"/>
  <c r="AT26" i="126" s="1"/>
  <c r="AT146" i="126" s="1"/>
  <c r="AS22" i="126"/>
  <c r="AS25" i="126" s="1"/>
  <c r="AS26" i="126" s="1"/>
  <c r="AS146" i="126" s="1"/>
  <c r="AU22" i="126"/>
  <c r="AU25" i="126" s="1"/>
  <c r="AU26" i="126" s="1"/>
  <c r="AU146" i="126" s="1"/>
  <c r="AV22" i="126"/>
  <c r="AV25" i="126" s="1"/>
  <c r="AV26" i="126" s="1"/>
  <c r="AV146" i="126" s="1"/>
  <c r="AR146" i="126"/>
  <c r="AR22" i="101"/>
  <c r="AR45" i="101" s="1"/>
  <c r="AR52" i="101" s="1"/>
  <c r="AS22" i="101" l="1"/>
  <c r="AU22" i="101"/>
  <c r="AV22" i="101"/>
  <c r="AT22" i="101"/>
  <c r="AT45" i="101" l="1"/>
  <c r="AT52" i="101" s="1"/>
  <c r="AU45" i="101"/>
  <c r="AU52" i="101" s="1"/>
  <c r="AV45" i="101"/>
  <c r="AV52" i="101" s="1"/>
  <c r="AS45" i="101"/>
  <c r="AS52" i="101" s="1"/>
  <c r="AS61" i="101"/>
  <c r="AS62" i="101" s="1"/>
  <c r="AV147" i="106" l="1"/>
  <c r="AV85" i="5" s="1"/>
  <c r="AV97" i="5" s="1"/>
  <c r="AT147" i="106"/>
  <c r="AT85" i="5" s="1"/>
  <c r="AU147" i="106"/>
  <c r="AU85" i="5" s="1"/>
  <c r="AU97" i="5" s="1"/>
  <c r="AR147" i="106"/>
  <c r="AR85" i="5" s="1"/>
  <c r="AR97" i="5" s="1"/>
  <c r="AS147" i="106"/>
  <c r="AS85" i="5" s="1"/>
  <c r="AS97" i="5" s="1"/>
  <c r="AT97" i="5" l="1"/>
  <c r="AT32" i="17" s="1"/>
  <c r="AU11" i="16"/>
  <c r="AU12" i="16" s="1"/>
  <c r="AU75" i="101" s="1"/>
  <c r="AU76" i="101" s="1"/>
  <c r="AU32" i="17"/>
  <c r="AU33" i="15"/>
  <c r="AU50" i="15" s="1"/>
  <c r="AU205" i="17" s="1"/>
  <c r="AU254" i="17" s="1"/>
  <c r="AS33" i="15"/>
  <c r="AS50" i="15" s="1"/>
  <c r="AS205" i="17" s="1"/>
  <c r="AS254" i="17" s="1"/>
  <c r="AS11" i="16"/>
  <c r="AS12" i="16" s="1"/>
  <c r="AS75" i="101" s="1"/>
  <c r="AS76" i="101" s="1"/>
  <c r="AS32" i="17"/>
  <c r="AT11" i="16"/>
  <c r="AT12" i="16" s="1"/>
  <c r="AT75" i="101" s="1"/>
  <c r="AT76" i="101" s="1"/>
  <c r="AT33" i="15"/>
  <c r="AT50" i="15" s="1"/>
  <c r="AT205" i="17" s="1"/>
  <c r="AT254" i="17" s="1"/>
  <c r="AR11" i="16"/>
  <c r="AR12" i="16" s="1"/>
  <c r="AR33" i="15"/>
  <c r="AR50" i="15" s="1"/>
  <c r="AR205" i="17" s="1"/>
  <c r="AR254" i="17" s="1"/>
  <c r="AR32" i="17"/>
  <c r="AV11" i="16"/>
  <c r="AV12" i="16" s="1"/>
  <c r="AV75" i="101" s="1"/>
  <c r="AV76" i="101" s="1"/>
  <c r="AV32" i="17"/>
  <c r="AV33" i="15"/>
  <c r="AV50" i="15" s="1"/>
  <c r="AV205" i="17" s="1"/>
  <c r="AV254" i="17" s="1"/>
  <c r="AT79" i="101" l="1"/>
  <c r="AT80" i="101" s="1"/>
  <c r="AT86" i="101" s="1"/>
  <c r="AT87" i="101" s="1"/>
  <c r="AU89" i="101" s="1"/>
  <c r="AV79" i="101"/>
  <c r="AV80" i="101" s="1"/>
  <c r="AV86" i="101" s="1"/>
  <c r="AV87" i="101" s="1"/>
  <c r="AS79" i="101"/>
  <c r="AS80" i="101" s="1"/>
  <c r="AS86" i="101" s="1"/>
  <c r="AS87" i="101" s="1"/>
  <c r="AR75" i="101"/>
  <c r="AR76" i="101" s="1"/>
  <c r="AR19" i="16"/>
  <c r="AU79" i="101"/>
  <c r="AU80" i="101" s="1"/>
  <c r="AU86" i="101" s="1"/>
  <c r="AU87" i="101" s="1"/>
  <c r="AS81" i="101" l="1"/>
  <c r="AR29" i="17"/>
  <c r="AR36" i="17" s="1"/>
  <c r="AR127" i="17" s="1"/>
  <c r="AR129" i="17" s="1"/>
  <c r="AR201" i="17"/>
  <c r="AR79" i="101"/>
  <c r="AR80" i="101" s="1"/>
  <c r="AR86" i="101" s="1"/>
  <c r="AR87" i="101" s="1"/>
  <c r="AV81" i="101"/>
  <c r="AU81" i="101"/>
  <c r="AV89" i="101"/>
  <c r="AT81" i="101"/>
  <c r="AR81" i="101" l="1"/>
  <c r="AR248" i="17"/>
  <c r="AR153" i="17"/>
  <c r="AR137" i="17"/>
  <c r="AR140" i="17" s="1"/>
  <c r="AR144" i="17"/>
  <c r="AR149" i="17" l="1"/>
  <c r="AR147" i="17"/>
  <c r="AR158" i="17"/>
  <c r="AR156" i="17"/>
  <c r="AR167" i="17" s="1"/>
  <c r="AR164" i="17" l="1"/>
  <c r="AR170" i="17" s="1"/>
  <c r="AR169" i="17" s="1"/>
  <c r="AR131" i="17"/>
  <c r="AR204" i="17" l="1"/>
  <c r="AR253" i="17" s="1"/>
  <c r="AR171" i="17"/>
  <c r="AR38" i="17"/>
  <c r="AR203" i="17"/>
  <c r="AR37" i="17"/>
  <c r="AR252" i="17" l="1"/>
  <c r="AR326" i="17"/>
  <c r="AR327" i="17" s="1"/>
  <c r="AR331" i="17" s="1"/>
  <c r="AR333" i="17" s="1"/>
  <c r="AR217" i="17" s="1"/>
  <c r="AR264" i="17" s="1"/>
  <c r="AR207" i="17"/>
  <c r="AR294" i="17" l="1"/>
  <c r="AR296" i="17" s="1"/>
  <c r="AR297" i="17" s="1"/>
  <c r="AR299" i="17" s="1"/>
  <c r="AR216" i="17"/>
  <c r="AR303" i="17" l="1"/>
  <c r="AR307" i="17" s="1"/>
  <c r="AR236" i="17" s="1"/>
  <c r="AR218" i="17"/>
  <c r="AR219" i="17" s="1"/>
  <c r="AR225" i="17" s="1"/>
  <c r="AR227" i="17" s="1"/>
  <c r="AR231" i="17" s="1"/>
  <c r="AR235" i="17" s="1"/>
  <c r="AR237" i="17" s="1"/>
  <c r="AR240" i="17" l="1"/>
  <c r="AR20" i="16" s="1"/>
  <c r="AR22" i="16" s="1"/>
  <c r="AR239" i="17"/>
  <c r="AR220" i="17"/>
  <c r="AS215" i="17" s="1"/>
  <c r="AR39" i="17" l="1"/>
  <c r="AR250" i="17"/>
  <c r="AR256" i="17" s="1"/>
  <c r="AR49" i="101"/>
  <c r="AR53" i="101" s="1"/>
  <c r="AR58" i="101" l="1"/>
  <c r="AS69" i="101" s="1"/>
  <c r="AS50" i="101" s="1"/>
  <c r="AR263" i="17"/>
  <c r="AR266" i="17"/>
  <c r="AR272" i="17" s="1"/>
  <c r="AR274" i="17" s="1"/>
  <c r="AR40" i="17" s="1"/>
  <c r="AR41" i="17" s="1"/>
  <c r="AS25" i="17" s="1"/>
  <c r="AS45" i="17" s="1"/>
  <c r="AS53" i="17" s="1"/>
  <c r="AS57" i="17" s="1"/>
  <c r="AS78" i="17" s="1"/>
  <c r="AS80" i="17" s="1"/>
  <c r="AS84" i="17" s="1"/>
  <c r="AS86" i="17" s="1"/>
  <c r="AR93" i="101" l="1"/>
  <c r="AR94" i="101" s="1"/>
  <c r="AR63" i="101"/>
  <c r="AR267" i="17"/>
  <c r="AS262" i="17" s="1"/>
  <c r="AS27" i="17"/>
  <c r="AS28" i="17" s="1"/>
  <c r="AS179" i="17"/>
  <c r="AS180" i="17" s="1"/>
  <c r="AS184" i="17" s="1"/>
  <c r="AR95" i="101"/>
  <c r="AR100" i="101"/>
  <c r="AR101" i="101" s="1"/>
  <c r="AS51" i="101" s="1"/>
  <c r="AS185" i="17" l="1"/>
  <c r="AS14" i="16" s="1"/>
  <c r="AS19" i="16" s="1"/>
  <c r="AS35" i="17"/>
  <c r="AS46" i="17"/>
  <c r="AS92" i="17" s="1"/>
  <c r="AS95" i="17" s="1"/>
  <c r="AS126" i="17"/>
  <c r="AS29" i="17" l="1"/>
  <c r="AS36" i="17" s="1"/>
  <c r="AS127" i="17" s="1"/>
  <c r="AS129" i="17" s="1"/>
  <c r="AS201" i="17"/>
  <c r="AS248" i="17" l="1"/>
  <c r="AS153" i="17"/>
  <c r="AS144" i="17"/>
  <c r="AS137" i="17"/>
  <c r="AS140" i="17" s="1"/>
  <c r="AS147" i="17" l="1"/>
  <c r="AS149" i="17"/>
  <c r="AS158" i="17"/>
  <c r="AS156" i="17"/>
  <c r="AS167" i="17" l="1"/>
  <c r="AS131" i="17" s="1"/>
  <c r="AS164" i="17"/>
  <c r="AS170" i="17" s="1"/>
  <c r="AS204" i="17" l="1"/>
  <c r="AS253" i="17" s="1"/>
  <c r="AS38" i="17"/>
  <c r="AS171" i="17"/>
  <c r="AS169" i="17"/>
  <c r="AS37" i="17" l="1"/>
  <c r="AS203" i="17"/>
  <c r="AS326" i="17" l="1"/>
  <c r="AS327" i="17" s="1"/>
  <c r="AS331" i="17" s="1"/>
  <c r="AS333" i="17" s="1"/>
  <c r="AS217" i="17" s="1"/>
  <c r="AS264" i="17" s="1"/>
  <c r="AS252" i="17"/>
  <c r="AS207" i="17"/>
  <c r="AS216" i="17" l="1"/>
  <c r="AS294" i="17"/>
  <c r="AS296" i="17" s="1"/>
  <c r="AS297" i="17" s="1"/>
  <c r="AS299" i="17" s="1"/>
  <c r="AS303" i="17" l="1"/>
  <c r="AS307" i="17" s="1"/>
  <c r="AS236" i="17" s="1"/>
  <c r="AS218" i="17"/>
  <c r="AS219" i="17" s="1"/>
  <c r="AS225" i="17" s="1"/>
  <c r="AS227" i="17" s="1"/>
  <c r="AS231" i="17" s="1"/>
  <c r="AS235" i="17" s="1"/>
  <c r="AS237" i="17" s="1"/>
  <c r="AS220" i="17" l="1"/>
  <c r="AT215" i="17" s="1"/>
  <c r="AS240" i="17"/>
  <c r="AS20" i="16" s="1"/>
  <c r="AS22" i="16" s="1"/>
  <c r="AS239" i="17"/>
  <c r="AS250" i="17" l="1"/>
  <c r="AS256" i="17" s="1"/>
  <c r="AS39" i="17"/>
  <c r="AS49" i="101"/>
  <c r="AS53" i="101" s="1"/>
  <c r="AS58" i="101" l="1"/>
  <c r="AT69" i="101" s="1"/>
  <c r="AT50" i="101" s="1"/>
  <c r="AS263" i="17"/>
  <c r="AS266" i="17"/>
  <c r="AS272" i="17" s="1"/>
  <c r="AS274" i="17" s="1"/>
  <c r="AS40" i="17" s="1"/>
  <c r="AS41" i="17" s="1"/>
  <c r="AT25" i="17" s="1"/>
  <c r="AT45" i="17" s="1"/>
  <c r="AT53" i="17" s="1"/>
  <c r="AT57" i="17" s="1"/>
  <c r="AT78" i="17" s="1"/>
  <c r="AT80" i="17" s="1"/>
  <c r="AT84" i="17" s="1"/>
  <c r="AT86" i="17" s="1"/>
  <c r="AS93" i="101" l="1"/>
  <c r="AS94" i="101" s="1"/>
  <c r="AS63" i="101"/>
  <c r="AT27" i="17"/>
  <c r="AT28" i="17" s="1"/>
  <c r="AT179" i="17"/>
  <c r="AT180" i="17" s="1"/>
  <c r="AT184" i="17" s="1"/>
  <c r="AS267" i="17"/>
  <c r="AT262" i="17" s="1"/>
  <c r="AS100" i="101"/>
  <c r="AS101" i="101" s="1"/>
  <c r="AS95" i="101"/>
  <c r="AT35" i="17" l="1"/>
  <c r="AT185" i="17"/>
  <c r="AT14" i="16" s="1"/>
  <c r="AT19" i="16" s="1"/>
  <c r="AT46" i="17"/>
  <c r="AT92" i="17" s="1"/>
  <c r="AT95" i="17" s="1"/>
  <c r="AT126" i="17"/>
  <c r="AT201" i="17" l="1"/>
  <c r="AT29" i="17"/>
  <c r="AT36" i="17" s="1"/>
  <c r="AT127" i="17" s="1"/>
  <c r="AT129" i="17" s="1"/>
  <c r="AT137" i="17" l="1"/>
  <c r="AT140" i="17" s="1"/>
  <c r="AT153" i="17"/>
  <c r="AT144" i="17"/>
  <c r="AT248" i="17"/>
  <c r="AT149" i="17" l="1"/>
  <c r="AT147" i="17"/>
  <c r="AT158" i="17"/>
  <c r="AT156" i="17"/>
  <c r="AT167" i="17" l="1"/>
  <c r="AT164" i="17"/>
  <c r="AT170" i="17" s="1"/>
  <c r="AT204" i="17" s="1"/>
  <c r="AT253" i="17" s="1"/>
  <c r="AT169" i="17" l="1"/>
  <c r="AT171" i="17"/>
  <c r="AT131" i="17"/>
  <c r="AT38" i="17"/>
  <c r="AT37" i="17"/>
  <c r="AT203" i="17"/>
  <c r="AT252" i="17" l="1"/>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39" i="17" l="1"/>
  <c r="AT240" i="17"/>
  <c r="AT20" i="16" s="1"/>
  <c r="AT22" i="16" s="1"/>
  <c r="AT49" i="101" l="1"/>
  <c r="AT53" i="101" s="1"/>
  <c r="AT39" i="17"/>
  <c r="AT250" i="17"/>
  <c r="AT256" i="17" s="1"/>
  <c r="AT58" i="101" l="1"/>
  <c r="AT93" i="101" s="1"/>
  <c r="AT94" i="101" s="1"/>
  <c r="AT266" i="17"/>
  <c r="AT272" i="17" s="1"/>
  <c r="AT274" i="17" s="1"/>
  <c r="AT40" i="17" s="1"/>
  <c r="AT41" i="17" s="1"/>
  <c r="AU25" i="17" s="1"/>
  <c r="AU45" i="17" s="1"/>
  <c r="AU53" i="17" s="1"/>
  <c r="AU57" i="17" s="1"/>
  <c r="AU78" i="17" s="1"/>
  <c r="AU80" i="17" s="1"/>
  <c r="AU84" i="17" s="1"/>
  <c r="AU86" i="17" s="1"/>
  <c r="AT263" i="17"/>
  <c r="AT61" i="101" l="1"/>
  <c r="AT62" i="101" s="1"/>
  <c r="AT267" i="17"/>
  <c r="AU262" i="17" s="1"/>
  <c r="AU179" i="17"/>
  <c r="AU180" i="17" s="1"/>
  <c r="AU184" i="17" s="1"/>
  <c r="AU27" i="17"/>
  <c r="AU28" i="17" s="1"/>
  <c r="AU69" i="101" l="1"/>
  <c r="AU50" i="101" s="1"/>
  <c r="AT63" i="101"/>
  <c r="AT95" i="101"/>
  <c r="AT100" i="101"/>
  <c r="AT101" i="101" s="1"/>
  <c r="AU103" i="101" s="1"/>
  <c r="AU105" i="101" s="1"/>
  <c r="AU51" i="101" s="1"/>
  <c r="AU126" i="17"/>
  <c r="AU46" i="17"/>
  <c r="AU92" i="17" s="1"/>
  <c r="AU95" i="17" s="1"/>
  <c r="AU185" i="17"/>
  <c r="AU14" i="16" s="1"/>
  <c r="AU19" i="16" s="1"/>
  <c r="AU35" i="17"/>
  <c r="AU29" i="17" l="1"/>
  <c r="AU36" i="17" s="1"/>
  <c r="AU127" i="17" s="1"/>
  <c r="AU129" i="17" s="1"/>
  <c r="AU201" i="17"/>
  <c r="AU248" i="17" l="1"/>
  <c r="AU137" i="17"/>
  <c r="AU140" i="17" s="1"/>
  <c r="AU144" i="17"/>
  <c r="AU153" i="17"/>
  <c r="AU147" i="17" l="1"/>
  <c r="AU149" i="17"/>
  <c r="AU158" i="17"/>
  <c r="AU156" i="17"/>
  <c r="AU164" i="17" l="1"/>
  <c r="AU170" i="17" s="1"/>
  <c r="AU204" i="17" s="1"/>
  <c r="AU253" i="17" s="1"/>
  <c r="AU167" i="17"/>
  <c r="AU131" i="17" s="1"/>
  <c r="AU38" i="17" l="1"/>
  <c r="AU169" i="17"/>
  <c r="AU203" i="17" s="1"/>
  <c r="AU171" i="17"/>
  <c r="AU37" i="17" l="1"/>
  <c r="AU252" i="17"/>
  <c r="AU326" i="17"/>
  <c r="AU327" i="17" s="1"/>
  <c r="AU331" i="17" s="1"/>
  <c r="AU333" i="17" s="1"/>
  <c r="AU217" i="17" s="1"/>
  <c r="AU264" i="17" s="1"/>
  <c r="AU207" i="17"/>
  <c r="AU216" i="17" l="1"/>
  <c r="AU294" i="17"/>
  <c r="AU296" i="17" s="1"/>
  <c r="AU297" i="17" s="1"/>
  <c r="AU299" i="17" s="1"/>
  <c r="AU218" i="17" l="1"/>
  <c r="AU219" i="17" s="1"/>
  <c r="AU225" i="17" s="1"/>
  <c r="AU227" i="17" s="1"/>
  <c r="AU231" i="17" s="1"/>
  <c r="AU235" i="17" s="1"/>
  <c r="AU303" i="17"/>
  <c r="AU307" i="17" s="1"/>
  <c r="AU236" i="17" s="1"/>
  <c r="AU237" i="17" l="1"/>
  <c r="AU239" i="17" s="1"/>
  <c r="AU220" i="17"/>
  <c r="AV215" i="17" s="1"/>
  <c r="AU240" i="17" l="1"/>
  <c r="AU20" i="16" s="1"/>
  <c r="AU22" i="16" s="1"/>
  <c r="AU39" i="17"/>
  <c r="AU250" i="17"/>
  <c r="AU256" i="17" s="1"/>
  <c r="AU49" i="101" l="1"/>
  <c r="AU53" i="101" s="1"/>
  <c r="AU266" i="17"/>
  <c r="AU272" i="17" s="1"/>
  <c r="AU274" i="17" s="1"/>
  <c r="AU40" i="17" s="1"/>
  <c r="AU41" i="17" s="1"/>
  <c r="AV25" i="17" s="1"/>
  <c r="AU263" i="17"/>
  <c r="AU58" i="101" l="1"/>
  <c r="AV45" i="17"/>
  <c r="AV53" i="17" s="1"/>
  <c r="AV57" i="17" s="1"/>
  <c r="AV78" i="17" s="1"/>
  <c r="AV80" i="17" s="1"/>
  <c r="AV84" i="17" s="1"/>
  <c r="AV86" i="17" s="1"/>
  <c r="AV27" i="17" s="1"/>
  <c r="AU267" i="17"/>
  <c r="AV262" i="17" s="1"/>
  <c r="AU93" i="101" l="1"/>
  <c r="AU94" i="101" s="1"/>
  <c r="AU61" i="101"/>
  <c r="AU62" i="101" s="1"/>
  <c r="AV179" i="17"/>
  <c r="AV180" i="17" s="1"/>
  <c r="AV184" i="17" s="1"/>
  <c r="AV35" i="17" s="1"/>
  <c r="AV28" i="17"/>
  <c r="AV69" i="101" l="1"/>
  <c r="AV50" i="101" s="1"/>
  <c r="AU63" i="101"/>
  <c r="AU95" i="101"/>
  <c r="AU100" i="101"/>
  <c r="AU101" i="101" s="1"/>
  <c r="AV103" i="101" s="1"/>
  <c r="AV105" i="101" s="1"/>
  <c r="AV51" i="101" s="1"/>
  <c r="AV126" i="17"/>
  <c r="AV46" i="17"/>
  <c r="AV92" i="17" s="1"/>
  <c r="AV95" i="17" s="1"/>
  <c r="AV185" i="17"/>
  <c r="AV14" i="16" s="1"/>
  <c r="AV19" i="16" s="1"/>
  <c r="AV29" i="17" s="1"/>
  <c r="AV201" i="17" l="1"/>
  <c r="AV248" i="17" s="1"/>
  <c r="AV36" i="17"/>
  <c r="AV127" i="17" l="1"/>
  <c r="AV129" i="17" s="1"/>
  <c r="AV137" i="17" l="1"/>
  <c r="AV140" i="17" s="1"/>
  <c r="AV153" i="17"/>
  <c r="AV144" i="17"/>
  <c r="AV147" i="17" l="1"/>
  <c r="AV149" i="17"/>
  <c r="AV156" i="17"/>
  <c r="AV167" i="17" s="1"/>
  <c r="AV158" i="17"/>
  <c r="AV164" i="17" l="1"/>
  <c r="AV170" i="17" s="1"/>
  <c r="AV204" i="17" s="1"/>
  <c r="AV253" i="17" s="1"/>
  <c r="AV131" i="17"/>
  <c r="AV169" i="17" l="1"/>
  <c r="AV203" i="17" s="1"/>
  <c r="AV171" i="17"/>
  <c r="AV38" i="17"/>
  <c r="AV37" i="17"/>
  <c r="AV252" i="17" l="1"/>
  <c r="AV207" i="17"/>
  <c r="AV326" i="17"/>
  <c r="AV327" i="17" s="1"/>
  <c r="AV331" i="17" s="1"/>
  <c r="AV333" i="17" s="1"/>
  <c r="AV217" i="17" s="1"/>
  <c r="AV264" i="17" s="1"/>
  <c r="AV216" i="17" l="1"/>
  <c r="AV294" i="17"/>
  <c r="AV296" i="17" s="1"/>
  <c r="AV297" i="17" s="1"/>
  <c r="AV299" i="17" s="1"/>
  <c r="AV218" i="17" l="1"/>
  <c r="AV303" i="17"/>
  <c r="AV307" i="17" s="1"/>
  <c r="AV236" i="17" s="1"/>
  <c r="AV219" i="17" l="1"/>
  <c r="AV225" i="17" s="1"/>
  <c r="AV227" i="17" s="1"/>
  <c r="AV231" i="17" s="1"/>
  <c r="AV235" i="17" s="1"/>
  <c r="AV237" i="17" s="1"/>
  <c r="AV220" i="17" l="1"/>
  <c r="AV240" i="17"/>
  <c r="AV20" i="16" s="1"/>
  <c r="AV22" i="16" s="1"/>
  <c r="AV239" i="17"/>
  <c r="AV39" i="17" l="1"/>
  <c r="AV250" i="17"/>
  <c r="AV256" i="17" s="1"/>
  <c r="AV49" i="101"/>
  <c r="AV53" i="101" s="1"/>
  <c r="AV263" i="17" l="1"/>
  <c r="AV266" i="17"/>
  <c r="AV272" i="17" s="1"/>
  <c r="AV274" i="17" s="1"/>
  <c r="AV40" i="17" s="1"/>
  <c r="AV58" i="101"/>
  <c r="AV61" i="101" l="1"/>
  <c r="AV62" i="101" s="1"/>
  <c r="AV63" i="101" s="1"/>
  <c r="AV93" i="101"/>
  <c r="AV94" i="101" s="1"/>
  <c r="AV41" i="17"/>
  <c r="AV267" i="17"/>
  <c r="AV100" i="101" l="1"/>
  <c r="AV101" i="101" s="1"/>
  <c r="AV95" i="10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<sst xmlns="http://schemas.openxmlformats.org/spreadsheetml/2006/main" count="4613" uniqueCount="1408">
  <si>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</si>
  <si>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</si>
  <si>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</si>
  <si>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</si>
  <si>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</si>
  <si>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</si>
  <si>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</si>
  <si>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</si>
  <si>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</si>
  <si>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</si>
  <si>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</si>
  <si>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</si>
  <si>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</si>
  <si>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</si>
  <si>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</si>
  <si>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</si>
  <si>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</si>
  <si>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</si>
  <si>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</si>
  <si>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</si>
  <si>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</si>
  <si>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</si>
  <si>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</si>
  <si>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</si>
  <si>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</si>
  <si>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</si>
  <si>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</si>
  <si>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</si>
  <si>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</si>
  <si>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</si>
  <si>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</si>
  <si>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</si>
  <si>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</si>
  <si>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</si>
  <si>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</si>
  <si>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</si>
  <si>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</si>
  <si>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</si>
  <si>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</si>
  <si>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</si>
  <si>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</si>
  <si>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</si>
  <si>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</si>
  <si>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</si>
  <si>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</si>
  <si>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</si>
  <si>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</si>
  <si>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</si>
  <si>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</si>
  <si>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</si>
  <si>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</si>
  <si>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</si>
  <si>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</si>
  <si>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</si>
  <si>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</si>
  <si>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</si>
  <si>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</si>
  <si>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</si>
  <si>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</si>
  <si>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</si>
  <si>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</si>
  <si>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</si>
  <si>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</si>
  <si>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</si>
  <si>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</si>
  <si>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</si>
  <si>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</si>
  <si>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</si>
  <si>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</si>
  <si>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</si>
  <si>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</si>
  <si>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</si>
  <si>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</si>
  <si>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</si>
  <si>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</si>
  <si>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</si>
  <si>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</si>
  <si>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</si>
  <si>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</si>
  <si>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</si>
  <si>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</si>
  <si>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</si>
  <si>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</si>
  <si>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</si>
  <si>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</si>
  <si>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</si>
  <si>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</si>
  <si>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</si>
  <si>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</si>
  <si>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</si>
  <si>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</si>
  <si>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</si>
  <si>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</si>
  <si>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</si>
  <si>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</si>
  <si>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</si>
  <si>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</si>
  <si>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</si>
  <si>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</si>
  <si>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</si>
  <si>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</si>
  <si>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</si>
  <si>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</si>
  <si>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</si>
  <si>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</si>
  <si>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</si>
  <si>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</si>
  <si>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</si>
  <si>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</si>
  <si>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</si>
  <si>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</si>
  <si>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</si>
  <si>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</si>
  <si>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</si>
  <si>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</si>
  <si>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</si>
  <si>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</si>
  <si>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</si>
  <si>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</si>
  <si>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</si>
  <si>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</si>
  <si>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</si>
  <si>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</si>
  <si>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</si>
  <si>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</si>
  <si>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</si>
  <si>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</si>
  <si>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</si>
  <si>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</si>
  <si>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</si>
  <si>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</si>
  <si>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</si>
  <si>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</si>
  <si>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</si>
  <si>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</si>
  <si>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</si>
  <si>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</si>
  <si>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</si>
  <si>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</si>
  <si>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</si>
  <si>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</si>
  <si>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</si>
  <si>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</si>
  <si>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</si>
  <si>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</si>
  <si>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</si>
  <si>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</si>
  <si>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</si>
  <si>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</si>
  <si>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</si>
  <si>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</si>
  <si>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</si>
  <si>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</si>
  <si>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</si>
  <si>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</si>
  <si>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</si>
  <si>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</si>
  <si>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</si>
  <si>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</si>
  <si>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</si>
  <si>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</si>
  <si>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</si>
  <si>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</si>
  <si>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</si>
  <si>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</si>
  <si>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</si>
  <si>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</si>
  <si>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</si>
  <si>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</si>
  <si>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</si>
  <si>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</si>
  <si>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</si>
  <si>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</si>
  <si>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</si>
  <si>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</si>
  <si>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</si>
  <si>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</si>
  <si>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</si>
  <si>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</si>
  <si>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</si>
  <si>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</si>
  <si>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</si>
  <si>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</si>
  <si>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</si>
  <si>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</si>
  <si>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</si>
  <si>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</si>
  <si>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</si>
  <si>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</si>
  <si>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</si>
  <si>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</si>
  <si>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</si>
  <si>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</si>
  <si>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</si>
  <si>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</si>
  <si>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</si>
  <si>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</si>
  <si>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</si>
  <si>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</si>
  <si>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</si>
  <si>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</si>
  <si>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</si>
  <si>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</si>
  <si>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</si>
  <si>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</si>
  <si>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</si>
  <si>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</si>
  <si>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</si>
  <si>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</si>
  <si>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</si>
  <si>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</si>
  <si>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</si>
  <si>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</si>
  <si>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</si>
  <si>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</si>
  <si>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</si>
  <si>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</si>
  <si>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</si>
  <si>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</si>
  <si>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</si>
  <si>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</si>
  <si>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</si>
  <si>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</si>
  <si>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</si>
  <si>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</si>
  <si>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</si>
  <si>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</si>
  <si>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</si>
  <si>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</si>
  <si>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</si>
  <si>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</si>
  <si>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</si>
  <si>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</si>
  <si>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</si>
  <si>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</si>
  <si>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</si>
  <si>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</si>
  <si>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</si>
  <si>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</si>
  <si>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</si>
  <si>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</si>
  <si>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</si>
  <si>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</si>
  <si>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</si>
  <si>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</si>
  <si>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</si>
  <si>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</si>
  <si>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</si>
  <si>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</si>
  <si>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</si>
  <si>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</si>
  <si>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</si>
  <si>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</si>
  <si>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</si>
  <si>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</si>
  <si>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</si>
  <si>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</si>
  <si>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</si>
  <si>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</si>
  <si>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</si>
  <si>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</si>
  <si>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</si>
  <si>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</si>
  <si>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</si>
  <si>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</si>
  <si>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</si>
  <si>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</si>
  <si>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</si>
  <si>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</si>
  <si>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</si>
  <si>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</si>
  <si>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</si>
  <si>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</si>
  <si>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</si>
  <si>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</si>
  <si>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</si>
  <si>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</si>
  <si>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</si>
  <si>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</si>
  <si>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</si>
  <si>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</si>
  <si>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</si>
  <si>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</si>
  <si>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</si>
  <si>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</si>
  <si>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</si>
  <si>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</si>
  <si>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</si>
  <si>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</si>
  <si>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</si>
  <si>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</si>
  <si>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</si>
  <si>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</si>
  <si>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</si>
  <si>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</si>
  <si>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</si>
  <si>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</si>
  <si>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</si>
  <si>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</si>
  <si>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</si>
  <si>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Calculated base revenue (last year of RIIO-1, per RIIO-1 definition) (for use in Correction term)</t>
  </si>
  <si>
    <t>£m real</t>
  </si>
  <si>
    <t>ED1BRt</t>
  </si>
  <si>
    <t>Revenue as billed (ignoring bad debt)</t>
  </si>
  <si>
    <t>£m nominal</t>
  </si>
  <si>
    <t>BILLRt</t>
  </si>
  <si>
    <t>Allowed Revenue (as published)</t>
  </si>
  <si>
    <t>AR*t</t>
  </si>
  <si>
    <t>Base Revenue (as published)</t>
  </si>
  <si>
    <t>BRt</t>
  </si>
  <si>
    <t>Valid Bad Debt Claim</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</si>
  <si>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</si>
  <si>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</si>
  <si>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</si>
  <si>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</si>
  <si>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</si>
  <si>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</si>
  <si>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</si>
  <si>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</si>
  <si>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</si>
  <si>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</si>
  <si>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</si>
  <si>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</si>
  <si>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</si>
  <si>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</si>
  <si>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</si>
  <si>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</si>
  <si>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</si>
  <si>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</si>
  <si>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</si>
  <si>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</si>
  <si>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</si>
  <si>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</si>
  <si>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</si>
  <si>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</si>
  <si>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</si>
  <si>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</si>
  <si>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</si>
  <si>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</si>
  <si>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</si>
  <si>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</si>
  <si>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</si>
  <si>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</si>
  <si>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</si>
  <si>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</si>
  <si>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</si>
  <si>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</si>
  <si>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</si>
  <si>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</si>
  <si>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</si>
  <si>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</si>
  <si>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</si>
  <si>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</si>
  <si>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</si>
  <si>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</si>
  <si>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</si>
  <si>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</si>
  <si>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</si>
  <si>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</si>
  <si>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</si>
  <si>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</si>
  <si>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</si>
  <si>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</si>
  <si>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</si>
  <si>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</si>
  <si>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</si>
  <si>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</si>
  <si>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</si>
  <si>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</si>
  <si>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</si>
  <si>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</si>
  <si>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</si>
  <si>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</si>
  <si>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</si>
  <si>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</si>
  <si>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</si>
  <si>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</si>
  <si>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</si>
  <si>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</si>
  <si>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</si>
  <si>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</si>
  <si>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</si>
  <si>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</si>
  <si>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</si>
  <si>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</si>
  <si>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</si>
  <si>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</si>
  <si>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</si>
  <si>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</si>
  <si>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</si>
  <si>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</si>
  <si>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</si>
  <si>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</si>
  <si>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</si>
  <si>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</si>
  <si>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</si>
  <si>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</si>
  <si>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</si>
  <si>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</si>
  <si>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</si>
  <si>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</si>
  <si>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</si>
  <si>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</si>
  <si>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</si>
  <si>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</si>
  <si>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</si>
  <si>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</si>
  <si>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</si>
  <si>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</si>
  <si>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</si>
  <si>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</si>
  <si>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</si>
  <si>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</si>
  <si>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</si>
  <si>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</si>
  <si>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</si>
  <si>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</si>
  <si>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</si>
  <si>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</si>
  <si>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</si>
  <si>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</si>
  <si>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</si>
  <si>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</si>
  <si>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</si>
  <si>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</si>
  <si>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</si>
  <si>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</si>
  <si>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</si>
  <si>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</si>
  <si>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</si>
  <si>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</si>
  <si>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</si>
  <si>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</si>
  <si>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</si>
  <si>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</si>
  <si>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</si>
  <si>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</si>
  <si>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</si>
  <si>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</si>
  <si>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</si>
  <si>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</si>
  <si>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</si>
  <si>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</si>
  <si>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</si>
  <si>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</si>
  <si>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</si>
  <si>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</si>
  <si>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</si>
  <si>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</si>
  <si>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</si>
  <si>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</si>
  <si>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</si>
  <si>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</si>
  <si>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</si>
  <si>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</si>
  <si>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</si>
  <si>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</si>
  <si>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</si>
  <si>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</si>
  <si>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</si>
  <si>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</si>
  <si>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</si>
  <si>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</si>
  <si>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</si>
  <si>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</si>
  <si>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</si>
  <si>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</si>
  <si>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</si>
  <si>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</si>
  <si>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</si>
  <si>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</si>
  <si>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</si>
  <si>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</si>
  <si>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</si>
  <si>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</si>
  <si>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</si>
  <si>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</si>
  <si>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</si>
  <si>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</si>
  <si>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</si>
  <si>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</si>
  <si>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</si>
  <si>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</si>
  <si>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</si>
  <si>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</si>
  <si>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</si>
  <si>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</si>
  <si>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</si>
  <si>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</si>
  <si>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</si>
  <si>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</si>
  <si>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</si>
  <si>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</si>
  <si>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</si>
  <si>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</si>
  <si>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</si>
  <si>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</si>
  <si>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</si>
  <si>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</si>
  <si>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</si>
  <si>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</si>
  <si>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</si>
  <si>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</si>
  <si>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</si>
  <si>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</si>
  <si>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</si>
  <si>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</si>
  <si>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</si>
  <si>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</si>
  <si>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</si>
  <si>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</si>
  <si>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</si>
  <si>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</si>
  <si>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</si>
  <si>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</si>
  <si>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</si>
  <si>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</si>
  <si>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</si>
  <si>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</si>
  <si>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</si>
  <si>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</si>
  <si>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</si>
  <si>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</si>
  <si>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</si>
  <si>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</si>
  <si>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</si>
  <si>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</si>
  <si>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</si>
  <si>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</si>
  <si>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</si>
  <si>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</si>
  <si>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</si>
  <si>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</si>
  <si>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</si>
  <si>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</si>
  <si>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</si>
  <si>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</si>
  <si>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</si>
  <si>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</si>
  <si>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</si>
  <si>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</si>
  <si>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</si>
  <si>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</si>
  <si>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</si>
  <si>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</si>
  <si>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</si>
  <si>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</si>
  <si>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</si>
  <si>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</si>
  <si>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</si>
  <si>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</si>
  <si>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</si>
  <si>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</si>
  <si>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</si>
  <si>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</si>
  <si>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</si>
  <si>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</si>
  <si>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</si>
  <si>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</si>
  <si>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</si>
  <si>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</si>
  <si>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</si>
  <si>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</si>
  <si>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</si>
  <si>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</si>
  <si>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</si>
  <si>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</si>
  <si>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</si>
  <si>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</si>
  <si>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</si>
  <si>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</si>
  <si>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</si>
  <si>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</si>
  <si>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</si>
  <si>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</si>
  <si>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</si>
  <si>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</si>
  <si>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</si>
  <si>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</si>
  <si>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</si>
  <si>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</si>
  <si>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</si>
  <si>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</si>
  <si>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</si>
  <si>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</si>
  <si>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</si>
  <si>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</si>
  <si>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</si>
  <si>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</si>
  <si>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</si>
  <si>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</si>
  <si>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</si>
  <si>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</si>
  <si>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</si>
  <si>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</si>
  <si>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</si>
  <si>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</si>
  <si>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</si>
  <si>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</si>
  <si>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</si>
  <si>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</si>
  <si>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</si>
  <si>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</si>
  <si>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</si>
  <si>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</si>
  <si>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</si>
  <si>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</si>
  <si>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</si>
  <si>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</si>
  <si>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</si>
  <si>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</si>
  <si>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</si>
  <si>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</si>
  <si>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</si>
  <si>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</si>
  <si>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</si>
  <si>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</si>
  <si>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</si>
  <si>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</si>
  <si>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</si>
  <si>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</si>
  <si>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</si>
  <si>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</si>
  <si>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</si>
  <si>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Tax pool allocation (RIIO-2)</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</si>
  <si>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</si>
  <si>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</si>
  <si>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</si>
  <si>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</si>
  <si>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</si>
  <si>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</si>
  <si>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</si>
  <si>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</si>
  <si>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</si>
  <si>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</si>
  <si>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</si>
  <si>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</si>
  <si>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</si>
  <si>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</si>
  <si>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</si>
  <si>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</si>
  <si>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</si>
  <si>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</si>
  <si>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</si>
  <si>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Allocation of costs to tax pools</t>
  </si>
  <si>
    <t>Total tax pool allocations</t>
  </si>
  <si>
    <t>Special Rate</t>
  </si>
  <si>
    <t>Deferred Revenue</t>
  </si>
  <si>
    <t>Structures and Buildings</t>
  </si>
  <si>
    <t>Non Qualifying</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</si>
  <si>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</si>
  <si>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</si>
  <si>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</si>
  <si>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</si>
  <si>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</si>
  <si>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</si>
  <si>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</si>
  <si>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</si>
  <si>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</si>
  <si>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</si>
  <si>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</si>
  <si>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</si>
  <si>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</si>
  <si>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</si>
  <si>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</si>
  <si>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</si>
  <si>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</si>
  <si>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</si>
  <si>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</si>
  <si>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</si>
  <si>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</si>
  <si>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</si>
  <si>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</si>
  <si>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</si>
  <si>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</si>
  <si>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</si>
  <si>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</si>
  <si>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</si>
  <si>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</si>
  <si>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</si>
  <si>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</si>
  <si>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</si>
  <si>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</si>
  <si>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</si>
  <si>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</si>
  <si>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</si>
  <si>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</si>
  <si>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</si>
  <si>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</si>
  <si>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</si>
  <si>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</si>
  <si>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</si>
  <si>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</si>
  <si>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</si>
  <si>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</si>
  <si>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</si>
  <si>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</si>
  <si>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</si>
  <si>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</si>
  <si>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</si>
  <si>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</si>
  <si>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</si>
  <si>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</si>
  <si>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</si>
  <si>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</si>
  <si>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</si>
  <si>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</si>
  <si>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</si>
  <si>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</si>
  <si>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</si>
  <si>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</si>
  <si>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</si>
  <si>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</si>
  <si>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</si>
  <si>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</si>
  <si>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</si>
  <si>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</si>
  <si>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</si>
  <si>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</si>
  <si>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</si>
  <si>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</si>
  <si>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</si>
  <si>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</si>
  <si>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</si>
  <si>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</si>
  <si>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</si>
  <si>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</si>
  <si>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</si>
  <si>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</si>
  <si>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</si>
  <si>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</si>
  <si>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</si>
  <si>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</si>
  <si>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</si>
  <si>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</si>
  <si>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</si>
  <si>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</si>
  <si>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</si>
  <si>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</si>
  <si>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</si>
  <si>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</si>
  <si>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</si>
  <si>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</si>
  <si>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</si>
  <si>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</si>
  <si>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</si>
  <si>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</si>
  <si>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</si>
  <si>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</si>
  <si>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</si>
  <si>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</si>
  <si>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</si>
  <si>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</si>
  <si>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</si>
  <si>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</si>
  <si>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</si>
  <si>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</si>
  <si>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</si>
  <si>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</si>
  <si>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</si>
  <si>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</si>
  <si>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</si>
  <si>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</si>
  <si>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</si>
  <si>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</si>
  <si>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</si>
  <si>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</si>
  <si>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</si>
  <si>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</si>
  <si>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</si>
  <si>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</si>
  <si>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</si>
  <si>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</si>
  <si>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</si>
  <si>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</si>
  <si>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</si>
  <si>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</si>
  <si>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</si>
  <si>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</si>
  <si>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</si>
  <si>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</si>
  <si>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</si>
  <si>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</si>
  <si>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</si>
  <si>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</si>
  <si>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</si>
  <si>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</si>
  <si>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</si>
  <si>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</si>
  <si>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</si>
  <si>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</si>
  <si>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</si>
  <si>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</si>
  <si>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</si>
  <si>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</si>
  <si>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</si>
  <si>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</si>
  <si>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</si>
  <si>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</si>
  <si>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</si>
  <si>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</si>
  <si>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</si>
  <si>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</si>
  <si>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</si>
  <si>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</si>
  <si>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</si>
  <si>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</si>
  <si>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</si>
  <si>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</si>
  <si>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</si>
  <si>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</si>
  <si>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</si>
  <si>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</si>
  <si>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</si>
  <si>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</si>
  <si>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</si>
  <si>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</si>
  <si>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</si>
  <si>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</si>
  <si>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</si>
  <si>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</si>
  <si>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</si>
  <si>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</si>
  <si>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</si>
  <si>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</si>
  <si>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</si>
  <si>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</si>
  <si>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</si>
  <si>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</si>
  <si>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</si>
  <si>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</si>
  <si>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</si>
  <si>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</si>
  <si>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</si>
  <si>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</si>
  <si>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</si>
  <si>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</si>
  <si>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</si>
  <si>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</si>
  <si>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</si>
  <si>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</si>
  <si>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</si>
  <si>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</si>
  <si>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</si>
  <si>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</si>
  <si>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</si>
  <si>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</si>
  <si>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</si>
  <si>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</si>
  <si>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</si>
  <si>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</si>
  <si>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</si>
  <si>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</si>
  <si>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</si>
  <si>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</si>
  <si>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</si>
  <si>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</si>
  <si>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</si>
  <si>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</si>
  <si>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</si>
  <si>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</si>
  <si>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</si>
  <si>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</si>
  <si>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</si>
  <si>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</si>
  <si>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</si>
  <si>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</si>
  <si>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</si>
  <si>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</si>
  <si>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</si>
  <si>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</si>
  <si>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</si>
  <si>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</si>
  <si>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</si>
  <si>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</si>
  <si>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</si>
  <si>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</si>
  <si>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</si>
  <si>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</si>
  <si>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</si>
  <si>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</si>
  <si>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</si>
  <si>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</si>
  <si>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</si>
  <si>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</si>
  <si>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</si>
  <si>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</si>
  <si>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</si>
  <si>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</si>
  <si>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</si>
  <si>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</si>
  <si>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</si>
  <si>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</si>
  <si>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</si>
  <si>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</si>
  <si>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</si>
  <si>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</si>
  <si>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</si>
  <si>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</si>
  <si>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</si>
  <si>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</si>
  <si>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</si>
  <si>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</si>
  <si>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</si>
  <si>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</si>
  <si>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</si>
  <si>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</si>
  <si>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</si>
  <si>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</si>
  <si>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</si>
  <si>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</si>
  <si>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</si>
  <si>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</si>
  <si>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</si>
  <si>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</si>
  <si>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</si>
  <si>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</si>
  <si>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</si>
  <si>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</si>
  <si>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</si>
  <si>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</si>
  <si>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</si>
  <si>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</si>
  <si>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</si>
  <si>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</si>
  <si>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</si>
  <si>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</si>
  <si>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</si>
  <si>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</si>
  <si>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</si>
  <si>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</si>
  <si>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</si>
  <si>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</si>
  <si>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</si>
  <si>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</si>
  <si>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</si>
  <si>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</si>
  <si>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</si>
  <si>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</si>
  <si>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</si>
  <si>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</si>
  <si>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</si>
  <si>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</si>
  <si>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</si>
  <si>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</si>
  <si>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</si>
  <si>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</si>
  <si>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</si>
  <si>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</si>
  <si>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</si>
  <si>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</si>
  <si>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</si>
  <si>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</si>
  <si>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</si>
  <si>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</si>
  <si>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</si>
  <si>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</si>
  <si>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</si>
  <si>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</si>
  <si>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</si>
  <si>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</si>
  <si>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</si>
  <si>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</si>
  <si>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</si>
  <si>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</si>
  <si>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</si>
  <si>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</si>
  <si>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</si>
  <si>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</si>
  <si>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</si>
  <si>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</si>
  <si>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</si>
  <si>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</si>
  <si>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</si>
  <si>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</si>
  <si>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</si>
  <si>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</si>
  <si>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</si>
  <si>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</si>
  <si>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</si>
  <si>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</si>
  <si>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</si>
  <si>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</si>
  <si>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</si>
  <si>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</si>
  <si>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</si>
  <si>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</si>
  <si>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</si>
  <si>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</si>
  <si>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</si>
  <si>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</si>
  <si>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</si>
  <si>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</si>
  <si>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</si>
  <si>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</si>
  <si>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</si>
  <si>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</si>
  <si>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</si>
  <si>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</si>
  <si>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</si>
  <si>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</si>
  <si>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</si>
  <si>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</si>
  <si>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</si>
  <si>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</si>
  <si>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</si>
  <si>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</si>
  <si>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</si>
  <si>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</si>
  <si>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</si>
  <si>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</si>
  <si>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</si>
  <si>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</si>
  <si>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</si>
  <si>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</si>
  <si>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</si>
  <si>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</si>
  <si>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</si>
  <si>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</si>
  <si>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</si>
  <si>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</si>
  <si>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</si>
  <si>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</si>
  <si>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</si>
  <si>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</si>
  <si>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</si>
  <si>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</si>
  <si>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</si>
  <si>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</si>
  <si>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</si>
  <si>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</si>
  <si>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</si>
  <si>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</si>
  <si>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</si>
  <si>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</si>
  <si>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</si>
  <si>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</si>
  <si>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</si>
  <si>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</si>
  <si>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</si>
  <si>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</si>
  <si>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</si>
  <si>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</si>
  <si>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</si>
  <si>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</si>
  <si>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</si>
  <si>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</si>
  <si>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</si>
  <si>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</si>
  <si>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</si>
  <si>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</si>
  <si>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</si>
  <si>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</si>
  <si>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</si>
  <si>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</si>
  <si>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</si>
  <si>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</si>
  <si>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</si>
  <si>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</si>
  <si>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</si>
  <si>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</si>
  <si>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</si>
  <si>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</si>
  <si>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</si>
  <si>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</si>
  <si>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</si>
  <si>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</si>
  <si>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</si>
  <si>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</si>
  <si>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</si>
  <si>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</si>
  <si>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</si>
  <si>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</si>
  <si>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</si>
  <si>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</si>
  <si>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</si>
  <si>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</si>
  <si>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</si>
  <si>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</si>
  <si>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</si>
  <si>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</si>
  <si>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</si>
  <si>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</si>
  <si>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</si>
  <si>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</si>
  <si>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</si>
  <si>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</si>
  <si>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</si>
  <si>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</si>
  <si>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</si>
  <si>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</si>
  <si>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</si>
  <si>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</si>
  <si>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</si>
  <si>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</si>
  <si>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</si>
  <si>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</si>
  <si>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</si>
  <si>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</si>
  <si>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</si>
  <si>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</si>
  <si>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</si>
  <si>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</si>
  <si>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</si>
  <si>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</si>
  <si>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</si>
  <si>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</si>
  <si>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</si>
  <si>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</si>
  <si>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</si>
  <si>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</si>
  <si>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</si>
  <si>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</si>
  <si>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</si>
  <si>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</si>
  <si>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</si>
  <si>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</si>
  <si>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</si>
  <si>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</si>
  <si>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</si>
  <si>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</si>
  <si>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</si>
  <si>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</si>
  <si>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</si>
  <si>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</si>
  <si>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</si>
  <si>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</si>
  <si>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</si>
  <si>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</si>
  <si>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</si>
  <si>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</si>
  <si>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</si>
  <si>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</si>
  <si>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</si>
  <si>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</si>
  <si>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</si>
  <si>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</si>
  <si>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</si>
  <si>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</si>
  <si>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</si>
  <si>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</si>
  <si>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</si>
  <si>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</si>
  <si>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</si>
  <si>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</si>
  <si>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</si>
  <si>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</si>
  <si>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</si>
  <si>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</si>
  <si>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</si>
  <si>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</si>
  <si>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</si>
  <si>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</si>
  <si>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</si>
  <si>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</si>
  <si>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</si>
  <si>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</si>
  <si>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</si>
  <si>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</si>
  <si>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</si>
  <si>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</si>
  <si>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</si>
  <si>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</si>
  <si>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</si>
  <si>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</si>
  <si>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</si>
  <si>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</si>
  <si>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</si>
  <si>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</si>
  <si>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</si>
  <si>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</si>
  <si>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</si>
  <si>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</si>
  <si>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</si>
  <si>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</si>
  <si>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</si>
  <si>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</si>
  <si>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</si>
  <si>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</si>
  <si>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</si>
  <si>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</si>
  <si>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</si>
  <si>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</si>
  <si>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</si>
  <si>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</si>
  <si>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</si>
  <si>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</si>
  <si>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</si>
  <si>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</si>
  <si>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</si>
  <si>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</si>
  <si>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</si>
  <si>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</si>
  <si>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</si>
  <si>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</si>
  <si>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</si>
  <si>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</si>
  <si>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</si>
  <si>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</si>
  <si>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</si>
  <si>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</si>
  <si>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</si>
  <si>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</si>
  <si>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</si>
  <si>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</si>
  <si>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</si>
  <si>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</si>
  <si>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</si>
  <si>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</si>
  <si>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</si>
  <si>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</si>
  <si>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</si>
  <si>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</si>
  <si>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</si>
  <si>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</si>
  <si>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</si>
  <si>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</si>
  <si>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</si>
  <si>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</si>
  <si>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</si>
  <si>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</si>
  <si>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</si>
  <si>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</si>
  <si>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</si>
  <si>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</si>
  <si>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</si>
  <si>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</si>
  <si>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</si>
  <si>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</si>
  <si>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</si>
  <si>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</si>
  <si>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</si>
  <si>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</si>
  <si>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</si>
  <si>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</si>
  <si>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</si>
  <si>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</si>
  <si>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</si>
  <si>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</si>
  <si>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</si>
  <si>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</si>
  <si>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</si>
  <si>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</si>
  <si>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</si>
  <si>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</si>
  <si>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</si>
  <si>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</si>
  <si>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</si>
  <si>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</si>
  <si>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</si>
  <si>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</si>
  <si>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</si>
  <si>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</si>
  <si>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</si>
  <si>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</si>
  <si>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</si>
  <si>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</si>
  <si>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</si>
  <si>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</si>
  <si>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</si>
  <si>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</si>
  <si>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</si>
  <si>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</si>
  <si>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</si>
  <si>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</si>
  <si>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</si>
  <si>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</si>
  <si>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</si>
  <si>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</si>
  <si>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</si>
  <si>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</si>
  <si>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</si>
  <si>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</si>
  <si>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</si>
  <si>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</si>
  <si>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</si>
  <si>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</si>
  <si>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</si>
  <si>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</si>
  <si>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</si>
  <si>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</si>
  <si>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</si>
  <si>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</si>
  <si>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</si>
  <si>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</si>
  <si>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</si>
  <si>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</si>
  <si>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</si>
  <si>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</si>
  <si>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</si>
  <si>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</si>
  <si>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</si>
  <si>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</si>
  <si>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</si>
  <si>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</si>
  <si>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</si>
  <si>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</si>
  <si>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</si>
  <si>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</si>
  <si>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</si>
  <si>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</si>
  <si>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</si>
  <si>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</si>
  <si>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</si>
  <si>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</si>
  <si>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</si>
  <si>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</si>
  <si>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</si>
  <si>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</si>
  <si>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</si>
  <si>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</si>
  <si>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</si>
  <si>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</si>
  <si>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</si>
  <si>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</si>
  <si>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</si>
  <si>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</si>
  <si>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Tax pool allocations sum to 100%</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</si>
  <si>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</si>
  <si>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</si>
  <si>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</si>
  <si>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</si>
  <si>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</si>
  <si>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</si>
  <si>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</si>
  <si>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</si>
  <si>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</si>
  <si>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</si>
  <si>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</si>
  <si>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</si>
  <si>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</si>
  <si>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</si>
  <si>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</si>
  <si>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</si>
  <si>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</si>
  <si>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</si>
  <si>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</si>
  <si>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</si>
  <si>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</si>
  <si>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</si>
  <si>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</si>
  <si>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</si>
  <si>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</si>
  <si>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</si>
  <si>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</si>
  <si>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</si>
  <si>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</si>
  <si>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</si>
  <si>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</si>
  <si>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</si>
  <si>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</si>
  <si>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</si>
  <si>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</si>
  <si>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</si>
  <si>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</si>
  <si>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</si>
  <si>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</si>
  <si>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</si>
  <si>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</si>
  <si>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</si>
  <si>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</si>
  <si>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</si>
  <si>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</si>
  <si>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</si>
  <si>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</si>
  <si>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</si>
  <si>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</si>
  <si>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</si>
  <si>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</si>
  <si>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</si>
  <si>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</si>
  <si>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</si>
  <si>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</si>
  <si>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</si>
  <si>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</si>
  <si>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</si>
  <si>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</si>
  <si>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</si>
  <si>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</si>
  <si>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</si>
  <si>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</si>
  <si>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</si>
  <si>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</si>
  <si>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</si>
  <si>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</si>
  <si>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</si>
  <si>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</si>
  <si>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</si>
  <si>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</si>
  <si>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</si>
  <si>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</si>
  <si>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</si>
  <si>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</si>
  <si>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</si>
  <si>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</si>
  <si>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</si>
  <si>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</si>
  <si>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</si>
  <si>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</si>
  <si>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</si>
  <si>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</si>
  <si>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</si>
  <si>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</si>
  <si>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</si>
  <si>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Base revenue (last year of RIIO-1, per RIIO-1 definition) (for use in Correction term)</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</si>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</sst>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7">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7" applyNumberFormat="0" applyFill="0" applyAlignment="0" applyProtection="0"/>
    <xf numFmtId="0" fontId="86" fillId="0" borderId="158" applyNumberFormat="0" applyFill="0" applyAlignment="0" applyProtection="0"/>
    <xf numFmtId="0" fontId="87" fillId="0" borderId="159"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0" applyNumberFormat="0" applyAlignment="0" applyProtection="0"/>
    <xf numFmtId="0" fontId="91" fillId="101" borderId="161" applyNumberFormat="0" applyAlignment="0" applyProtection="0"/>
    <xf numFmtId="0" fontId="92" fillId="101" borderId="160" applyNumberFormat="0" applyAlignment="0" applyProtection="0"/>
    <xf numFmtId="0" fontId="93" fillId="0" borderId="162" applyNumberFormat="0" applyFill="0" applyAlignment="0" applyProtection="0"/>
    <xf numFmtId="0" fontId="82" fillId="102" borderId="163" applyNumberFormat="0" applyAlignment="0" applyProtection="0"/>
    <xf numFmtId="0" fontId="83" fillId="0" borderId="0" applyNumberFormat="0" applyFill="0" applyBorder="0" applyAlignment="0" applyProtection="0"/>
    <xf numFmtId="0" fontId="5" fillId="103" borderId="164" applyNumberFormat="0" applyFont="0" applyAlignment="0" applyProtection="0"/>
    <xf numFmtId="0" fontId="94" fillId="0" borderId="0" applyNumberFormat="0" applyFill="0" applyBorder="0" applyAlignment="0" applyProtection="0"/>
    <xf numFmtId="0" fontId="6" fillId="0" borderId="165"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7" applyNumberFormat="0" applyFill="0" applyAlignment="0" applyProtection="0"/>
    <xf numFmtId="0" fontId="99" fillId="0" borderId="158" applyNumberFormat="0" applyFill="0" applyAlignment="0" applyProtection="0"/>
    <xf numFmtId="0" fontId="100" fillId="0" borderId="159"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0" applyNumberFormat="0" applyAlignment="0" applyProtection="0"/>
    <xf numFmtId="0" fontId="105" fillId="101" borderId="161" applyNumberFormat="0" applyAlignment="0" applyProtection="0"/>
    <xf numFmtId="0" fontId="106" fillId="101" borderId="160" applyNumberFormat="0" applyAlignment="0" applyProtection="0"/>
    <xf numFmtId="0" fontId="107" fillId="0" borderId="162" applyNumberFormat="0" applyFill="0" applyAlignment="0" applyProtection="0"/>
    <xf numFmtId="0" fontId="108" fillId="102" borderId="163" applyNumberFormat="0" applyAlignment="0" applyProtection="0"/>
    <xf numFmtId="0" fontId="109" fillId="0" borderId="0" applyNumberFormat="0" applyFill="0" applyBorder="0" applyAlignment="0" applyProtection="0"/>
    <xf numFmtId="0" fontId="54" fillId="103" borderId="164" applyNumberFormat="0" applyFont="0" applyAlignment="0" applyProtection="0"/>
    <xf numFmtId="0" fontId="110" fillId="0" borderId="0" applyNumberFormat="0" applyFill="0" applyBorder="0" applyAlignment="0" applyProtection="0"/>
    <xf numFmtId="0" fontId="97" fillId="0" borderId="165"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8" applyNumberFormat="0" applyProtection="0">
      <alignment horizontal="left" vertical="top" indent="1"/>
    </xf>
    <xf numFmtId="37" fontId="33" fillId="0" borderId="174" applyNumberFormat="0"/>
    <xf numFmtId="186" fontId="56" fillId="40" borderId="200" applyNumberFormat="0" applyFont="0" applyAlignment="0" applyProtection="0"/>
    <xf numFmtId="186" fontId="56" fillId="40" borderId="200" applyNumberFormat="0" applyFont="0" applyAlignment="0" applyProtection="0"/>
    <xf numFmtId="4" fontId="56" fillId="59" borderId="190" applyNumberFormat="0" applyProtection="0">
      <alignment horizontal="right" vertical="center"/>
    </xf>
    <xf numFmtId="186" fontId="56" fillId="21" borderId="198"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0" applyNumberFormat="0" applyFont="0" applyAlignment="0" applyProtection="0"/>
    <xf numFmtId="186" fontId="27" fillId="15" borderId="198" applyNumberFormat="0" applyProtection="0">
      <alignment horizontal="left" vertical="center" indent="1"/>
    </xf>
    <xf numFmtId="191" fontId="28" fillId="50" borderId="8">
      <alignment vertical="center"/>
    </xf>
    <xf numFmtId="186" fontId="62" fillId="15" borderId="188" applyNumberFormat="0" applyProtection="0">
      <alignment horizontal="left" vertical="top" indent="1"/>
    </xf>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69" applyNumberFormat="0" applyProtection="0">
      <alignment horizontal="left" vertical="center" indent="1"/>
    </xf>
    <xf numFmtId="186" fontId="56" fillId="62" borderId="200" applyNumberFormat="0" applyProtection="0">
      <alignment horizontal="left" vertical="center" indent="1"/>
    </xf>
    <xf numFmtId="164" fontId="5" fillId="0" borderId="0" applyFont="0" applyFill="0" applyBorder="0" applyAlignment="0" applyProtection="0"/>
    <xf numFmtId="186" fontId="56" fillId="63" borderId="198" applyNumberFormat="0" applyProtection="0">
      <alignment horizontal="left" vertical="top" indent="1"/>
    </xf>
    <xf numFmtId="164" fontId="34" fillId="0" borderId="0" applyFont="0" applyFill="0" applyBorder="0" applyAlignment="0" applyProtection="0"/>
    <xf numFmtId="186" fontId="56" fillId="63" borderId="200" applyNumberFormat="0" applyProtection="0">
      <alignment horizontal="left" vertical="center" indent="1"/>
    </xf>
    <xf numFmtId="37" fontId="33" fillId="0" borderId="203" applyNumberFormat="0"/>
    <xf numFmtId="186" fontId="56" fillId="63" borderId="171" applyNumberFormat="0" applyProtection="0">
      <alignment horizontal="left" vertical="top" indent="1"/>
    </xf>
    <xf numFmtId="193" fontId="5" fillId="69" borderId="176">
      <alignment vertical="center"/>
    </xf>
    <xf numFmtId="186" fontId="56" fillId="21" borderId="171" applyNumberFormat="0" applyProtection="0">
      <alignment horizontal="left" vertical="top"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91" fontId="5" fillId="13" borderId="185">
      <alignment vertical="center"/>
    </xf>
    <xf numFmtId="186" fontId="56" fillId="40" borderId="190" applyNumberFormat="0" applyFont="0" applyAlignment="0" applyProtection="0"/>
    <xf numFmtId="4" fontId="56" fillId="61" borderId="194" applyNumberFormat="0" applyProtection="0">
      <alignment horizontal="left" vertical="center" indent="1"/>
    </xf>
    <xf numFmtId="4" fontId="56" fillId="52" borderId="200" applyNumberFormat="0" applyProtection="0">
      <alignment vertical="center"/>
    </xf>
    <xf numFmtId="186" fontId="42" fillId="44" borderId="200" applyNumberFormat="0" applyAlignment="0" applyProtection="0"/>
    <xf numFmtId="0" fontId="27" fillId="63" borderId="198" applyNumberFormat="0" applyProtection="0">
      <alignment horizontal="left" vertical="top" indent="1"/>
    </xf>
    <xf numFmtId="4" fontId="59" fillId="53" borderId="200" applyNumberFormat="0" applyProtection="0">
      <alignment vertical="center"/>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53" borderId="190" applyNumberFormat="0" applyProtection="0">
      <alignment horizontal="left" vertical="center" indent="1"/>
    </xf>
    <xf numFmtId="186" fontId="28" fillId="12" borderId="196">
      <alignment vertical="center"/>
      <protection locked="0"/>
    </xf>
    <xf numFmtId="188" fontId="5" fillId="70" borderId="185">
      <alignment horizontal="right" vertical="center"/>
      <protection locked="0"/>
    </xf>
    <xf numFmtId="186" fontId="42" fillId="44" borderId="190" applyNumberFormat="0" applyAlignment="0" applyProtection="0"/>
    <xf numFmtId="0" fontId="37" fillId="48" borderId="198" applyNumberFormat="0" applyProtection="0">
      <alignment horizontal="left" vertical="top" indent="1"/>
    </xf>
    <xf numFmtId="194" fontId="33" fillId="0" borderId="197" applyFill="0"/>
    <xf numFmtId="186" fontId="56" fillId="14" borderId="188" applyNumberFormat="0" applyProtection="0">
      <alignment horizontal="left" vertical="top" indent="1"/>
    </xf>
    <xf numFmtId="4" fontId="56" fillId="57" borderId="194" applyNumberFormat="0" applyProtection="0">
      <alignment horizontal="right" vertical="center"/>
    </xf>
    <xf numFmtId="4" fontId="72" fillId="81" borderId="188" applyNumberFormat="0" applyProtection="0">
      <alignment horizontal="right" vertical="center"/>
    </xf>
    <xf numFmtId="186" fontId="27" fillId="14" borderId="188" applyNumberFormat="0" applyProtection="0">
      <alignment horizontal="left" vertical="top" indent="1"/>
    </xf>
    <xf numFmtId="186" fontId="56" fillId="21" borderId="188" applyNumberFormat="0" applyProtection="0">
      <alignment horizontal="left" vertical="top" indent="1"/>
    </xf>
    <xf numFmtId="186" fontId="56" fillId="40" borderId="200" applyNumberFormat="0" applyFont="0" applyAlignment="0" applyProtection="0"/>
    <xf numFmtId="186" fontId="56" fillId="15" borderId="198" applyNumberFormat="0" applyProtection="0">
      <alignment horizontal="left" vertical="top" indent="1"/>
    </xf>
    <xf numFmtId="186" fontId="56" fillId="14" borderId="180" applyNumberFormat="0" applyProtection="0">
      <alignment horizontal="left" vertical="top" indent="1"/>
    </xf>
    <xf numFmtId="186" fontId="27" fillId="14" borderId="188" applyNumberFormat="0" applyProtection="0">
      <alignment horizontal="left" vertical="top" indent="1"/>
    </xf>
    <xf numFmtId="186" fontId="56" fillId="21" borderId="188" applyNumberFormat="0" applyProtection="0">
      <alignment horizontal="left" vertical="top" indent="1"/>
    </xf>
    <xf numFmtId="4" fontId="27" fillId="21" borderId="204" applyNumberFormat="0" applyProtection="0">
      <alignment horizontal="left" vertical="center" indent="1"/>
    </xf>
    <xf numFmtId="186" fontId="56" fillId="40" borderId="190" applyNumberFormat="0" applyFont="0" applyAlignment="0" applyProtection="0"/>
    <xf numFmtId="186" fontId="27" fillId="63" borderId="188" applyNumberFormat="0" applyProtection="0">
      <alignment horizontal="left" vertical="center"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193" fontId="28" fillId="12" borderId="185">
      <alignment vertical="center"/>
      <protection locked="0"/>
    </xf>
    <xf numFmtId="186" fontId="56" fillId="14" borderId="198" applyNumberFormat="0" applyProtection="0">
      <alignment horizontal="left" vertical="top" indent="1"/>
    </xf>
    <xf numFmtId="4" fontId="63" fillId="66" borderId="194" applyNumberFormat="0" applyProtection="0">
      <alignment horizontal="left" vertical="center" indent="1"/>
    </xf>
    <xf numFmtId="186" fontId="56" fillId="21" borderId="198" applyNumberFormat="0" applyProtection="0">
      <alignment horizontal="left" vertical="top" indent="1"/>
    </xf>
    <xf numFmtId="4" fontId="56" fillId="53" borderId="200" applyNumberFormat="0" applyProtection="0">
      <alignment horizontal="left" vertical="center" indent="1"/>
    </xf>
    <xf numFmtId="191" fontId="5" fillId="69" borderId="176">
      <alignment vertical="center"/>
    </xf>
    <xf numFmtId="186" fontId="27" fillId="15" borderId="198" applyNumberFormat="0" applyProtection="0">
      <alignment horizontal="left" vertical="top" indent="1"/>
    </xf>
    <xf numFmtId="186" fontId="27" fillId="14" borderId="198" applyNumberFormat="0" applyProtection="0">
      <alignment horizontal="left" vertical="center" indent="1"/>
    </xf>
    <xf numFmtId="186" fontId="56" fillId="40" borderId="200" applyNumberFormat="0" applyFont="0" applyAlignment="0" applyProtection="0"/>
    <xf numFmtId="4" fontId="27" fillId="21" borderId="204" applyNumberFormat="0" applyProtection="0">
      <alignment horizontal="left" vertical="center" indent="1"/>
    </xf>
    <xf numFmtId="186" fontId="44" fillId="0" borderId="205" applyNumberFormat="0" applyFill="0" applyAlignment="0" applyProtection="0"/>
    <xf numFmtId="186" fontId="61" fillId="21" borderId="202" applyBorder="0"/>
    <xf numFmtId="191" fontId="28" fillId="51" borderId="206">
      <alignment horizontal="right" vertical="center"/>
      <protection locked="0"/>
    </xf>
    <xf numFmtId="186" fontId="56" fillId="67" borderId="176"/>
    <xf numFmtId="193" fontId="5" fillId="69" borderId="176">
      <alignment vertical="center"/>
    </xf>
    <xf numFmtId="186" fontId="56" fillId="15" borderId="198" applyNumberFormat="0" applyProtection="0">
      <alignment horizontal="left" vertical="top" indent="1"/>
    </xf>
    <xf numFmtId="4" fontId="56" fillId="15" borderId="200" applyNumberFormat="0" applyProtection="0">
      <alignment horizontal="right" vertical="center"/>
    </xf>
    <xf numFmtId="191" fontId="5" fillId="69" borderId="176">
      <alignment vertical="center"/>
    </xf>
    <xf numFmtId="0" fontId="5" fillId="70" borderId="176">
      <alignment horizontal="right" vertical="center"/>
      <protection locked="0"/>
    </xf>
    <xf numFmtId="186" fontId="56" fillId="15" borderId="198" applyNumberFormat="0" applyProtection="0">
      <alignment horizontal="left" vertical="top" indent="1"/>
    </xf>
    <xf numFmtId="186" fontId="42" fillId="44" borderId="200" applyNumberFormat="0" applyAlignment="0" applyProtection="0"/>
    <xf numFmtId="186" fontId="56" fillId="14" borderId="188" applyNumberFormat="0" applyProtection="0">
      <alignment horizontal="left" vertical="top" indent="1"/>
    </xf>
    <xf numFmtId="193" fontId="5" fillId="7" borderId="176">
      <alignment vertical="center"/>
      <protection locked="0"/>
    </xf>
    <xf numFmtId="186" fontId="56" fillId="14" borderId="188" applyNumberFormat="0" applyProtection="0">
      <alignment horizontal="left" vertical="top" indent="1"/>
    </xf>
    <xf numFmtId="172" fontId="5" fillId="7" borderId="176">
      <alignment vertical="center"/>
      <protection locked="0"/>
    </xf>
    <xf numFmtId="186" fontId="27" fillId="64" borderId="176" applyNumberFormat="0">
      <protection locked="0"/>
    </xf>
    <xf numFmtId="186" fontId="56" fillId="40" borderId="200" applyNumberFormat="0" applyFont="0" applyAlignment="0" applyProtection="0"/>
    <xf numFmtId="186" fontId="56" fillId="11" borderId="200" applyNumberFormat="0" applyProtection="0">
      <alignment horizontal="left" vertical="center" indent="1"/>
    </xf>
    <xf numFmtId="186" fontId="44" fillId="0" borderId="205" applyNumberFormat="0" applyFill="0" applyAlignment="0" applyProtection="0"/>
    <xf numFmtId="186" fontId="56" fillId="14" borderId="188" applyNumberFormat="0" applyProtection="0">
      <alignment horizontal="left" vertical="top" indent="1"/>
    </xf>
    <xf numFmtId="186" fontId="56" fillId="40" borderId="200" applyNumberFormat="0" applyFont="0" applyAlignment="0" applyProtection="0"/>
    <xf numFmtId="0" fontId="5" fillId="70" borderId="176">
      <alignment horizontal="right" vertical="center"/>
      <protection locked="0"/>
    </xf>
    <xf numFmtId="186" fontId="56" fillId="40" borderId="200" applyNumberFormat="0" applyFont="0" applyAlignment="0" applyProtection="0"/>
    <xf numFmtId="37" fontId="33" fillId="0" borderId="203" applyNumberFormat="0"/>
    <xf numFmtId="194" fontId="33" fillId="0" borderId="197" applyFill="0"/>
    <xf numFmtId="37" fontId="33" fillId="0" borderId="174" applyNumberFormat="0"/>
    <xf numFmtId="4" fontId="27" fillId="21" borderId="181" applyNumberFormat="0" applyProtection="0">
      <alignment horizontal="left" vertical="center"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27" fillId="14" borderId="171"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27" fillId="63" borderId="171"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90" fontId="28" fillId="51" borderId="176">
      <alignment horizontal="right" vertical="center"/>
      <protection locked="0"/>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93" fontId="5" fillId="7" borderId="176">
      <alignment vertical="center"/>
      <protection locked="0"/>
    </xf>
    <xf numFmtId="186" fontId="56" fillId="40" borderId="200" applyNumberFormat="0" applyFont="0" applyAlignment="0" applyProtection="0"/>
    <xf numFmtId="186" fontId="50" fillId="41" borderId="169" applyNumberFormat="0" applyAlignment="0" applyProtection="0"/>
    <xf numFmtId="186" fontId="56" fillId="14" borderId="198" applyNumberFormat="0" applyProtection="0">
      <alignment horizontal="left" vertical="top" indent="1"/>
    </xf>
    <xf numFmtId="4" fontId="56" fillId="52" borderId="200" applyNumberFormat="0" applyProtection="0">
      <alignment vertical="center"/>
    </xf>
    <xf numFmtId="186" fontId="56" fillId="14" borderId="198" applyNumberFormat="0" applyProtection="0">
      <alignment horizontal="left" vertical="top" indent="1"/>
    </xf>
    <xf numFmtId="4" fontId="56" fillId="59" borderId="200" applyNumberFormat="0" applyProtection="0">
      <alignment horizontal="right" vertical="center"/>
    </xf>
    <xf numFmtId="4" fontId="64" fillId="64" borderId="200" applyNumberFormat="0" applyProtection="0">
      <alignment horizontal="right" vertical="center"/>
    </xf>
    <xf numFmtId="186" fontId="42" fillId="44" borderId="200" applyNumberFormat="0" applyAlignment="0" applyProtection="0"/>
    <xf numFmtId="186" fontId="56" fillId="63"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27" fillId="21" borderId="204"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4" fontId="56" fillId="59" borderId="200" applyNumberFormat="0" applyProtection="0">
      <alignment horizontal="right" vertical="center"/>
    </xf>
    <xf numFmtId="186" fontId="56" fillId="62" borderId="200" applyNumberFormat="0" applyProtection="0">
      <alignment horizontal="left" vertical="center"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52" borderId="200" applyNumberFormat="0" applyProtection="0">
      <alignment vertical="center"/>
    </xf>
    <xf numFmtId="186" fontId="56" fillId="63" borderId="198" applyNumberFormat="0" applyProtection="0">
      <alignment horizontal="left" vertical="top" indent="1"/>
    </xf>
    <xf numFmtId="4" fontId="64" fillId="64" borderId="200" applyNumberFormat="0" applyProtection="0">
      <alignment horizontal="right" vertical="center"/>
    </xf>
    <xf numFmtId="4" fontId="56" fillId="16"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27" fillId="14" borderId="198" applyNumberFormat="0" applyProtection="0">
      <alignment horizontal="left" vertical="center" indent="1"/>
    </xf>
    <xf numFmtId="186" fontId="56" fillId="14" borderId="198" applyNumberFormat="0" applyProtection="0">
      <alignment horizontal="left" vertical="top" indent="1"/>
    </xf>
    <xf numFmtId="186" fontId="42" fillId="44" borderId="169" applyNumberFormat="0" applyAlignment="0" applyProtection="0"/>
    <xf numFmtId="4" fontId="76" fillId="87" borderId="171" applyNumberFormat="0" applyProtection="0">
      <alignment horizontal="right" vertical="center"/>
    </xf>
    <xf numFmtId="0" fontId="37" fillId="15" borderId="171" applyNumberFormat="0" applyProtection="0">
      <alignment horizontal="left" vertical="top" indent="1"/>
    </xf>
    <xf numFmtId="4" fontId="74" fillId="87" borderId="171" applyNumberFormat="0" applyProtection="0">
      <alignment horizontal="right" vertical="center"/>
    </xf>
    <xf numFmtId="0" fontId="37" fillId="48" borderId="171" applyNumberFormat="0" applyProtection="0">
      <alignment horizontal="left" vertical="top" indent="1"/>
    </xf>
    <xf numFmtId="4" fontId="72" fillId="87" borderId="171" applyNumberFormat="0" applyProtection="0">
      <alignment vertical="center"/>
    </xf>
    <xf numFmtId="0" fontId="27" fillId="14" borderId="171" applyNumberFormat="0" applyProtection="0">
      <alignment horizontal="left" vertical="top" indent="1"/>
    </xf>
    <xf numFmtId="0" fontId="27" fillId="63" borderId="171" applyNumberFormat="0" applyProtection="0">
      <alignment horizontal="left" vertical="top" indent="1"/>
    </xf>
    <xf numFmtId="0" fontId="27" fillId="15" borderId="171" applyNumberFormat="0" applyProtection="0">
      <alignment horizontal="left" vertical="top" indent="1"/>
    </xf>
    <xf numFmtId="0" fontId="27" fillId="21" borderId="171"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0" fontId="5" fillId="7" borderId="176">
      <alignment vertical="center"/>
      <protection locked="0"/>
    </xf>
    <xf numFmtId="4" fontId="72" fillId="83" borderId="171" applyNumberFormat="0" applyProtection="0">
      <alignment horizontal="right" vertical="center"/>
    </xf>
    <xf numFmtId="4" fontId="72" fillId="81" borderId="171" applyNumberFormat="0" applyProtection="0">
      <alignment horizontal="right" vertical="center"/>
    </xf>
    <xf numFmtId="4" fontId="72" fillId="80" borderId="171" applyNumberFormat="0" applyProtection="0">
      <alignment horizontal="right" vertical="center"/>
    </xf>
    <xf numFmtId="4" fontId="72" fillId="78" borderId="171" applyNumberFormat="0" applyProtection="0">
      <alignment horizontal="right" vertical="center"/>
    </xf>
    <xf numFmtId="0" fontId="73" fillId="52" borderId="171" applyNumberFormat="0" applyProtection="0">
      <alignment horizontal="left" vertical="top" indent="1"/>
    </xf>
    <xf numFmtId="4" fontId="71" fillId="53" borderId="171" applyNumberFormat="0" applyProtection="0">
      <alignment vertical="center"/>
    </xf>
    <xf numFmtId="186" fontId="56" fillId="63" borderId="190" applyNumberFormat="0" applyProtection="0">
      <alignment horizontal="left" vertical="center" indent="1"/>
    </xf>
    <xf numFmtId="186" fontId="56" fillId="15" borderId="188" applyNumberFormat="0" applyProtection="0">
      <alignment horizontal="left" vertical="top" indent="1"/>
    </xf>
    <xf numFmtId="4" fontId="72" fillId="79" borderId="198" applyNumberFormat="0" applyProtection="0">
      <alignment horizontal="right" vertical="center"/>
    </xf>
    <xf numFmtId="186" fontId="57" fillId="44" borderId="201" applyNumberFormat="0" applyAlignment="0" applyProtection="0"/>
    <xf numFmtId="4" fontId="56" fillId="55" borderId="200" applyNumberFormat="0" applyProtection="0">
      <alignment horizontal="right" vertical="center"/>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61" fillId="21" borderId="202" applyBorder="0"/>
    <xf numFmtId="4" fontId="62" fillId="11" borderId="188" applyNumberFormat="0" applyProtection="0">
      <alignment horizontal="left" vertical="center" indent="1"/>
    </xf>
    <xf numFmtId="191" fontId="28" fillId="49" borderId="196">
      <alignment vertical="center"/>
    </xf>
    <xf numFmtId="186" fontId="56" fillId="40" borderId="200" applyNumberFormat="0" applyFont="0" applyAlignment="0" applyProtection="0"/>
    <xf numFmtId="186" fontId="28" fillId="50" borderId="196">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28" fillId="12" borderId="206">
      <alignment vertical="center"/>
      <protection locked="0"/>
    </xf>
    <xf numFmtId="186" fontId="61" fillId="21" borderId="202" applyBorder="0"/>
    <xf numFmtId="164" fontId="39" fillId="0" borderId="0" applyFont="0" applyFill="0" applyBorder="0" applyAlignment="0" applyProtection="0"/>
    <xf numFmtId="188" fontId="5" fillId="69" borderId="196">
      <alignment vertical="center"/>
    </xf>
    <xf numFmtId="4" fontId="56" fillId="15" borderId="194" applyNumberFormat="0" applyProtection="0">
      <alignment horizontal="left" vertical="center" indent="1"/>
    </xf>
    <xf numFmtId="186" fontId="27" fillId="14" borderId="188" applyNumberFormat="0" applyProtection="0">
      <alignment horizontal="left" vertical="top" indent="1"/>
    </xf>
    <xf numFmtId="37" fontId="33" fillId="0" borderId="203"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6">
      <alignment vertical="center"/>
      <protection locked="0"/>
    </xf>
    <xf numFmtId="0" fontId="5" fillId="7" borderId="196">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6">
      <alignment vertical="center"/>
    </xf>
    <xf numFmtId="193" fontId="5" fillId="69" borderId="196">
      <alignment vertical="center"/>
    </xf>
    <xf numFmtId="196" fontId="5" fillId="13" borderId="196">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8"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8" applyNumberFormat="0" applyProtection="0">
      <alignment horizontal="right" vertical="center"/>
    </xf>
    <xf numFmtId="4" fontId="72" fillId="78" borderId="188" applyNumberFormat="0" applyProtection="0">
      <alignment horizontal="right" vertical="center"/>
    </xf>
    <xf numFmtId="188" fontId="5" fillId="13" borderId="196">
      <alignment vertical="center"/>
    </xf>
    <xf numFmtId="186" fontId="56" fillId="15" borderId="198" applyNumberFormat="0" applyProtection="0">
      <alignment horizontal="left" vertical="top" indent="1"/>
    </xf>
    <xf numFmtId="186" fontId="50" fillId="41" borderId="190" applyNumberFormat="0" applyAlignment="0" applyProtection="0"/>
    <xf numFmtId="186" fontId="27"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7" fillId="15" borderId="188" applyNumberFormat="0" applyProtection="0">
      <alignment horizontal="left" vertical="top" indent="1"/>
    </xf>
    <xf numFmtId="4" fontId="56" fillId="57" borderId="194" applyNumberFormat="0" applyProtection="0">
      <alignment horizontal="right" vertical="center"/>
    </xf>
    <xf numFmtId="4" fontId="62" fillId="11" borderId="188" applyNumberFormat="0" applyProtection="0">
      <alignment horizontal="left" vertical="center" indent="1"/>
    </xf>
    <xf numFmtId="186" fontId="56" fillId="15" borderId="188" applyNumberFormat="0" applyProtection="0">
      <alignment horizontal="left" vertical="top" indent="1"/>
    </xf>
    <xf numFmtId="186" fontId="27" fillId="21" borderId="188"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93" fontId="5" fillId="7" borderId="176">
      <alignment vertical="center"/>
      <protection locked="0"/>
    </xf>
    <xf numFmtId="0" fontId="5" fillId="7" borderId="176">
      <alignment vertical="center"/>
      <protection locked="0"/>
    </xf>
    <xf numFmtId="0" fontId="5" fillId="70" borderId="176">
      <alignment horizontal="right" vertical="center"/>
      <protection locked="0"/>
    </xf>
    <xf numFmtId="186" fontId="56" fillId="40" borderId="200" applyNumberFormat="0" applyFont="0" applyAlignment="0" applyProtection="0"/>
    <xf numFmtId="186" fontId="56" fillId="21"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27" fillId="15" borderId="198" applyNumberFormat="0" applyProtection="0">
      <alignment horizontal="left" vertical="center" indent="1"/>
    </xf>
    <xf numFmtId="186" fontId="56" fillId="40" borderId="200" applyNumberFormat="0" applyFont="0" applyAlignment="0" applyProtection="0"/>
    <xf numFmtId="4" fontId="62" fillId="11" borderId="198" applyNumberFormat="0" applyProtection="0">
      <alignment horizontal="left" vertical="center" indent="1"/>
    </xf>
    <xf numFmtId="186" fontId="56" fillId="40" borderId="200" applyNumberFormat="0" applyFont="0" applyAlignment="0" applyProtection="0"/>
    <xf numFmtId="4" fontId="56" fillId="15" borderId="200" applyNumberFormat="0" applyProtection="0">
      <alignment horizontal="right" vertical="center"/>
    </xf>
    <xf numFmtId="186" fontId="56" fillId="40" borderId="200" applyNumberFormat="0" applyFont="0" applyAlignment="0" applyProtection="0"/>
    <xf numFmtId="4" fontId="56" fillId="16" borderId="200" applyNumberFormat="0" applyProtection="0">
      <alignment horizontal="right" vertical="center"/>
    </xf>
    <xf numFmtId="186" fontId="56" fillId="40" borderId="200" applyNumberFormat="0" applyFont="0" applyAlignment="0" applyProtection="0"/>
    <xf numFmtId="4" fontId="56" fillId="19" borderId="200" applyNumberFormat="0" applyProtection="0">
      <alignment horizontal="right" vertical="center"/>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60" borderId="200" applyNumberFormat="0" applyProtection="0">
      <alignment horizontal="right" vertical="center"/>
    </xf>
    <xf numFmtId="186" fontId="56" fillId="14" borderId="198" applyNumberFormat="0" applyProtection="0">
      <alignment horizontal="left" vertical="top" indent="1"/>
    </xf>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56" fillId="57" borderId="204" applyNumberFormat="0" applyProtection="0">
      <alignment horizontal="right" vertical="center"/>
    </xf>
    <xf numFmtId="186" fontId="44" fillId="0" borderId="195" applyNumberFormat="0" applyFill="0" applyAlignment="0" applyProtection="0"/>
    <xf numFmtId="186" fontId="56" fillId="63" borderId="198" applyNumberFormat="0" applyProtection="0">
      <alignment horizontal="left" vertical="top" indent="1"/>
    </xf>
    <xf numFmtId="186" fontId="56" fillId="40" borderId="200" applyNumberFormat="0" applyFont="0" applyAlignment="0" applyProtection="0"/>
    <xf numFmtId="186" fontId="27" fillId="21" borderId="198" applyNumberFormat="0" applyProtection="0">
      <alignment horizontal="left" vertical="top" indent="1"/>
    </xf>
    <xf numFmtId="4" fontId="72" fillId="86" borderId="198" applyNumberFormat="0" applyProtection="0">
      <alignment horizontal="right" vertical="center"/>
    </xf>
    <xf numFmtId="172" fontId="5" fillId="7" borderId="176">
      <alignment vertical="center"/>
      <protection locked="0"/>
    </xf>
    <xf numFmtId="4" fontId="56" fillId="56"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44" fillId="0" borderId="175" applyNumberFormat="0" applyFill="0" applyAlignment="0" applyProtection="0"/>
    <xf numFmtId="186" fontId="44" fillId="0" borderId="175" applyNumberFormat="0" applyFill="0" applyAlignment="0" applyProtection="0"/>
    <xf numFmtId="37" fontId="33" fillId="0" borderId="174" applyNumberFormat="0"/>
    <xf numFmtId="4" fontId="64" fillId="64" borderId="169" applyNumberFormat="0" applyProtection="0">
      <alignment horizontal="right" vertical="center"/>
    </xf>
    <xf numFmtId="4" fontId="63" fillId="66" borderId="172" applyNumberFormat="0" applyProtection="0">
      <alignment horizontal="left" vertical="center" indent="1"/>
    </xf>
    <xf numFmtId="186" fontId="62" fillId="15" borderId="171" applyNumberFormat="0" applyProtection="0">
      <alignment horizontal="left" vertical="top"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56" fillId="14" borderId="169"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19"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6" fillId="23" borderId="169" applyNumberFormat="0" applyProtection="0">
      <alignment horizontal="right" vertical="center"/>
    </xf>
    <xf numFmtId="4" fontId="56" fillId="57" borderId="172"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4" borderId="169" applyNumberFormat="0" applyProtection="0">
      <alignment horizontal="left" vertical="center" indent="1"/>
    </xf>
    <xf numFmtId="186" fontId="60" fillId="52" borderId="171" applyNumberFormat="0" applyProtection="0">
      <alignment horizontal="left" vertical="top" indent="1"/>
    </xf>
    <xf numFmtId="4" fontId="56" fillId="53" borderId="169" applyNumberFormat="0" applyProtection="0">
      <alignment horizontal="left" vertical="center" indent="1"/>
    </xf>
    <xf numFmtId="4" fontId="59" fillId="53" borderId="169" applyNumberFormat="0" applyProtection="0">
      <alignment vertical="center"/>
    </xf>
    <xf numFmtId="4" fontId="56" fillId="52" borderId="169" applyNumberFormat="0" applyProtection="0">
      <alignment vertical="center"/>
    </xf>
    <xf numFmtId="186" fontId="57" fillId="44" borderId="170" applyNumberFormat="0" applyAlignment="0" applyProtection="0"/>
    <xf numFmtId="186" fontId="57" fillId="44" borderId="170" applyNumberFormat="0" applyAlignment="0" applyProtection="0"/>
    <xf numFmtId="186" fontId="56" fillId="40" borderId="169" applyNumberFormat="0" applyFont="0" applyAlignment="0" applyProtection="0"/>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27" fillId="63" borderId="198" applyNumberFormat="0" applyProtection="0">
      <alignment horizontal="left" vertical="center" indent="1"/>
    </xf>
    <xf numFmtId="186" fontId="56" fillId="14" borderId="198" applyNumberFormat="0" applyProtection="0">
      <alignment horizontal="left" vertical="top" indent="1"/>
    </xf>
    <xf numFmtId="186" fontId="27" fillId="15" borderId="198" applyNumberFormat="0" applyProtection="0">
      <alignment horizontal="left" vertical="top" indent="1"/>
    </xf>
    <xf numFmtId="4" fontId="27" fillId="21" borderId="204" applyNumberFormat="0" applyProtection="0">
      <alignment horizontal="left" vertical="center" indent="1"/>
    </xf>
    <xf numFmtId="4" fontId="56" fillId="54" borderId="200" applyNumberFormat="0" applyProtection="0">
      <alignment horizontal="left" vertical="center" indent="1"/>
    </xf>
    <xf numFmtId="186" fontId="50" fillId="41" borderId="200" applyNumberFormat="0" applyAlignment="0" applyProtection="0"/>
    <xf numFmtId="4" fontId="56" fillId="54" borderId="200" applyNumberFormat="0" applyProtection="0">
      <alignment horizontal="left" vertical="center" indent="1"/>
    </xf>
    <xf numFmtId="4" fontId="56" fillId="60"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4" fontId="56" fillId="56" borderId="200" applyNumberFormat="0" applyProtection="0">
      <alignment horizontal="right" vertical="center"/>
    </xf>
    <xf numFmtId="186" fontId="56" fillId="40" borderId="200" applyNumberFormat="0" applyFont="0" applyAlignment="0" applyProtection="0"/>
    <xf numFmtId="4" fontId="56" fillId="0" borderId="200" applyNumberFormat="0" applyProtection="0">
      <alignment horizontal="right" vertical="center"/>
    </xf>
    <xf numFmtId="186" fontId="27" fillId="14" borderId="198" applyNumberFormat="0" applyProtection="0">
      <alignment horizontal="left" vertical="center" indent="1"/>
    </xf>
    <xf numFmtId="4" fontId="56" fillId="0" borderId="200" applyNumberFormat="0" applyProtection="0">
      <alignment horizontal="right" vertical="center"/>
    </xf>
    <xf numFmtId="4" fontId="56" fillId="61" borderId="204"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center" indent="1"/>
    </xf>
    <xf numFmtId="4" fontId="56" fillId="16" borderId="200" applyNumberFormat="0" applyProtection="0">
      <alignment horizontal="right" vertical="center"/>
    </xf>
    <xf numFmtId="186" fontId="60" fillId="52" borderId="198" applyNumberFormat="0" applyProtection="0">
      <alignment horizontal="left" vertical="top" indent="1"/>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56" fillId="40" borderId="200" applyNumberFormat="0" applyFont="0" applyAlignment="0" applyProtection="0"/>
    <xf numFmtId="4" fontId="56" fillId="55" borderId="200" applyNumberFormat="0" applyProtection="0">
      <alignment horizontal="right" vertical="center"/>
    </xf>
    <xf numFmtId="4" fontId="56" fillId="60" borderId="200" applyNumberFormat="0" applyProtection="0">
      <alignment horizontal="right" vertical="center"/>
    </xf>
    <xf numFmtId="186" fontId="56" fillId="14" borderId="200" applyNumberFormat="0" applyProtection="0">
      <alignment horizontal="left" vertical="center" indent="1"/>
    </xf>
    <xf numFmtId="186" fontId="56" fillId="15" borderId="198" applyNumberFormat="0" applyProtection="0">
      <alignment horizontal="left" vertical="top" indent="1"/>
    </xf>
    <xf numFmtId="186" fontId="27" fillId="63"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37" fontId="33" fillId="0" borderId="203" applyNumberFormat="0"/>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27" fillId="63" borderId="198"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60" borderId="200" applyNumberFormat="0" applyProtection="0">
      <alignment horizontal="right" vertical="center"/>
    </xf>
    <xf numFmtId="4" fontId="56" fillId="55"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4" fontId="56" fillId="15" borderId="200" applyNumberFormat="0" applyProtection="0">
      <alignment horizontal="right" vertical="center"/>
    </xf>
    <xf numFmtId="186" fontId="44" fillId="0" borderId="205" applyNumberFormat="0" applyFill="0" applyAlignment="0" applyProtection="0"/>
    <xf numFmtId="186" fontId="56" fillId="40" borderId="200" applyNumberFormat="0" applyFont="0" applyAlignment="0" applyProtection="0"/>
    <xf numFmtId="186" fontId="56" fillId="11"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15" borderId="200" applyNumberFormat="0" applyProtection="0">
      <alignment horizontal="right" vertical="center"/>
    </xf>
    <xf numFmtId="4" fontId="56" fillId="54" borderId="200" applyNumberFormat="0" applyProtection="0">
      <alignment horizontal="left" vertical="center" indent="1"/>
    </xf>
    <xf numFmtId="186" fontId="42" fillId="44" borderId="200" applyNumberFormat="0" applyAlignment="0" applyProtection="0"/>
    <xf numFmtId="186" fontId="56" fillId="21" borderId="198" applyNumberFormat="0" applyProtection="0">
      <alignment horizontal="left" vertical="top" indent="1"/>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198" applyNumberFormat="0" applyProtection="0">
      <alignment horizontal="left" vertical="top" indent="1"/>
    </xf>
    <xf numFmtId="4" fontId="56" fillId="60" borderId="200" applyNumberFormat="0" applyProtection="0">
      <alignment horizontal="right" vertical="center"/>
    </xf>
    <xf numFmtId="4" fontId="56" fillId="0" borderId="200" applyNumberFormat="0" applyProtection="0">
      <alignment horizontal="right" vertical="center"/>
    </xf>
    <xf numFmtId="4" fontId="56" fillId="55" borderId="200" applyNumberFormat="0" applyProtection="0">
      <alignment horizontal="right" vertical="center"/>
    </xf>
    <xf numFmtId="186" fontId="44" fillId="0" borderId="205" applyNumberFormat="0" applyFill="0" applyAlignment="0" applyProtection="0"/>
    <xf numFmtId="37" fontId="33" fillId="0" borderId="203" applyNumberFormat="0"/>
    <xf numFmtId="4" fontId="56" fillId="14" borderId="204" applyNumberFormat="0" applyProtection="0">
      <alignment horizontal="left" vertical="center" indent="1"/>
    </xf>
    <xf numFmtId="4" fontId="62" fillId="11" borderId="198" applyNumberFormat="0" applyProtection="0">
      <alignment horizontal="left" vertical="center" indent="1"/>
    </xf>
    <xf numFmtId="186" fontId="44" fillId="0" borderId="205" applyNumberFormat="0" applyFill="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56" fillId="15" borderId="171" applyNumberFormat="0" applyProtection="0">
      <alignment horizontal="left" vertical="top" indent="1"/>
    </xf>
    <xf numFmtId="186" fontId="44" fillId="0" borderId="175" applyNumberFormat="0" applyFill="0" applyAlignment="0" applyProtection="0"/>
    <xf numFmtId="186" fontId="44" fillId="0" borderId="175" applyNumberFormat="0" applyFill="0" applyAlignment="0" applyProtection="0"/>
    <xf numFmtId="186" fontId="44" fillId="0" borderId="205" applyNumberFormat="0" applyFill="0" applyAlignment="0" applyProtection="0"/>
    <xf numFmtId="186" fontId="56" fillId="21" borderId="171" applyNumberFormat="0" applyProtection="0">
      <alignment horizontal="left" vertical="top" indent="1"/>
    </xf>
    <xf numFmtId="37" fontId="33" fillId="0" borderId="174" applyNumberFormat="0"/>
    <xf numFmtId="186" fontId="27" fillId="21" borderId="171" applyNumberFormat="0" applyProtection="0">
      <alignment horizontal="left" vertical="top" indent="1"/>
    </xf>
    <xf numFmtId="4" fontId="64" fillId="64" borderId="169" applyNumberFormat="0" applyProtection="0">
      <alignment horizontal="right" vertical="center"/>
    </xf>
    <xf numFmtId="4" fontId="63" fillId="66" borderId="172" applyNumberFormat="0" applyProtection="0">
      <alignment horizontal="left" vertical="center" indent="1"/>
    </xf>
    <xf numFmtId="186" fontId="62" fillId="15" borderId="171" applyNumberFormat="0" applyProtection="0">
      <alignment horizontal="left" vertical="top"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40" borderId="178" applyNumberFormat="0" applyFont="0" applyAlignment="0" applyProtection="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56" fillId="14" borderId="169"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19"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6" fillId="23" borderId="169" applyNumberFormat="0" applyProtection="0">
      <alignment horizontal="right" vertical="center"/>
    </xf>
    <xf numFmtId="4" fontId="56" fillId="57" borderId="172"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4" borderId="169" applyNumberFormat="0" applyProtection="0">
      <alignment horizontal="left" vertical="center" indent="1"/>
    </xf>
    <xf numFmtId="186" fontId="60" fillId="52" borderId="171" applyNumberFormat="0" applyProtection="0">
      <alignment horizontal="left" vertical="top" indent="1"/>
    </xf>
    <xf numFmtId="4" fontId="56" fillId="53" borderId="169" applyNumberFormat="0" applyProtection="0">
      <alignment horizontal="left" vertical="center" indent="1"/>
    </xf>
    <xf numFmtId="4" fontId="59" fillId="53" borderId="169" applyNumberFormat="0" applyProtection="0">
      <alignment vertical="center"/>
    </xf>
    <xf numFmtId="4" fontId="56" fillId="52" borderId="169" applyNumberFormat="0" applyProtection="0">
      <alignment vertical="center"/>
    </xf>
    <xf numFmtId="186" fontId="44" fillId="0" borderId="175" applyNumberFormat="0" applyFill="0" applyAlignment="0" applyProtection="0"/>
    <xf numFmtId="186" fontId="44" fillId="0" borderId="175" applyNumberFormat="0" applyFill="0" applyAlignment="0" applyProtection="0"/>
    <xf numFmtId="37" fontId="33" fillId="0" borderId="174" applyNumberFormat="0"/>
    <xf numFmtId="4" fontId="63" fillId="66" borderId="172" applyNumberFormat="0" applyProtection="0">
      <alignment horizontal="left" vertical="center" indent="1"/>
    </xf>
    <xf numFmtId="186" fontId="62" fillId="15" borderId="171" applyNumberFormat="0" applyProtection="0">
      <alignment horizontal="left" vertical="top" indent="1"/>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7" fillId="44" borderId="170" applyNumberFormat="0" applyAlignment="0" applyProtection="0"/>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57" borderId="172" applyNumberFormat="0" applyProtection="0">
      <alignment horizontal="right" vertical="center"/>
    </xf>
    <xf numFmtId="186" fontId="60" fillId="52" borderId="171" applyNumberFormat="0" applyProtection="0">
      <alignment horizontal="left" vertical="top" indent="1"/>
    </xf>
    <xf numFmtId="186" fontId="57" fillId="44" borderId="170" applyNumberFormat="0" applyAlignment="0" applyProtection="0"/>
    <xf numFmtId="186" fontId="57" fillId="44" borderId="170" applyNumberFormat="0" applyAlignment="0" applyProtection="0"/>
    <xf numFmtId="186" fontId="42" fillId="44"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4" fontId="56" fillId="0" borderId="200" applyNumberFormat="0" applyProtection="0">
      <alignment horizontal="right" vertical="center"/>
    </xf>
    <xf numFmtId="186" fontId="56" fillId="14" borderId="200" applyNumberFormat="0" applyProtection="0">
      <alignment horizontal="left" vertical="center" indent="1"/>
    </xf>
    <xf numFmtId="186" fontId="27" fillId="63"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15" borderId="200" applyNumberFormat="0" applyProtection="0">
      <alignment horizontal="right" vertical="center"/>
    </xf>
    <xf numFmtId="4" fontId="56" fillId="56" borderId="200" applyNumberFormat="0" applyProtection="0">
      <alignment horizontal="right" vertical="center"/>
    </xf>
    <xf numFmtId="186" fontId="56" fillId="40" borderId="200" applyNumberFormat="0" applyFont="0" applyAlignment="0" applyProtection="0"/>
    <xf numFmtId="4" fontId="56" fillId="53" borderId="200" applyNumberFormat="0" applyProtection="0">
      <alignment horizontal="left" vertical="center" indent="1"/>
    </xf>
    <xf numFmtId="4" fontId="56" fillId="19"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63" borderId="200"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7" fillId="44" borderId="201" applyNumberFormat="0" applyAlignment="0" applyProtection="0"/>
    <xf numFmtId="4" fontId="56" fillId="54" borderId="200" applyNumberFormat="0" applyProtection="0">
      <alignment horizontal="left" vertical="center" indent="1"/>
    </xf>
    <xf numFmtId="186" fontId="27" fillId="14" borderId="198" applyNumberFormat="0" applyProtection="0">
      <alignment horizontal="left" vertical="top" indent="1"/>
    </xf>
    <xf numFmtId="186" fontId="56" fillId="15" borderId="198" applyNumberFormat="0" applyProtection="0">
      <alignment horizontal="left" vertical="top" indent="1"/>
    </xf>
    <xf numFmtId="4" fontId="56" fillId="54" borderId="200" applyNumberFormat="0" applyProtection="0">
      <alignment horizontal="left" vertical="center" indent="1"/>
    </xf>
    <xf numFmtId="4" fontId="27" fillId="21" borderId="204"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186" fontId="27" fillId="21" borderId="198" applyNumberFormat="0" applyProtection="0">
      <alignment horizontal="left" vertical="top" indent="1"/>
    </xf>
    <xf numFmtId="4" fontId="56" fillId="61" borderId="204" applyNumberFormat="0" applyProtection="0">
      <alignment horizontal="left" vertical="center" indent="1"/>
    </xf>
    <xf numFmtId="4" fontId="56" fillId="55" borderId="200" applyNumberFormat="0" applyProtection="0">
      <alignment horizontal="right" vertical="center"/>
    </xf>
    <xf numFmtId="4" fontId="56" fillId="53"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60" fillId="52" borderId="198" applyNumberFormat="0" applyProtection="0">
      <alignment horizontal="left" vertical="top" indent="1"/>
    </xf>
    <xf numFmtId="186" fontId="56" fillId="11" borderId="200" applyNumberFormat="0" applyProtection="0">
      <alignment horizontal="left" vertical="center" indent="1"/>
    </xf>
    <xf numFmtId="4" fontId="27" fillId="21" borderId="204" applyNumberFormat="0" applyProtection="0">
      <alignment horizontal="left" vertical="center" indent="1"/>
    </xf>
    <xf numFmtId="186" fontId="56" fillId="15" borderId="198" applyNumberFormat="0" applyProtection="0">
      <alignment horizontal="left" vertical="top" indent="1"/>
    </xf>
    <xf numFmtId="186" fontId="27" fillId="63" borderId="198"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60" borderId="200" applyNumberFormat="0" applyProtection="0">
      <alignment horizontal="right" vertical="center"/>
    </xf>
    <xf numFmtId="4" fontId="56" fillId="0" borderId="200" applyNumberFormat="0" applyProtection="0">
      <alignment horizontal="right" vertical="center"/>
    </xf>
    <xf numFmtId="186" fontId="56" fillId="14" borderId="200" applyNumberFormat="0" applyProtection="0">
      <alignment horizontal="left" vertical="center" indent="1"/>
    </xf>
    <xf numFmtId="186" fontId="27"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11" borderId="200" applyNumberFormat="0" applyProtection="0">
      <alignment horizontal="left" vertical="center" indent="1"/>
    </xf>
    <xf numFmtId="4" fontId="56" fillId="23" borderId="200" applyNumberFormat="0" applyProtection="0">
      <alignment horizontal="right" vertical="center"/>
    </xf>
    <xf numFmtId="186" fontId="56" fillId="14" borderId="198" applyNumberFormat="0" applyProtection="0">
      <alignment horizontal="left" vertical="top" indent="1"/>
    </xf>
    <xf numFmtId="4" fontId="59" fillId="53" borderId="200" applyNumberFormat="0" applyProtection="0">
      <alignment vertical="center"/>
    </xf>
    <xf numFmtId="4" fontId="56" fillId="52" borderId="200" applyNumberFormat="0" applyProtection="0">
      <alignmen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200" applyNumberFormat="0" applyProtection="0">
      <alignment horizontal="left" vertical="center" indent="1"/>
    </xf>
    <xf numFmtId="4" fontId="56" fillId="53" borderId="200" applyNumberFormat="0" applyProtection="0">
      <alignment horizontal="left" vertical="center" indent="1"/>
    </xf>
    <xf numFmtId="4" fontId="62" fillId="48" borderId="198" applyNumberFormat="0" applyProtection="0">
      <alignment vertical="center"/>
    </xf>
    <xf numFmtId="186" fontId="56" fillId="21" borderId="198" applyNumberFormat="0" applyProtection="0">
      <alignment horizontal="left" vertical="top" indent="1"/>
    </xf>
    <xf numFmtId="4" fontId="56" fillId="55" borderId="200" applyNumberFormat="0" applyProtection="0">
      <alignment horizontal="right" vertical="center"/>
    </xf>
    <xf numFmtId="4" fontId="56" fillId="58" borderId="200" applyNumberFormat="0" applyProtection="0">
      <alignment horizontal="right" vertical="center"/>
    </xf>
    <xf numFmtId="4" fontId="56" fillId="54" borderId="200" applyNumberFormat="0" applyProtection="0">
      <alignment horizontal="left" vertical="center" indent="1"/>
    </xf>
    <xf numFmtId="4" fontId="56" fillId="60" borderId="200" applyNumberFormat="0" applyProtection="0">
      <alignment horizontal="right" vertical="center"/>
    </xf>
    <xf numFmtId="4" fontId="56" fillId="53" borderId="200" applyNumberFormat="0" applyProtection="0">
      <alignment horizontal="left" vertical="center" indent="1"/>
    </xf>
    <xf numFmtId="186" fontId="56" fillId="40" borderId="200" applyNumberFormat="0" applyFont="0" applyAlignment="0" applyProtection="0"/>
    <xf numFmtId="186" fontId="56" fillId="14" borderId="200" applyNumberFormat="0" applyProtection="0">
      <alignment horizontal="left" vertical="center" indent="1"/>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42" fillId="44" borderId="169" applyNumberFormat="0" applyAlignment="0" applyProtection="0"/>
    <xf numFmtId="186" fontId="42" fillId="44" borderId="169"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42" fillId="44" borderId="169" applyNumberFormat="0" applyAlignment="0" applyProtection="0"/>
    <xf numFmtId="4" fontId="59" fillId="53" borderId="200" applyNumberFormat="0" applyProtection="0">
      <alignment vertical="center"/>
    </xf>
    <xf numFmtId="186" fontId="27" fillId="14" borderId="171" applyNumberFormat="0" applyProtection="0">
      <alignment horizontal="left" vertical="center"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27" fillId="63" borderId="171" applyNumberFormat="0" applyProtection="0">
      <alignment horizontal="left" vertical="top" indent="1"/>
    </xf>
    <xf numFmtId="4" fontId="59" fillId="65" borderId="200" applyNumberFormat="0" applyProtection="0">
      <alignment horizontal="right" vertical="center"/>
    </xf>
    <xf numFmtId="186" fontId="56" fillId="21" borderId="171" applyNumberFormat="0" applyProtection="0">
      <alignment horizontal="left" vertical="top" indent="1"/>
    </xf>
    <xf numFmtId="37" fontId="33" fillId="0" borderId="203" applyNumberFormat="0"/>
    <xf numFmtId="186" fontId="44" fillId="0" borderId="175" applyNumberFormat="0" applyFill="0" applyAlignment="0" applyProtection="0"/>
    <xf numFmtId="186" fontId="44" fillId="0" borderId="175" applyNumberFormat="0" applyFill="0" applyAlignment="0" applyProtection="0"/>
    <xf numFmtId="37" fontId="33" fillId="0" borderId="174" applyNumberFormat="0"/>
    <xf numFmtId="4" fontId="64" fillId="64" borderId="169" applyNumberFormat="0" applyProtection="0">
      <alignment horizontal="right" vertical="center"/>
    </xf>
    <xf numFmtId="4" fontId="63" fillId="66" borderId="172" applyNumberFormat="0" applyProtection="0">
      <alignment horizontal="left" vertical="center" indent="1"/>
    </xf>
    <xf numFmtId="186" fontId="62" fillId="15" borderId="171" applyNumberFormat="0" applyProtection="0">
      <alignment horizontal="left" vertical="top"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56" fillId="14" borderId="169"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center"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19"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6" fillId="23" borderId="169" applyNumberFormat="0" applyProtection="0">
      <alignment horizontal="right" vertical="center"/>
    </xf>
    <xf numFmtId="4" fontId="56" fillId="57" borderId="172"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4" borderId="169" applyNumberFormat="0" applyProtection="0">
      <alignment horizontal="left" vertical="center" indent="1"/>
    </xf>
    <xf numFmtId="186" fontId="60" fillId="52" borderId="171" applyNumberFormat="0" applyProtection="0">
      <alignment horizontal="left" vertical="top" indent="1"/>
    </xf>
    <xf numFmtId="4" fontId="56" fillId="53" borderId="169" applyNumberFormat="0" applyProtection="0">
      <alignment horizontal="left" vertical="center" indent="1"/>
    </xf>
    <xf numFmtId="4" fontId="56" fillId="52" borderId="169" applyNumberFormat="0" applyProtection="0">
      <alignment vertical="center"/>
    </xf>
    <xf numFmtId="186" fontId="57" fillId="44" borderId="170" applyNumberFormat="0" applyAlignment="0" applyProtection="0"/>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14" borderId="190" applyNumberFormat="0" applyProtection="0">
      <alignment horizontal="left" vertical="center" indent="1"/>
    </xf>
    <xf numFmtId="4" fontId="72" fillId="84" borderId="198" applyNumberFormat="0" applyProtection="0">
      <alignment horizontal="right" vertical="center"/>
    </xf>
    <xf numFmtId="186" fontId="56" fillId="14" borderId="198" applyNumberFormat="0" applyProtection="0">
      <alignment horizontal="left" vertical="top" indent="1"/>
    </xf>
    <xf numFmtId="37" fontId="33" fillId="0" borderId="203" applyNumberFormat="0"/>
    <xf numFmtId="186" fontId="56" fillId="14" borderId="188" applyNumberFormat="0" applyProtection="0">
      <alignment horizontal="left" vertical="top" indent="1"/>
    </xf>
    <xf numFmtId="186" fontId="56" fillId="62" borderId="200" applyNumberFormat="0" applyProtection="0">
      <alignment horizontal="left" vertical="center" indent="1"/>
    </xf>
    <xf numFmtId="186" fontId="42" fillId="44" borderId="200" applyNumberFormat="0" applyAlignment="0" applyProtection="0"/>
    <xf numFmtId="186" fontId="42" fillId="44" borderId="200" applyNumberFormat="0" applyAlignment="0" applyProtection="0"/>
    <xf numFmtId="186" fontId="44" fillId="0" borderId="175" applyNumberFormat="0" applyFill="0" applyAlignment="0" applyProtection="0"/>
    <xf numFmtId="186" fontId="44" fillId="0" borderId="175" applyNumberFormat="0" applyFill="0" applyAlignment="0" applyProtection="0"/>
    <xf numFmtId="186" fontId="42" fillId="44" borderId="200" applyNumberFormat="0" applyAlignment="0" applyProtection="0"/>
    <xf numFmtId="37" fontId="33" fillId="0" borderId="174" applyNumberFormat="0"/>
    <xf numFmtId="4" fontId="64" fillId="64" borderId="169" applyNumberFormat="0" applyProtection="0">
      <alignment horizontal="right" vertical="center"/>
    </xf>
    <xf numFmtId="4" fontId="63" fillId="66" borderId="172" applyNumberFormat="0" applyProtection="0">
      <alignment horizontal="left" vertical="center" indent="1"/>
    </xf>
    <xf numFmtId="4" fontId="56" fillId="54" borderId="169" applyNumberFormat="0" applyProtection="0">
      <alignment horizontal="left" vertical="center" indent="1"/>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11" borderId="171" applyNumberFormat="0" applyProtection="0">
      <alignment horizontal="left" vertical="center" indent="1"/>
    </xf>
    <xf numFmtId="4" fontId="62" fillId="48" borderId="171" applyNumberFormat="0" applyProtection="0">
      <alignment vertical="center"/>
    </xf>
    <xf numFmtId="186" fontId="61" fillId="21" borderId="173" applyBorder="0"/>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center" indent="1"/>
    </xf>
    <xf numFmtId="186" fontId="4" fillId="0" borderId="0"/>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27" fillId="63" borderId="171" applyNumberFormat="0" applyProtection="0">
      <alignment horizontal="left" vertical="top" indent="1"/>
    </xf>
    <xf numFmtId="186" fontId="56" fillId="63" borderId="171" applyNumberFormat="0" applyProtection="0">
      <alignment horizontal="left" vertical="top" indent="1"/>
    </xf>
    <xf numFmtId="186" fontId="56" fillId="63" borderId="169" applyNumberFormat="0" applyProtection="0">
      <alignment horizontal="left" vertical="center"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top" indent="1"/>
    </xf>
    <xf numFmtId="186" fontId="56" fillId="21" borderId="171" applyNumberFormat="0" applyProtection="0">
      <alignment horizontal="left" vertical="top" indent="1"/>
    </xf>
    <xf numFmtId="186" fontId="27" fillId="21" borderId="171" applyNumberFormat="0" applyProtection="0">
      <alignment horizontal="left" vertical="center" indent="1"/>
    </xf>
    <xf numFmtId="186" fontId="56" fillId="11" borderId="169" applyNumberFormat="0" applyProtection="0">
      <alignment horizontal="left" vertical="center" indent="1"/>
    </xf>
    <xf numFmtId="4" fontId="56" fillId="15" borderId="172" applyNumberFormat="0" applyProtection="0">
      <alignment horizontal="left" vertical="center" indent="1"/>
    </xf>
    <xf numFmtId="4" fontId="56" fillId="14" borderId="172" applyNumberFormat="0" applyProtection="0">
      <alignment horizontal="left" vertical="center" indent="1"/>
    </xf>
    <xf numFmtId="4" fontId="56" fillId="15" borderId="169" applyNumberFormat="0" applyProtection="0">
      <alignment horizontal="right" vertical="center"/>
    </xf>
    <xf numFmtId="4" fontId="27" fillId="21" borderId="172" applyNumberFormat="0" applyProtection="0">
      <alignment horizontal="left" vertical="center" indent="1"/>
    </xf>
    <xf numFmtId="4" fontId="27" fillId="21" borderId="172" applyNumberFormat="0" applyProtection="0">
      <alignment horizontal="left" vertical="center" indent="1"/>
    </xf>
    <xf numFmtId="4" fontId="56" fillId="61" borderId="172" applyNumberFormat="0" applyProtection="0">
      <alignment horizontal="left" vertical="center" indent="1"/>
    </xf>
    <xf numFmtId="4" fontId="56" fillId="60" borderId="169" applyNumberFormat="0" applyProtection="0">
      <alignment horizontal="right" vertical="center"/>
    </xf>
    <xf numFmtId="4" fontId="56" fillId="16" borderId="169" applyNumberFormat="0" applyProtection="0">
      <alignment horizontal="right" vertical="center"/>
    </xf>
    <xf numFmtId="4" fontId="56" fillId="59" borderId="169" applyNumberFormat="0" applyProtection="0">
      <alignment horizontal="right" vertical="center"/>
    </xf>
    <xf numFmtId="4" fontId="56" fillId="58" borderId="169" applyNumberFormat="0" applyProtection="0">
      <alignment horizontal="right" vertical="center"/>
    </xf>
    <xf numFmtId="4" fontId="59" fillId="53" borderId="169" applyNumberFormat="0" applyProtection="0">
      <alignment vertical="center"/>
    </xf>
    <xf numFmtId="4" fontId="56" fillId="52" borderId="169" applyNumberFormat="0" applyProtection="0">
      <alignment vertical="center"/>
    </xf>
    <xf numFmtId="186" fontId="27" fillId="15" borderId="188" applyNumberFormat="0" applyProtection="0">
      <alignment horizontal="left" vertical="top" indent="1"/>
    </xf>
    <xf numFmtId="4" fontId="56" fillId="16" borderId="190" applyNumberFormat="0" applyProtection="0">
      <alignment horizontal="right" vertical="center"/>
    </xf>
    <xf numFmtId="4" fontId="71" fillId="53" borderId="198" applyNumberFormat="0" applyProtection="0">
      <alignment vertical="center"/>
    </xf>
    <xf numFmtId="4" fontId="74" fillId="87" borderId="198" applyNumberFormat="0" applyProtection="0">
      <alignment horizontal="right" vertical="center"/>
    </xf>
    <xf numFmtId="186" fontId="56" fillId="40" borderId="190" applyNumberFormat="0" applyFont="0" applyAlignment="0" applyProtection="0"/>
    <xf numFmtId="186" fontId="56" fillId="63" borderId="198" applyNumberFormat="0" applyProtection="0">
      <alignment horizontal="left" vertical="top" indent="1"/>
    </xf>
    <xf numFmtId="186" fontId="56" fillId="40" borderId="200" applyNumberFormat="0" applyFont="0" applyAlignment="0" applyProtection="0"/>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63" fillId="66" borderId="204" applyNumberFormat="0" applyProtection="0">
      <alignment horizontal="left" vertical="center"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56" fillId="16" borderId="200" applyNumberFormat="0" applyProtection="0">
      <alignment horizontal="right" vertical="center"/>
    </xf>
    <xf numFmtId="186" fontId="56" fillId="14" borderId="200" applyNumberFormat="0" applyProtection="0">
      <alignment horizontal="left" vertical="center" indent="1"/>
    </xf>
    <xf numFmtId="186" fontId="62" fillId="15" borderId="198" applyNumberFormat="0" applyProtection="0">
      <alignment horizontal="left" vertical="top" indent="1"/>
    </xf>
    <xf numFmtId="186" fontId="56" fillId="63" borderId="188" applyNumberFormat="0" applyProtection="0">
      <alignment horizontal="left" vertical="top" indent="1"/>
    </xf>
    <xf numFmtId="4" fontId="56" fillId="54" borderId="200"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4" borderId="190" applyNumberFormat="0" applyProtection="0">
      <alignment horizontal="left" vertical="center" indent="1"/>
    </xf>
    <xf numFmtId="186" fontId="27" fillId="63" borderId="198" applyNumberFormat="0" applyProtection="0">
      <alignment horizontal="left" vertical="top" indent="1"/>
    </xf>
    <xf numFmtId="4" fontId="56" fillId="57" borderId="194" applyNumberFormat="0" applyProtection="0">
      <alignment horizontal="right" vertical="center"/>
    </xf>
    <xf numFmtId="186" fontId="62" fillId="15" borderId="198" applyNumberFormat="0" applyProtection="0">
      <alignment horizontal="left" vertical="top" indent="1"/>
    </xf>
    <xf numFmtId="186" fontId="27" fillId="63" borderId="188" applyNumberFormat="0" applyProtection="0">
      <alignment horizontal="left" vertical="top" indent="1"/>
    </xf>
    <xf numFmtId="186" fontId="56" fillId="14" borderId="188" applyNumberFormat="0" applyProtection="0">
      <alignment horizontal="left" vertical="top" indent="1"/>
    </xf>
    <xf numFmtId="186" fontId="56" fillId="15" borderId="198" applyNumberFormat="0" applyProtection="0">
      <alignment horizontal="left" vertical="top" indent="1"/>
    </xf>
    <xf numFmtId="172" fontId="5" fillId="7" borderId="196">
      <alignment vertical="center"/>
      <protection locked="0"/>
    </xf>
    <xf numFmtId="188" fontId="5" fillId="70" borderId="196">
      <alignment horizontal="right" vertical="center"/>
      <protection locked="0"/>
    </xf>
    <xf numFmtId="190" fontId="5" fillId="69" borderId="196">
      <alignment vertical="center"/>
    </xf>
    <xf numFmtId="193" fontId="5" fillId="7" borderId="196">
      <alignment vertical="center"/>
      <protection locked="0"/>
    </xf>
    <xf numFmtId="0" fontId="27" fillId="14" borderId="188" applyNumberFormat="0" applyProtection="0">
      <alignment horizontal="left" vertical="center" indent="1"/>
    </xf>
    <xf numFmtId="191" fontId="28" fillId="12" borderId="196">
      <alignment vertical="center"/>
      <protection locked="0"/>
    </xf>
    <xf numFmtId="186" fontId="42" fillId="44" borderId="190" applyNumberFormat="0" applyAlignment="0" applyProtection="0"/>
    <xf numFmtId="4" fontId="72" fillId="83" borderId="188" applyNumberFormat="0" applyProtection="0">
      <alignment horizontal="right" vertical="center"/>
    </xf>
    <xf numFmtId="186" fontId="56" fillId="11" borderId="200" applyNumberFormat="0" applyProtection="0">
      <alignment horizontal="left" vertical="center" indent="1"/>
    </xf>
    <xf numFmtId="186" fontId="56" fillId="40" borderId="190" applyNumberFormat="0" applyFont="0" applyAlignment="0" applyProtection="0"/>
    <xf numFmtId="186" fontId="27" fillId="63" borderId="188" applyNumberFormat="0" applyProtection="0">
      <alignment horizontal="left" vertical="center"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4" fontId="56" fillId="61" borderId="194" applyNumberFormat="0" applyProtection="0">
      <alignment horizontal="left" vertical="center" indent="1"/>
    </xf>
    <xf numFmtId="4" fontId="56" fillId="52" borderId="190" applyNumberFormat="0" applyProtection="0">
      <alignment vertical="center"/>
    </xf>
    <xf numFmtId="186" fontId="56" fillId="63" borderId="190" applyNumberFormat="0" applyProtection="0">
      <alignment horizontal="left" vertical="center" indent="1"/>
    </xf>
    <xf numFmtId="186" fontId="56" fillId="21" borderId="188" applyNumberFormat="0" applyProtection="0">
      <alignment horizontal="left" vertical="top" indent="1"/>
    </xf>
    <xf numFmtId="191" fontId="28" fillId="50" borderId="196">
      <alignment vertical="center"/>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56" fillId="40" borderId="169" applyNumberFormat="0" applyFont="0" applyAlignment="0" applyProtection="0"/>
    <xf numFmtId="186" fontId="42" fillId="44" borderId="169" applyNumberFormat="0" applyAlignment="0" applyProtection="0"/>
    <xf numFmtId="186" fontId="42" fillId="44"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186" fontId="50" fillId="41" borderId="169" applyNumberFormat="0" applyAlignment="0" applyProtection="0"/>
    <xf numFmtId="4" fontId="62" fillId="48" borderId="198" applyNumberFormat="0" applyProtection="0">
      <alignment vertical="center"/>
    </xf>
    <xf numFmtId="186" fontId="56" fillId="63" borderId="198" applyNumberFormat="0" applyProtection="0">
      <alignment horizontal="left" vertical="top" indent="1"/>
    </xf>
    <xf numFmtId="186" fontId="56" fillId="63" borderId="200" applyNumberFormat="0" applyProtection="0">
      <alignment horizontal="left" vertical="center" indent="1"/>
    </xf>
    <xf numFmtId="186" fontId="56" fillId="40" borderId="200" applyNumberFormat="0" applyFont="0" applyAlignment="0" applyProtection="0"/>
    <xf numFmtId="4" fontId="56" fillId="61" borderId="204" applyNumberFormat="0" applyProtection="0">
      <alignment horizontal="left" vertical="center" indent="1"/>
    </xf>
    <xf numFmtId="4" fontId="56" fillId="15" borderId="204" applyNumberFormat="0" applyProtection="0">
      <alignment horizontal="left" vertical="center" indent="1"/>
    </xf>
    <xf numFmtId="4" fontId="56" fillId="55" borderId="200" applyNumberFormat="0" applyProtection="0">
      <alignment horizontal="right" vertical="center"/>
    </xf>
    <xf numFmtId="186" fontId="56" fillId="62" borderId="200" applyNumberFormat="0" applyProtection="0">
      <alignment horizontal="left" vertical="center" indent="1"/>
    </xf>
    <xf numFmtId="4" fontId="56" fillId="53" borderId="200" applyNumberFormat="0" applyProtection="0">
      <alignment horizontal="left" vertical="center"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1" borderId="200" applyNumberFormat="0" applyProtection="0">
      <alignment horizontal="left" vertical="center" indent="1"/>
    </xf>
    <xf numFmtId="186" fontId="42" fillId="44" borderId="169" applyNumberFormat="0" applyAlignment="0" applyProtection="0"/>
    <xf numFmtId="186" fontId="56" fillId="14" borderId="190" applyNumberFormat="0" applyProtection="0">
      <alignment horizontal="left" vertical="center" indent="1"/>
    </xf>
    <xf numFmtId="191" fontId="5" fillId="7" borderId="176">
      <alignment vertical="center"/>
      <protection locked="0"/>
    </xf>
    <xf numFmtId="4" fontId="56" fillId="14" borderId="204" applyNumberFormat="0" applyProtection="0">
      <alignment horizontal="left" vertical="center" indent="1"/>
    </xf>
    <xf numFmtId="4" fontId="64" fillId="64" borderId="169" applyNumberFormat="0" applyProtection="0">
      <alignment horizontal="right" vertical="center"/>
    </xf>
    <xf numFmtId="4" fontId="59" fillId="65" borderId="169" applyNumberFormat="0" applyProtection="0">
      <alignment horizontal="right" vertical="center"/>
    </xf>
    <xf numFmtId="4" fontId="56" fillId="0" borderId="169" applyNumberFormat="0" applyProtection="0">
      <alignment horizontal="right" vertical="center"/>
    </xf>
    <xf numFmtId="186" fontId="62" fillId="48" borderId="171" applyNumberFormat="0" applyProtection="0">
      <alignment horizontal="left" vertical="top" indent="1"/>
    </xf>
    <xf numFmtId="4" fontId="62" fillId="48" borderId="171" applyNumberFormat="0" applyProtection="0">
      <alignment vertical="center"/>
    </xf>
    <xf numFmtId="186" fontId="61" fillId="21" borderId="173" applyBorder="0"/>
    <xf numFmtId="4" fontId="56" fillId="59" borderId="178" applyNumberFormat="0" applyProtection="0">
      <alignment horizontal="right" vertical="center"/>
    </xf>
    <xf numFmtId="186" fontId="27" fillId="21" borderId="180" applyNumberFormat="0" applyProtection="0">
      <alignment horizontal="left" vertical="center"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186" fontId="27" fillId="14" borderId="171" applyNumberFormat="0" applyProtection="0">
      <alignment horizontal="left" vertical="top" indent="1"/>
    </xf>
    <xf numFmtId="186" fontId="27" fillId="14" borderId="171" applyNumberFormat="0" applyProtection="0">
      <alignment horizontal="left" vertical="center"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15" borderId="171" applyNumberFormat="0" applyProtection="0">
      <alignment horizontal="left" vertical="top" indent="1"/>
    </xf>
    <xf numFmtId="186" fontId="56" fillId="15" borderId="171" applyNumberFormat="0" applyProtection="0">
      <alignment horizontal="left" vertical="top" indent="1"/>
    </xf>
    <xf numFmtId="186" fontId="27" fillId="15" borderId="171" applyNumberFormat="0" applyProtection="0">
      <alignment horizontal="left" vertical="center" indent="1"/>
    </xf>
    <xf numFmtId="186" fontId="56" fillId="62" borderId="169" applyNumberFormat="0" applyProtection="0">
      <alignment horizontal="left" vertical="center" indent="1"/>
    </xf>
    <xf numFmtId="186" fontId="56" fillId="14" borderId="198" applyNumberFormat="0" applyProtection="0">
      <alignment horizontal="left" vertical="top" indent="1"/>
    </xf>
    <xf numFmtId="4" fontId="56" fillId="23" borderId="169" applyNumberFormat="0" applyProtection="0">
      <alignment horizontal="right" vertical="center"/>
    </xf>
    <xf numFmtId="4" fontId="56" fillId="56" borderId="169" applyNumberFormat="0" applyProtection="0">
      <alignment horizontal="right" vertical="center"/>
    </xf>
    <xf numFmtId="4" fontId="56" fillId="55" borderId="169" applyNumberFormat="0" applyProtection="0">
      <alignment horizontal="right" vertical="center"/>
    </xf>
    <xf numFmtId="4" fontId="56" fillId="53" borderId="169" applyNumberFormat="0" applyProtection="0">
      <alignment horizontal="left" vertical="center" indent="1"/>
    </xf>
    <xf numFmtId="4" fontId="59" fillId="53" borderId="169" applyNumberFormat="0" applyProtection="0">
      <alignment vertical="center"/>
    </xf>
    <xf numFmtId="4" fontId="56" fillId="52" borderId="169" applyNumberFormat="0" applyProtection="0">
      <alignment vertical="center"/>
    </xf>
    <xf numFmtId="4" fontId="27" fillId="21" borderId="204" applyNumberFormat="0" applyProtection="0">
      <alignment horizontal="left" vertical="center" indent="1"/>
    </xf>
    <xf numFmtId="4" fontId="56" fillId="14" borderId="194" applyNumberFormat="0" applyProtection="0">
      <alignment horizontal="left" vertical="center" indent="1"/>
    </xf>
    <xf numFmtId="186" fontId="44" fillId="0" borderId="205" applyNumberFormat="0" applyFill="0" applyAlignment="0" applyProtection="0"/>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58" borderId="200" applyNumberFormat="0" applyProtection="0">
      <alignment horizontal="right" vertical="center"/>
    </xf>
    <xf numFmtId="191" fontId="5" fillId="13" borderId="196">
      <alignment vertical="center"/>
    </xf>
    <xf numFmtId="191" fontId="5" fillId="13" borderId="196">
      <alignment vertical="center"/>
    </xf>
    <xf numFmtId="193" fontId="28" fillId="12" borderId="196">
      <alignment vertical="center"/>
      <protection locked="0"/>
    </xf>
    <xf numFmtId="186" fontId="28" fillId="49" borderId="196">
      <alignmen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4" fontId="62" fillId="11" borderId="188" applyNumberFormat="0" applyProtection="0">
      <alignment horizontal="left" vertical="center" indent="1"/>
    </xf>
    <xf numFmtId="4" fontId="56" fillId="0" borderId="190" applyNumberFormat="0" applyProtection="0">
      <alignment horizontal="right" vertical="center"/>
    </xf>
    <xf numFmtId="4" fontId="59" fillId="65" borderId="190" applyNumberFormat="0" applyProtection="0">
      <alignment horizontal="right" vertical="center"/>
    </xf>
    <xf numFmtId="4" fontId="56" fillId="54" borderId="190" applyNumberFormat="0" applyProtection="0">
      <alignment horizontal="left" vertical="center" indent="1"/>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93" fontId="5" fillId="69" borderId="176">
      <alignment vertical="center"/>
    </xf>
    <xf numFmtId="191" fontId="5" fillId="69" borderId="176">
      <alignment vertical="center"/>
    </xf>
    <xf numFmtId="191" fontId="5" fillId="70" borderId="176">
      <alignment horizontal="right" vertical="center"/>
      <protection locked="0"/>
    </xf>
    <xf numFmtId="191" fontId="5" fillId="70" borderId="176">
      <alignment horizontal="right" vertical="center"/>
      <protection locked="0"/>
    </xf>
    <xf numFmtId="191" fontId="5" fillId="70" borderId="176">
      <alignment horizontal="right" vertical="center"/>
      <protection locked="0"/>
    </xf>
    <xf numFmtId="4" fontId="72" fillId="80" borderId="198" applyNumberFormat="0" applyProtection="0">
      <alignment horizontal="right" vertical="center"/>
    </xf>
    <xf numFmtId="4" fontId="72" fillId="50" borderId="198" applyNumberFormat="0" applyProtection="0">
      <alignment horizontal="right" vertical="center"/>
    </xf>
    <xf numFmtId="0" fontId="27" fillId="63" borderId="198" applyNumberFormat="0" applyProtection="0">
      <alignment horizontal="left" vertical="center" indent="1"/>
    </xf>
    <xf numFmtId="0" fontId="27" fillId="64" borderId="176" applyNumberFormat="0">
      <protection locked="0"/>
    </xf>
    <xf numFmtId="4" fontId="70" fillId="86" borderId="198" applyNumberFormat="0" applyProtection="0">
      <alignment horizontal="left" vertical="center" indent="1"/>
    </xf>
    <xf numFmtId="0" fontId="37" fillId="15" borderId="198" applyNumberFormat="0" applyProtection="0">
      <alignment horizontal="left" vertical="top" indent="1"/>
    </xf>
    <xf numFmtId="4" fontId="75" fillId="88" borderId="199"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27" fillId="15" borderId="198" applyNumberFormat="0" applyProtection="0">
      <alignment horizontal="left" vertical="center"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5" borderId="200" applyNumberFormat="0" applyProtection="0">
      <alignment horizontal="right" vertical="center"/>
    </xf>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56" fillId="63" borderId="200"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53" borderId="200" applyNumberFormat="0" applyProtection="0">
      <alignment horizontal="left" vertical="center" indent="1"/>
    </xf>
    <xf numFmtId="4" fontId="56" fillId="52" borderId="200" applyNumberFormat="0" applyProtection="0">
      <alignment vertical="center"/>
    </xf>
    <xf numFmtId="186" fontId="42" fillId="44"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6" borderId="200" applyNumberFormat="0" applyProtection="0">
      <alignment horizontal="right" vertical="center"/>
    </xf>
    <xf numFmtId="4" fontId="56" fillId="56"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4" fontId="59" fillId="65"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37" fontId="33" fillId="0" borderId="203" applyNumberFormat="0"/>
    <xf numFmtId="186" fontId="42" fillId="44" borderId="200" applyNumberFormat="0" applyAlignment="0" applyProtection="0"/>
    <xf numFmtId="186" fontId="56" fillId="40" borderId="200" applyNumberFormat="0" applyFont="0" applyAlignment="0" applyProtection="0"/>
    <xf numFmtId="4" fontId="56" fillId="5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top" indent="1"/>
    </xf>
    <xf numFmtId="4" fontId="56" fillId="19"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4" fontId="56" fillId="15" borderId="200" applyNumberFormat="0" applyProtection="0">
      <alignment horizontal="right" vertical="center"/>
    </xf>
    <xf numFmtId="186" fontId="56" fillId="40" borderId="200" applyNumberFormat="0" applyFont="0" applyAlignment="0" applyProtection="0"/>
    <xf numFmtId="4" fontId="56" fillId="23"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57" fillId="44" borderId="201" applyNumberForma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60" fillId="52" borderId="198" applyNumberFormat="0" applyProtection="0">
      <alignment horizontal="left" vertical="top" indent="1"/>
    </xf>
    <xf numFmtId="186" fontId="56" fillId="64" borderId="167" applyNumberFormat="0">
      <protection locked="0"/>
    </xf>
    <xf numFmtId="186" fontId="56" fillId="14"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56" fillId="15" borderId="200" applyNumberFormat="0" applyProtection="0">
      <alignment horizontal="right" vertical="center"/>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63" borderId="200" applyNumberFormat="0" applyProtection="0">
      <alignment horizontal="left" vertical="center"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4" fontId="56" fillId="54" borderId="200" applyNumberFormat="0" applyProtection="0">
      <alignment horizontal="left" vertical="center" indent="1"/>
    </xf>
    <xf numFmtId="4" fontId="56" fillId="57" borderId="204" applyNumberFormat="0" applyProtection="0">
      <alignment horizontal="right" vertical="center"/>
    </xf>
    <xf numFmtId="186" fontId="56" fillId="15" borderId="198" applyNumberFormat="0" applyProtection="0">
      <alignment horizontal="left" vertical="top" indent="1"/>
    </xf>
    <xf numFmtId="186" fontId="56" fillId="11" borderId="200" applyNumberFormat="0" applyProtection="0">
      <alignment horizontal="left" vertical="center" indent="1"/>
    </xf>
    <xf numFmtId="4" fontId="56" fillId="19" borderId="200" applyNumberFormat="0" applyProtection="0">
      <alignment horizontal="right" vertical="center"/>
    </xf>
    <xf numFmtId="186" fontId="56" fillId="40" borderId="200" applyNumberFormat="0" applyFont="0" applyAlignment="0" applyProtection="0"/>
    <xf numFmtId="186" fontId="56" fillId="14" borderId="198" applyNumberFormat="0" applyProtection="0">
      <alignment horizontal="left" vertical="top" indent="1"/>
    </xf>
    <xf numFmtId="186" fontId="61" fillId="21" borderId="202" applyBorder="0"/>
    <xf numFmtId="186" fontId="56" fillId="11" borderId="200" applyNumberFormat="0" applyProtection="0">
      <alignment horizontal="left" vertical="center" indent="1"/>
    </xf>
    <xf numFmtId="194" fontId="33" fillId="0" borderId="166" applyFill="0"/>
    <xf numFmtId="4" fontId="64" fillId="64" borderId="200" applyNumberFormat="0" applyProtection="0">
      <alignment horizontal="right" vertical="center"/>
    </xf>
    <xf numFmtId="186" fontId="56" fillId="15" borderId="198" applyNumberFormat="0" applyProtection="0">
      <alignment horizontal="left" vertical="top" indent="1"/>
    </xf>
    <xf numFmtId="4" fontId="56" fillId="19" borderId="190"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63" borderId="198" applyNumberFormat="0" applyProtection="0">
      <alignment horizontal="left" vertical="top" indent="1"/>
    </xf>
    <xf numFmtId="164" fontId="5" fillId="0" borderId="0" applyFont="0" applyFill="0" applyBorder="0" applyAlignment="0" applyProtection="0"/>
    <xf numFmtId="186" fontId="27" fillId="21" borderId="198" applyNumberFormat="0" applyProtection="0">
      <alignment horizontal="left" vertical="top" indent="1"/>
    </xf>
    <xf numFmtId="4" fontId="64" fillId="64" borderId="200" applyNumberFormat="0" applyProtection="0">
      <alignment horizontal="righ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28" fillId="50" borderId="206">
      <alignment vertical="center"/>
    </xf>
    <xf numFmtId="4" fontId="56" fillId="58" borderId="200" applyNumberFormat="0" applyProtection="0">
      <alignment horizontal="right" vertical="center"/>
    </xf>
    <xf numFmtId="186" fontId="56" fillId="14" borderId="198" applyNumberFormat="0" applyProtection="0">
      <alignment horizontal="left" vertical="top" indent="1"/>
    </xf>
    <xf numFmtId="186" fontId="60" fillId="52" borderId="198" applyNumberFormat="0" applyProtection="0">
      <alignment horizontal="left" vertical="top" indent="1"/>
    </xf>
    <xf numFmtId="186" fontId="56" fillId="14" borderId="169" applyNumberFormat="0" applyProtection="0">
      <alignment horizontal="left" vertical="center" indent="1"/>
    </xf>
    <xf numFmtId="164" fontId="35" fillId="0" borderId="0" applyFont="0" applyFill="0" applyBorder="0" applyAlignment="0" applyProtection="0"/>
    <xf numFmtId="186" fontId="27" fillId="15" borderId="188" applyNumberFormat="0" applyProtection="0">
      <alignment horizontal="left" vertical="top" indent="1"/>
    </xf>
    <xf numFmtId="4" fontId="56" fillId="15" borderId="200" applyNumberFormat="0" applyProtection="0">
      <alignment horizontal="right" vertical="center"/>
    </xf>
    <xf numFmtId="186" fontId="56" fillId="63" borderId="180"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0" applyNumberFormat="0" applyAlignment="0" applyProtection="0"/>
    <xf numFmtId="186" fontId="27" fillId="21" borderId="198" applyNumberFormat="0" applyProtection="0">
      <alignment horizontal="left" vertical="center" indent="1"/>
    </xf>
    <xf numFmtId="186" fontId="56" fillId="14" borderId="171" applyNumberFormat="0" applyProtection="0">
      <alignment horizontal="left" vertical="top" indent="1"/>
    </xf>
    <xf numFmtId="4" fontId="56" fillId="23" borderId="169" applyNumberFormat="0" applyProtection="0">
      <alignment horizontal="right" vertical="center"/>
    </xf>
    <xf numFmtId="4" fontId="56" fillId="57" borderId="172" applyNumberFormat="0" applyProtection="0">
      <alignment horizontal="right" vertical="center"/>
    </xf>
    <xf numFmtId="186" fontId="60" fillId="52" borderId="171" applyNumberFormat="0" applyProtection="0">
      <alignment horizontal="left" vertical="top" indent="1"/>
    </xf>
    <xf numFmtId="4" fontId="56" fillId="55" borderId="200" applyNumberFormat="0" applyProtection="0">
      <alignment horizontal="right" vertical="center"/>
    </xf>
    <xf numFmtId="4" fontId="62" fillId="11" borderId="171" applyNumberFormat="0" applyProtection="0">
      <alignment horizontal="left" vertical="center" indent="1"/>
    </xf>
    <xf numFmtId="4" fontId="56" fillId="14" borderId="172" applyNumberFormat="0" applyProtection="0">
      <alignment horizontal="left" vertical="center" indent="1"/>
    </xf>
    <xf numFmtId="186" fontId="56" fillId="14" borderId="190" applyNumberFormat="0" applyProtection="0">
      <alignment horizontal="left" vertical="center" indent="1"/>
    </xf>
    <xf numFmtId="186" fontId="56" fillId="14" borderId="188" applyNumberFormat="0" applyProtection="0">
      <alignment horizontal="left" vertical="top" indent="1"/>
    </xf>
    <xf numFmtId="186" fontId="56" fillId="40" borderId="169" applyNumberFormat="0" applyFont="0" applyAlignment="0" applyProtection="0"/>
    <xf numFmtId="193" fontId="5" fillId="7" borderId="176">
      <alignment vertical="center"/>
      <protection locked="0"/>
    </xf>
    <xf numFmtId="196" fontId="5" fillId="69" borderId="176">
      <alignment vertical="center"/>
    </xf>
    <xf numFmtId="4" fontId="72" fillId="49" borderId="198" applyNumberFormat="0" applyProtection="0">
      <alignment horizontal="right" vertical="center"/>
    </xf>
    <xf numFmtId="186" fontId="56" fillId="40" borderId="200" applyNumberFormat="0" applyFont="0" applyAlignment="0" applyProtection="0"/>
    <xf numFmtId="186" fontId="27" fillId="15" borderId="198" applyNumberFormat="0" applyProtection="0">
      <alignment horizontal="left" vertical="top" indent="1"/>
    </xf>
    <xf numFmtId="186" fontId="56" fillId="63" borderId="198"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0" applyNumberFormat="0" applyProtection="0">
      <alignment horizontal="right" vertical="center"/>
    </xf>
    <xf numFmtId="186" fontId="56" fillId="40" borderId="190"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0" applyNumberFormat="0" applyProtection="0">
      <alignment horizontal="right" vertical="center"/>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56" fillId="63" borderId="198" applyNumberFormat="0" applyProtection="0">
      <alignment horizontal="left" vertical="top" indent="1"/>
    </xf>
    <xf numFmtId="186" fontId="62" fillId="15" borderId="188" applyNumberFormat="0" applyProtection="0">
      <alignment horizontal="left" vertical="top" indent="1"/>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4" fontId="56" fillId="54"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4" fontId="56" fillId="0" borderId="200" applyNumberFormat="0" applyProtection="0">
      <alignment horizontal="right" vertical="center"/>
    </xf>
    <xf numFmtId="186" fontId="27" fillId="15" borderId="198"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19" borderId="169" applyNumberFormat="0" applyProtection="0">
      <alignment horizontal="right" vertical="center"/>
    </xf>
    <xf numFmtId="186" fontId="56" fillId="63" borderId="171" applyNumberFormat="0" applyProtection="0">
      <alignment horizontal="left" vertical="top" indent="1"/>
    </xf>
    <xf numFmtId="186" fontId="56" fillId="63" borderId="171" applyNumberFormat="0" applyProtection="0">
      <alignment horizontal="left" vertical="top" indent="1"/>
    </xf>
    <xf numFmtId="186" fontId="56" fillId="15" borderId="171" applyNumberFormat="0" applyProtection="0">
      <alignment horizontal="left" vertical="top" indent="1"/>
    </xf>
    <xf numFmtId="186" fontId="27" fillId="63" borderId="171" applyNumberFormat="0" applyProtection="0">
      <alignment horizontal="left" vertical="center" indent="1"/>
    </xf>
    <xf numFmtId="186" fontId="27" fillId="15" borderId="171" applyNumberFormat="0" applyProtection="0">
      <alignment horizontal="left" vertical="top" indent="1"/>
    </xf>
    <xf numFmtId="186" fontId="56" fillId="15" borderId="171" applyNumberFormat="0" applyProtection="0">
      <alignment horizontal="left" vertical="top" indent="1"/>
    </xf>
    <xf numFmtId="186" fontId="56" fillId="21" borderId="171" applyNumberFormat="0" applyProtection="0">
      <alignment horizontal="left" vertical="top" indent="1"/>
    </xf>
    <xf numFmtId="186" fontId="56" fillId="21" borderId="171" applyNumberFormat="0" applyProtection="0">
      <alignment horizontal="left" vertical="top" indent="1"/>
    </xf>
    <xf numFmtId="4" fontId="56" fillId="61" borderId="172" applyNumberFormat="0" applyProtection="0">
      <alignment horizontal="left" vertical="center" indent="1"/>
    </xf>
    <xf numFmtId="186" fontId="61" fillId="21" borderId="202" applyBorder="0"/>
    <xf numFmtId="186" fontId="56" fillId="63" borderId="198" applyNumberFormat="0" applyProtection="0">
      <alignment horizontal="left" vertical="top" indent="1"/>
    </xf>
    <xf numFmtId="186" fontId="56" fillId="14" borderId="188" applyNumberFormat="0" applyProtection="0">
      <alignment horizontal="left" vertical="top" indent="1"/>
    </xf>
    <xf numFmtId="4" fontId="56" fillId="55" borderId="190" applyNumberFormat="0" applyProtection="0">
      <alignment horizontal="right" vertical="center"/>
    </xf>
    <xf numFmtId="186" fontId="50" fillId="41" borderId="190" applyNumberFormat="0" applyAlignment="0" applyProtection="0"/>
    <xf numFmtId="186" fontId="56" fillId="15" borderId="188" applyNumberFormat="0" applyProtection="0">
      <alignment horizontal="left" vertical="top" indent="1"/>
    </xf>
    <xf numFmtId="4" fontId="56" fillId="60" borderId="200" applyNumberFormat="0" applyProtection="0">
      <alignment horizontal="right" vertical="center"/>
    </xf>
    <xf numFmtId="188" fontId="5" fillId="70" borderId="196">
      <alignment horizontal="right" vertical="center"/>
      <protection locked="0"/>
    </xf>
    <xf numFmtId="172" fontId="5" fillId="7" borderId="196">
      <alignment vertical="center"/>
      <protection locked="0"/>
    </xf>
    <xf numFmtId="186" fontId="56" fillId="14" borderId="198" applyNumberFormat="0" applyProtection="0">
      <alignment horizontal="left" vertical="top" indent="1"/>
    </xf>
    <xf numFmtId="186" fontId="27" fillId="63" borderId="188"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0" fontId="37" fillId="48" borderId="198" applyNumberFormat="0" applyProtection="0">
      <alignment horizontal="left" vertical="top" indent="1"/>
    </xf>
    <xf numFmtId="0" fontId="5" fillId="69" borderId="176">
      <alignment vertical="center"/>
    </xf>
    <xf numFmtId="4" fontId="56" fillId="61" borderId="204" applyNumberFormat="0" applyProtection="0">
      <alignment horizontal="left" vertical="center" indent="1"/>
    </xf>
    <xf numFmtId="186" fontId="27" fillId="21" borderId="188" applyNumberFormat="0" applyProtection="0">
      <alignment horizontal="left" vertical="top" indent="1"/>
    </xf>
    <xf numFmtId="186" fontId="56" fillId="40" borderId="169" applyNumberFormat="0" applyFont="0" applyAlignment="0" applyProtection="0"/>
    <xf numFmtId="186" fontId="56" fillId="40" borderId="169" applyNumberFormat="0" applyFont="0" applyAlignment="0" applyProtection="0"/>
    <xf numFmtId="188" fontId="5" fillId="7" borderId="176">
      <alignment vertical="center"/>
      <protection locked="0"/>
    </xf>
    <xf numFmtId="0" fontId="5" fillId="69" borderId="176">
      <alignment vertical="center"/>
    </xf>
    <xf numFmtId="190" fontId="5" fillId="70" borderId="176">
      <alignment horizontal="right" vertical="center"/>
      <protection locked="0"/>
    </xf>
    <xf numFmtId="196" fontId="5" fillId="70" borderId="176">
      <alignment horizontal="right" vertical="center"/>
      <protection locked="0"/>
    </xf>
    <xf numFmtId="0" fontId="73" fillId="52" borderId="198" applyNumberFormat="0" applyProtection="0">
      <alignment horizontal="left" vertical="top" indent="1"/>
    </xf>
    <xf numFmtId="4" fontId="70" fillId="53" borderId="198" applyNumberFormat="0" applyProtection="0">
      <alignment vertical="center"/>
    </xf>
    <xf numFmtId="0" fontId="27" fillId="21" borderId="198" applyNumberFormat="0" applyProtection="0">
      <alignment horizontal="left" vertical="top" indent="1"/>
    </xf>
    <xf numFmtId="4" fontId="72" fillId="84" borderId="198" applyNumberFormat="0" applyProtection="0">
      <alignment horizontal="right" vertical="center"/>
    </xf>
    <xf numFmtId="0" fontId="27" fillId="63" borderId="198" applyNumberFormat="0" applyProtection="0">
      <alignment horizontal="left" vertical="top" indent="1"/>
    </xf>
    <xf numFmtId="4" fontId="72" fillId="87" borderId="198" applyNumberFormat="0" applyProtection="0">
      <alignment vertical="center"/>
    </xf>
    <xf numFmtId="186" fontId="56" fillId="14" borderId="198" applyNumberFormat="0" applyProtection="0">
      <alignment horizontal="left" vertical="top" indent="1"/>
    </xf>
    <xf numFmtId="186" fontId="56" fillId="40" borderId="200" applyNumberFormat="0" applyFont="0" applyAlignment="0" applyProtection="0"/>
    <xf numFmtId="4" fontId="76" fillId="87" borderId="198" applyNumberFormat="0" applyProtection="0">
      <alignment horizontal="right" vertical="center"/>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27" fillId="14"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23" borderId="200" applyNumberFormat="0" applyProtection="0">
      <alignment horizontal="right" vertical="center"/>
    </xf>
    <xf numFmtId="4" fontId="56" fillId="0" borderId="200" applyNumberFormat="0" applyProtection="0">
      <alignment horizontal="right" vertical="center"/>
    </xf>
    <xf numFmtId="186" fontId="56" fillId="15" borderId="198" applyNumberFormat="0" applyProtection="0">
      <alignment horizontal="left" vertical="top" indent="1"/>
    </xf>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16" borderId="200" applyNumberFormat="0" applyProtection="0">
      <alignment horizontal="right" vertical="center"/>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58" borderId="200" applyNumberFormat="0" applyProtection="0">
      <alignment horizontal="right" vertical="center"/>
    </xf>
    <xf numFmtId="186" fontId="62" fillId="15" borderId="198" applyNumberFormat="0" applyProtection="0">
      <alignment horizontal="left" vertical="top" indent="1"/>
    </xf>
    <xf numFmtId="37" fontId="33" fillId="0" borderId="203" applyNumberFormat="0"/>
    <xf numFmtId="186" fontId="56" fillId="14" borderId="198" applyNumberFormat="0" applyProtection="0">
      <alignment horizontal="left" vertical="top" indent="1"/>
    </xf>
    <xf numFmtId="186" fontId="62" fillId="15" borderId="198" applyNumberFormat="0" applyProtection="0">
      <alignment horizontal="left" vertical="top" indent="1"/>
    </xf>
    <xf numFmtId="186" fontId="50" fillId="41" borderId="200" applyNumberFormat="0" applyAlignment="0" applyProtection="0"/>
    <xf numFmtId="186" fontId="57" fillId="44" borderId="201" applyNumberFormat="0" applyAlignment="0" applyProtection="0"/>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27" fillId="15" borderId="198" applyNumberFormat="0" applyProtection="0">
      <alignment horizontal="left" vertical="center" indent="1"/>
    </xf>
    <xf numFmtId="186" fontId="27" fillId="63" borderId="198" applyNumberFormat="0" applyProtection="0">
      <alignment horizontal="left" vertical="center" indent="1"/>
    </xf>
    <xf numFmtId="4" fontId="56" fillId="56" borderId="200" applyNumberFormat="0" applyProtection="0">
      <alignment horizontal="right" vertical="center"/>
    </xf>
    <xf numFmtId="186" fontId="27" fillId="21" borderId="198" applyNumberFormat="0" applyProtection="0">
      <alignment horizontal="left" vertical="center" indent="1"/>
    </xf>
    <xf numFmtId="186" fontId="57" fillId="44" borderId="201" applyNumberFormat="0" applyAlignment="0" applyProtection="0"/>
    <xf numFmtId="186" fontId="57" fillId="44" borderId="201" applyNumberFormat="0" applyAlignment="0" applyProtection="0"/>
    <xf numFmtId="186" fontId="42" fillId="44" borderId="200" applyNumberFormat="0" applyAlignment="0" applyProtection="0"/>
    <xf numFmtId="186" fontId="56" fillId="40" borderId="200" applyNumberFormat="0" applyFont="0" applyAlignment="0" applyProtection="0"/>
    <xf numFmtId="4" fontId="56" fillId="57" borderId="204" applyNumberFormat="0" applyProtection="0">
      <alignment horizontal="right" vertical="center"/>
    </xf>
    <xf numFmtId="186" fontId="61" fillId="21" borderId="202" applyBorder="0"/>
    <xf numFmtId="4" fontId="56" fillId="59" borderId="200" applyNumberFormat="0" applyProtection="0">
      <alignment horizontal="right" vertical="center"/>
    </xf>
    <xf numFmtId="186" fontId="56" fillId="15" borderId="198" applyNumberFormat="0" applyProtection="0">
      <alignment horizontal="left" vertical="top" indent="1"/>
    </xf>
    <xf numFmtId="4" fontId="62" fillId="11" borderId="198" applyNumberFormat="0" applyProtection="0">
      <alignment horizontal="left" vertical="center" indent="1"/>
    </xf>
    <xf numFmtId="186" fontId="56" fillId="14" borderId="198" applyNumberFormat="0" applyProtection="0">
      <alignment horizontal="left" vertical="top" indent="1"/>
    </xf>
    <xf numFmtId="186" fontId="56" fillId="40" borderId="200" applyNumberFormat="0" applyFont="0" applyAlignment="0" applyProtection="0"/>
    <xf numFmtId="4" fontId="56" fillId="15" borderId="204" applyNumberFormat="0" applyProtection="0">
      <alignment horizontal="left" vertical="center" indent="1"/>
    </xf>
    <xf numFmtId="186" fontId="56" fillId="21" borderId="198" applyNumberFormat="0" applyProtection="0">
      <alignment horizontal="left" vertical="top" indent="1"/>
    </xf>
    <xf numFmtId="186" fontId="56" fillId="40" borderId="200" applyNumberFormat="0" applyFont="0" applyAlignment="0" applyProtection="0"/>
    <xf numFmtId="186" fontId="56" fillId="62" borderId="200" applyNumberFormat="0" applyProtection="0">
      <alignment horizontal="left" vertical="center" indent="1"/>
    </xf>
    <xf numFmtId="186" fontId="56" fillId="40" borderId="200" applyNumberFormat="0" applyFont="0" applyAlignment="0" applyProtection="0"/>
    <xf numFmtId="186" fontId="56" fillId="15" borderId="198" applyNumberFormat="0" applyProtection="0">
      <alignment horizontal="left" vertical="top" indent="1"/>
    </xf>
    <xf numFmtId="186" fontId="42" fillId="44" borderId="169" applyNumberFormat="0" applyAlignment="0" applyProtection="0"/>
    <xf numFmtId="186" fontId="56" fillId="40" borderId="200" applyNumberFormat="0" applyFon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4" fontId="27" fillId="21" borderId="204" applyNumberFormat="0" applyProtection="0">
      <alignment horizontal="left" vertical="center" indent="1"/>
    </xf>
    <xf numFmtId="186" fontId="56" fillId="15" borderId="198" applyNumberFormat="0" applyProtection="0">
      <alignment horizontal="left" vertical="top" indent="1"/>
    </xf>
    <xf numFmtId="186" fontId="56" fillId="40" borderId="200" applyNumberFormat="0" applyFont="0" applyAlignment="0" applyProtection="0"/>
    <xf numFmtId="4" fontId="27" fillId="21" borderId="204" applyNumberFormat="0" applyProtection="0">
      <alignment horizontal="left" vertical="center" indent="1"/>
    </xf>
    <xf numFmtId="186" fontId="56" fillId="63" borderId="198" applyNumberFormat="0" applyProtection="0">
      <alignment horizontal="left" vertical="top" indent="1"/>
    </xf>
    <xf numFmtId="186" fontId="50" fillId="41" borderId="200" applyNumberFormat="0" applyAlignment="0" applyProtection="0"/>
    <xf numFmtId="4" fontId="56" fillId="53" borderId="200" applyNumberFormat="0" applyProtection="0">
      <alignment horizontal="left" vertical="center" indent="1"/>
    </xf>
    <xf numFmtId="186" fontId="56" fillId="63" borderId="198" applyNumberFormat="0" applyProtection="0">
      <alignment horizontal="left" vertical="top" indent="1"/>
    </xf>
    <xf numFmtId="186" fontId="56" fillId="40" borderId="200" applyNumberFormat="0" applyFont="0" applyAlignment="0" applyProtection="0"/>
    <xf numFmtId="194" fontId="33" fillId="0" borderId="166" applyFill="0"/>
    <xf numFmtId="186" fontId="56" fillId="63" borderId="198" applyNumberFormat="0" applyProtection="0">
      <alignment horizontal="left" vertical="top" indent="1"/>
    </xf>
    <xf numFmtId="4" fontId="56" fillId="58" borderId="200" applyNumberFormat="0" applyProtection="0">
      <alignment horizontal="right" vertical="center"/>
    </xf>
    <xf numFmtId="186" fontId="56" fillId="63" borderId="17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1" applyNumberFormat="0" applyProtection="0">
      <alignment horizontal="left" vertical="top" indent="1"/>
    </xf>
    <xf numFmtId="186" fontId="27" fillId="21" borderId="171" applyNumberFormat="0" applyProtection="0">
      <alignment horizontal="left" vertical="center" indent="1"/>
    </xf>
    <xf numFmtId="4" fontId="56" fillId="15" borderId="169" applyNumberFormat="0" applyProtection="0">
      <alignment horizontal="right" vertical="center"/>
    </xf>
    <xf numFmtId="186" fontId="27" fillId="14" borderId="188" applyNumberFormat="0" applyProtection="0">
      <alignment horizontal="left" vertical="center" indent="1"/>
    </xf>
    <xf numFmtId="190" fontId="5" fillId="13" borderId="176">
      <alignment vertical="center"/>
    </xf>
    <xf numFmtId="0" fontId="5" fillId="7" borderId="176">
      <alignment vertical="center"/>
      <protection locked="0"/>
    </xf>
    <xf numFmtId="188" fontId="5" fillId="69" borderId="176">
      <alignment vertical="center"/>
    </xf>
    <xf numFmtId="4" fontId="72" fillId="81" borderId="198" applyNumberFormat="0" applyProtection="0">
      <alignment horizontal="right" vertical="center"/>
    </xf>
    <xf numFmtId="186" fontId="56" fillId="40" borderId="200" applyNumberFormat="0" applyFon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57" fillId="44" borderId="201" applyNumberFormat="0" applyAlignment="0" applyProtection="0"/>
    <xf numFmtId="186" fontId="56" fillId="40" borderId="200" applyNumberFormat="0" applyFont="0" applyAlignment="0" applyProtection="0"/>
    <xf numFmtId="186" fontId="56" fillId="11" borderId="200" applyNumberFormat="0" applyProtection="0">
      <alignment horizontal="left" vertical="center"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7" fillId="44" borderId="201" applyNumberFormat="0" applyAlignment="0" applyProtection="0"/>
    <xf numFmtId="164" fontId="5" fillId="0" borderId="0" applyFont="0" applyFill="0" applyBorder="0" applyAlignment="0" applyProtection="0"/>
    <xf numFmtId="4" fontId="56" fillId="59" borderId="200" applyNumberFormat="0" applyProtection="0">
      <alignment horizontal="right" vertical="center"/>
    </xf>
    <xf numFmtId="4" fontId="56" fillId="54"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15" borderId="200" applyNumberFormat="0" applyProtection="0">
      <alignment horizontal="right" vertical="center"/>
    </xf>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37" fontId="33" fillId="0" borderId="203" applyNumberFormat="0"/>
    <xf numFmtId="4" fontId="62" fillId="48" borderId="198" applyNumberFormat="0" applyProtection="0">
      <alignment vertical="center"/>
    </xf>
    <xf numFmtId="186" fontId="56" fillId="14" borderId="200" applyNumberFormat="0" applyProtection="0">
      <alignment horizontal="left" vertical="center" indent="1"/>
    </xf>
    <xf numFmtId="186" fontId="56" fillId="40" borderId="200" applyNumberFormat="0" applyFont="0" applyAlignment="0" applyProtection="0"/>
    <xf numFmtId="4" fontId="59" fillId="53" borderId="200" applyNumberFormat="0" applyProtection="0">
      <alignmen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27" fillId="21" borderId="204" applyNumberFormat="0" applyProtection="0">
      <alignment horizontal="left" vertical="center" indent="1"/>
    </xf>
    <xf numFmtId="4" fontId="56" fillId="15" borderId="204" applyNumberFormat="0" applyProtection="0">
      <alignment horizontal="left" vertical="center" indent="1"/>
    </xf>
    <xf numFmtId="4" fontId="56" fillId="59"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61" borderId="204" applyNumberFormat="0" applyProtection="0">
      <alignment horizontal="left" vertical="center" indent="1"/>
    </xf>
    <xf numFmtId="186" fontId="62" fillId="15" borderId="198" applyNumberFormat="0" applyProtection="0">
      <alignment horizontal="left" vertical="top" indent="1"/>
    </xf>
    <xf numFmtId="4" fontId="63" fillId="66" borderId="204"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0" fillId="41" borderId="200" applyNumberFormat="0" applyAlignment="0" applyProtection="0"/>
    <xf numFmtId="4" fontId="56" fillId="57" borderId="204" applyNumberFormat="0" applyProtection="0">
      <alignment horizontal="right" vertical="center"/>
    </xf>
    <xf numFmtId="186" fontId="56" fillId="63" borderId="198" applyNumberFormat="0" applyProtection="0">
      <alignment horizontal="left" vertical="top" indent="1"/>
    </xf>
    <xf numFmtId="4" fontId="56" fillId="59" borderId="200" applyNumberFormat="0" applyProtection="0">
      <alignment horizontal="right" vertical="center"/>
    </xf>
    <xf numFmtId="186" fontId="56" fillId="40" borderId="200" applyNumberFormat="0" applyFont="0" applyAlignment="0" applyProtection="0"/>
    <xf numFmtId="4" fontId="56" fillId="19" borderId="200" applyNumberFormat="0" applyProtection="0">
      <alignment horizontal="right" vertical="center"/>
    </xf>
    <xf numFmtId="186" fontId="56" fillId="62" borderId="200" applyNumberFormat="0" applyProtection="0">
      <alignment horizontal="left" vertical="center" indent="1"/>
    </xf>
    <xf numFmtId="186" fontId="56" fillId="15" borderId="198" applyNumberFormat="0" applyProtection="0">
      <alignment horizontal="left" vertical="top" indent="1"/>
    </xf>
    <xf numFmtId="4" fontId="59" fillId="53" borderId="200" applyNumberFormat="0" applyProtection="0">
      <alignment vertical="center"/>
    </xf>
    <xf numFmtId="4" fontId="56" fillId="59"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27" fillId="21" borderId="198" applyNumberFormat="0" applyProtection="0">
      <alignment horizontal="left" vertical="top" indent="1"/>
    </xf>
    <xf numFmtId="186" fontId="56" fillId="40" borderId="200" applyNumberFormat="0" applyFont="0" applyAlignment="0" applyProtection="0"/>
    <xf numFmtId="186" fontId="27" fillId="14" borderId="198" applyNumberFormat="0" applyProtection="0">
      <alignment horizontal="left" vertical="center" indent="1"/>
    </xf>
    <xf numFmtId="186" fontId="27" fillId="21" borderId="198" applyNumberFormat="0" applyProtection="0">
      <alignment horizontal="left" vertical="top" indent="1"/>
    </xf>
    <xf numFmtId="186" fontId="62" fillId="48" borderId="198" applyNumberFormat="0" applyProtection="0">
      <alignment horizontal="left" vertical="top" indent="1"/>
    </xf>
    <xf numFmtId="186" fontId="56" fillId="15" borderId="198" applyNumberFormat="0" applyProtection="0">
      <alignment horizontal="left" vertical="top" indent="1"/>
    </xf>
    <xf numFmtId="4" fontId="56" fillId="52" borderId="200" applyNumberFormat="0" applyProtection="0">
      <alignment vertical="center"/>
    </xf>
    <xf numFmtId="186" fontId="57" fillId="44" borderId="201" applyNumberFormat="0" applyAlignment="0" applyProtection="0"/>
    <xf numFmtId="186" fontId="60" fillId="52" borderId="198" applyNumberFormat="0" applyProtection="0">
      <alignment horizontal="left" vertical="top" indent="1"/>
    </xf>
    <xf numFmtId="194" fontId="33" fillId="0" borderId="166" applyFill="0"/>
    <xf numFmtId="186" fontId="56" fillId="62" borderId="200" applyNumberFormat="0" applyProtection="0">
      <alignment horizontal="left" vertical="center" indent="1"/>
    </xf>
    <xf numFmtId="186" fontId="56" fillId="21" borderId="198" applyNumberFormat="0" applyProtection="0">
      <alignment horizontal="left" vertical="top" indent="1"/>
    </xf>
    <xf numFmtId="164" fontId="35" fillId="0" borderId="0" applyFont="0" applyFill="0" applyBorder="0" applyAlignment="0" applyProtection="0"/>
    <xf numFmtId="4" fontId="56" fillId="54" borderId="200" applyNumberFormat="0" applyProtection="0">
      <alignment horizontal="left" vertical="center" indent="1"/>
    </xf>
    <xf numFmtId="164" fontId="5" fillId="0" borderId="0" applyFont="0" applyFill="0" applyBorder="0" applyAlignment="0" applyProtection="0"/>
    <xf numFmtId="4" fontId="56" fillId="60" borderId="200" applyNumberFormat="0" applyProtection="0">
      <alignment horizontal="right" vertical="center"/>
    </xf>
    <xf numFmtId="164" fontId="34" fillId="0" borderId="0" applyFont="0" applyFill="0" applyBorder="0" applyAlignment="0" applyProtection="0"/>
    <xf numFmtId="4" fontId="56" fillId="58" borderId="200" applyNumberFormat="0" applyProtection="0">
      <alignment horizontal="right" vertical="center"/>
    </xf>
    <xf numFmtId="186" fontId="56" fillId="63" borderId="198" applyNumberFormat="0" applyProtection="0">
      <alignment horizontal="left" vertical="top" indent="1"/>
    </xf>
    <xf numFmtId="4" fontId="56" fillId="54" borderId="190" applyNumberFormat="0" applyProtection="0">
      <alignment horizontal="left" vertical="center" indent="1"/>
    </xf>
    <xf numFmtId="186" fontId="62" fillId="48" borderId="188" applyNumberFormat="0" applyProtection="0">
      <alignment horizontal="left" vertical="top" indent="1"/>
    </xf>
    <xf numFmtId="194" fontId="33" fillId="0" borderId="197" applyFill="0"/>
    <xf numFmtId="186" fontId="56" fillId="63" borderId="198" applyNumberFormat="0" applyProtection="0">
      <alignment horizontal="left" vertical="top" indent="1"/>
    </xf>
    <xf numFmtId="4" fontId="56" fillId="19" borderId="200" applyNumberFormat="0" applyProtection="0">
      <alignment horizontal="right" vertical="center"/>
    </xf>
    <xf numFmtId="4" fontId="56" fillId="60" borderId="200" applyNumberFormat="0" applyProtection="0">
      <alignment horizontal="right" vertical="center"/>
    </xf>
    <xf numFmtId="186" fontId="56" fillId="63" borderId="200" applyNumberFormat="0" applyProtection="0">
      <alignment horizontal="left" vertical="center" indent="1"/>
    </xf>
    <xf numFmtId="186" fontId="56" fillId="40" borderId="200" applyNumberFormat="0" applyFont="0" applyAlignment="0" applyProtection="0"/>
    <xf numFmtId="186" fontId="56" fillId="11" borderId="200" applyNumberFormat="0" applyProtection="0">
      <alignment horizontal="left" vertical="center" indent="1"/>
    </xf>
    <xf numFmtId="191" fontId="28" fillId="51" borderId="196">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0" applyNumberFormat="0" applyProtection="0">
      <alignment vertical="center"/>
    </xf>
    <xf numFmtId="186" fontId="56" fillId="21" borderId="198" applyNumberFormat="0" applyProtection="0">
      <alignment horizontal="left" vertical="top" indent="1"/>
    </xf>
    <xf numFmtId="4" fontId="56" fillId="59" borderId="200" applyNumberFormat="0" applyProtection="0">
      <alignment horizontal="right" vertical="center"/>
    </xf>
    <xf numFmtId="186" fontId="56" fillId="21" borderId="198" applyNumberFormat="0" applyProtection="0">
      <alignment horizontal="left" vertical="top" indent="1"/>
    </xf>
    <xf numFmtId="191" fontId="5" fillId="70" borderId="206">
      <alignment horizontal="right" vertical="center"/>
      <protection locked="0"/>
    </xf>
    <xf numFmtId="186" fontId="60" fillId="52" borderId="198" applyNumberFormat="0" applyProtection="0">
      <alignment horizontal="left" vertical="top" indent="1"/>
    </xf>
    <xf numFmtId="186" fontId="56" fillId="63" borderId="198" applyNumberFormat="0" applyProtection="0">
      <alignment horizontal="left" vertical="top" indent="1"/>
    </xf>
    <xf numFmtId="186" fontId="27" fillId="15" borderId="198" applyNumberFormat="0" applyProtection="0">
      <alignment horizontal="left" vertical="center" indent="1"/>
    </xf>
    <xf numFmtId="4" fontId="56" fillId="60" borderId="200" applyNumberFormat="0" applyProtection="0">
      <alignment horizontal="right" vertical="center"/>
    </xf>
    <xf numFmtId="186" fontId="50" fillId="41" borderId="200" applyNumberFormat="0" applyAlignment="0" applyProtection="0"/>
    <xf numFmtId="186" fontId="56" fillId="40" borderId="200" applyNumberFormat="0" applyFont="0" applyAlignment="0" applyProtection="0"/>
    <xf numFmtId="186" fontId="56" fillId="15" borderId="198" applyNumberFormat="0" applyProtection="0">
      <alignment horizontal="left" vertical="top" indent="1"/>
    </xf>
    <xf numFmtId="186" fontId="56" fillId="40" borderId="200" applyNumberFormat="0" applyFont="0" applyAlignment="0" applyProtection="0"/>
    <xf numFmtId="4" fontId="62" fillId="48" borderId="198" applyNumberFormat="0" applyProtection="0">
      <alignment vertical="center"/>
    </xf>
    <xf numFmtId="186" fontId="56" fillId="21" borderId="198" applyNumberFormat="0" applyProtection="0">
      <alignment horizontal="left" vertical="top" indent="1"/>
    </xf>
    <xf numFmtId="4" fontId="62" fillId="48" borderId="198" applyNumberFormat="0" applyProtection="0">
      <alignment vertical="center"/>
    </xf>
    <xf numFmtId="4" fontId="72" fillId="86" borderId="198" applyNumberFormat="0" applyProtection="0">
      <alignment horizontal="right" vertical="center"/>
    </xf>
    <xf numFmtId="4" fontId="56" fillId="53" borderId="190" applyNumberFormat="0" applyProtection="0">
      <alignment horizontal="left" vertical="center" indent="1"/>
    </xf>
    <xf numFmtId="4" fontId="59" fillId="53" borderId="200" applyNumberFormat="0" applyProtection="0">
      <alignment vertical="center"/>
    </xf>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186" fontId="62" fillId="15" borderId="198" applyNumberFormat="0" applyProtection="0">
      <alignment horizontal="left" vertical="top" indent="1"/>
    </xf>
    <xf numFmtId="4" fontId="56" fillId="54" borderId="200" applyNumberFormat="0" applyProtection="0">
      <alignment horizontal="left" vertical="center" indent="1"/>
    </xf>
    <xf numFmtId="4" fontId="56" fillId="23"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9" fillId="65" borderId="200" applyNumberFormat="0" applyProtection="0">
      <alignment horizontal="right" vertical="center"/>
    </xf>
    <xf numFmtId="186" fontId="27" fillId="15" borderId="198" applyNumberFormat="0" applyProtection="0">
      <alignment horizontal="left" vertical="top" indent="1"/>
    </xf>
    <xf numFmtId="4" fontId="56" fillId="54"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4" fontId="56" fillId="55" borderId="200" applyNumberFormat="0" applyProtection="0">
      <alignment horizontal="right" vertical="center"/>
    </xf>
    <xf numFmtId="186" fontId="50" fillId="41" borderId="169" applyNumberFormat="0" applyAlignment="0" applyProtection="0"/>
    <xf numFmtId="186" fontId="61" fillId="21" borderId="202" applyBorder="0"/>
    <xf numFmtId="186" fontId="27" fillId="14" borderId="198" applyNumberFormat="0" applyProtection="0">
      <alignment horizontal="left" vertical="top" indent="1"/>
    </xf>
    <xf numFmtId="4" fontId="56" fillId="60" borderId="200" applyNumberFormat="0" applyProtection="0">
      <alignment horizontal="right" vertical="center"/>
    </xf>
    <xf numFmtId="4" fontId="56" fillId="14" borderId="204" applyNumberFormat="0" applyProtection="0">
      <alignment horizontal="left" vertical="center"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57" fillId="44" borderId="201" applyNumberFormat="0" applyAlignment="0" applyProtection="0"/>
    <xf numFmtId="4" fontId="56" fillId="54" borderId="200" applyNumberFormat="0" applyProtection="0">
      <alignment horizontal="left" vertical="center" indent="1"/>
    </xf>
    <xf numFmtId="37" fontId="33" fillId="0" borderId="203" applyNumberFormat="0"/>
    <xf numFmtId="186" fontId="27" fillId="15" borderId="198"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4" fillId="64" borderId="200" applyNumberFormat="0" applyProtection="0">
      <alignment horizontal="right" vertical="center"/>
    </xf>
    <xf numFmtId="186" fontId="42" fillId="44" borderId="200" applyNumberFormat="0" applyAlignment="0" applyProtection="0"/>
    <xf numFmtId="186" fontId="44" fillId="0" borderId="205" applyNumberFormat="0" applyFill="0" applyAlignment="0" applyProtection="0"/>
    <xf numFmtId="4" fontId="27" fillId="21" borderId="204" applyNumberFormat="0" applyProtection="0">
      <alignment horizontal="left" vertical="center" indent="1"/>
    </xf>
    <xf numFmtId="4" fontId="56" fillId="60" borderId="200" applyNumberFormat="0" applyProtection="0">
      <alignment horizontal="right" vertical="center"/>
    </xf>
    <xf numFmtId="186" fontId="56" fillId="63" borderId="198" applyNumberFormat="0" applyProtection="0">
      <alignment horizontal="left" vertical="top" indent="1"/>
    </xf>
    <xf numFmtId="4" fontId="59" fillId="65" borderId="200" applyNumberFormat="0" applyProtection="0">
      <alignment horizontal="right" vertical="center"/>
    </xf>
    <xf numFmtId="186" fontId="56" fillId="11" borderId="200" applyNumberFormat="0" applyProtection="0">
      <alignment horizontal="left" vertical="center" indent="1"/>
    </xf>
    <xf numFmtId="4" fontId="56" fillId="16" borderId="200" applyNumberFormat="0" applyProtection="0">
      <alignment horizontal="righ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6" borderId="200" applyNumberFormat="0" applyProtection="0">
      <alignment horizontal="right" vertical="center"/>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7" fillId="44" borderId="201" applyNumberFormat="0" applyAlignment="0" applyProtection="0"/>
    <xf numFmtId="4" fontId="56" fillId="52" borderId="200" applyNumberFormat="0" applyProtection="0">
      <alignment vertical="center"/>
    </xf>
    <xf numFmtId="4" fontId="56" fillId="60"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56" fillId="63" borderId="198" applyNumberFormat="0" applyProtection="0">
      <alignment horizontal="left" vertical="top" indent="1"/>
    </xf>
    <xf numFmtId="186" fontId="56" fillId="14" borderId="200" applyNumberFormat="0" applyProtection="0">
      <alignment horizontal="left" vertical="center" indent="1"/>
    </xf>
    <xf numFmtId="186" fontId="62" fillId="48" borderId="19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186" fontId="60" fillId="52" borderId="198" applyNumberFormat="0" applyProtection="0">
      <alignment horizontal="left" vertical="top" indent="1"/>
    </xf>
    <xf numFmtId="186" fontId="27" fillId="21" borderId="198" applyNumberFormat="0" applyProtection="0">
      <alignment horizontal="left" vertical="center" indent="1"/>
    </xf>
    <xf numFmtId="186" fontId="27" fillId="15" borderId="198" applyNumberFormat="0" applyProtection="0">
      <alignment horizontal="left" vertical="center" indent="1"/>
    </xf>
    <xf numFmtId="186" fontId="27" fillId="63" borderId="198" applyNumberFormat="0" applyProtection="0">
      <alignment horizontal="left" vertical="center" indent="1"/>
    </xf>
    <xf numFmtId="186" fontId="27" fillId="14" borderId="198" applyNumberFormat="0" applyProtection="0">
      <alignment horizontal="left" vertical="center" indent="1"/>
    </xf>
    <xf numFmtId="4" fontId="62" fillId="48" borderId="198" applyNumberFormat="0" applyProtection="0">
      <alignmen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4" borderId="200" applyNumberFormat="0" applyProtection="0">
      <alignment horizontal="left" vertical="center" indent="1"/>
    </xf>
    <xf numFmtId="4" fontId="56" fillId="15" borderId="200" applyNumberFormat="0" applyProtection="0">
      <alignment horizontal="right" vertical="center"/>
    </xf>
    <xf numFmtId="4" fontId="56" fillId="23"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27" fillId="21" borderId="204" applyNumberFormat="0" applyProtection="0">
      <alignment horizontal="left" vertical="center" indent="1"/>
    </xf>
    <xf numFmtId="186" fontId="56" fillId="21" borderId="198" applyNumberFormat="0" applyProtection="0">
      <alignment horizontal="left" vertical="top" indent="1"/>
    </xf>
    <xf numFmtId="4" fontId="62" fillId="48" borderId="198" applyNumberFormat="0" applyProtection="0">
      <alignmen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14" borderId="204" applyNumberFormat="0" applyProtection="0">
      <alignment horizontal="left" vertical="center" indent="1"/>
    </xf>
    <xf numFmtId="4" fontId="56" fillId="16" borderId="200" applyNumberFormat="0" applyProtection="0">
      <alignment horizontal="right" vertical="center"/>
    </xf>
    <xf numFmtId="4" fontId="56" fillId="15" borderId="200" applyNumberFormat="0" applyProtection="0">
      <alignment horizontal="right" vertical="center"/>
    </xf>
    <xf numFmtId="186" fontId="56" fillId="40" borderId="200" applyNumberFormat="0" applyFont="0" applyAlignment="0" applyProtection="0"/>
    <xf numFmtId="4" fontId="56" fillId="53" borderId="200" applyNumberFormat="0" applyProtection="0">
      <alignment horizontal="left" vertical="center" indent="1"/>
    </xf>
    <xf numFmtId="186" fontId="56" fillId="40" borderId="200" applyNumberFormat="0" applyFont="0" applyAlignment="0" applyProtection="0"/>
    <xf numFmtId="4" fontId="56" fillId="23"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186" fontId="56" fillId="15"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4" fontId="56" fillId="60" borderId="200" applyNumberFormat="0" applyProtection="0">
      <alignment horizontal="right" vertical="center"/>
    </xf>
    <xf numFmtId="186" fontId="60" fillId="52" borderId="198" applyNumberFormat="0" applyProtection="0">
      <alignment horizontal="left" vertical="top" indent="1"/>
    </xf>
    <xf numFmtId="186" fontId="56" fillId="15" borderId="198" applyNumberFormat="0" applyProtection="0">
      <alignment horizontal="left" vertical="top" indent="1"/>
    </xf>
    <xf numFmtId="4" fontId="56" fillId="56" borderId="200" applyNumberFormat="0" applyProtection="0">
      <alignment horizontal="right" vertical="center"/>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62" fillId="48" borderId="198" applyNumberFormat="0" applyProtection="0">
      <alignment horizontal="left" vertical="top" indent="1"/>
    </xf>
    <xf numFmtId="4" fontId="56" fillId="14" borderId="204" applyNumberFormat="0" applyProtection="0">
      <alignment horizontal="left" vertical="center" indent="1"/>
    </xf>
    <xf numFmtId="4" fontId="56" fillId="52" borderId="200" applyNumberFormat="0" applyProtection="0">
      <alignment vertical="center"/>
    </xf>
    <xf numFmtId="186" fontId="56" fillId="40" borderId="200" applyNumberFormat="0" applyFont="0" applyAlignment="0" applyProtection="0"/>
    <xf numFmtId="4" fontId="56" fillId="58" borderId="200" applyNumberFormat="0" applyProtection="0">
      <alignment horizontal="right" vertical="center"/>
    </xf>
    <xf numFmtId="4" fontId="62" fillId="48" borderId="198" applyNumberFormat="0" applyProtection="0">
      <alignment vertical="center"/>
    </xf>
    <xf numFmtId="186" fontId="56" fillId="40" borderId="200" applyNumberFormat="0" applyFont="0" applyAlignment="0" applyProtection="0"/>
    <xf numFmtId="186" fontId="57" fillId="44" borderId="201" applyNumberFormat="0" applyAlignment="0" applyProtection="0"/>
    <xf numFmtId="186" fontId="56" fillId="40" borderId="200"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0" applyNumberFormat="0" applyAlignment="0" applyProtection="0"/>
    <xf numFmtId="186" fontId="56" fillId="21" borderId="198" applyNumberFormat="0" applyProtection="0">
      <alignment horizontal="left" vertical="top" indent="1"/>
    </xf>
    <xf numFmtId="186" fontId="44" fillId="0" borderId="175" applyNumberFormat="0" applyFill="0" applyAlignment="0" applyProtection="0"/>
    <xf numFmtId="4" fontId="59" fillId="53" borderId="200" applyNumberFormat="0" applyProtection="0">
      <alignment vertical="center"/>
    </xf>
    <xf numFmtId="186" fontId="56" fillId="63" borderId="200" applyNumberFormat="0" applyProtection="0">
      <alignment horizontal="left" vertical="center" indent="1"/>
    </xf>
    <xf numFmtId="186" fontId="56" fillId="63" borderId="198" applyNumberFormat="0" applyProtection="0">
      <alignment horizontal="left" vertical="top" indent="1"/>
    </xf>
    <xf numFmtId="186" fontId="27" fillId="15" borderId="198" applyNumberFormat="0" applyProtection="0">
      <alignment horizontal="left" vertical="top" indent="1"/>
    </xf>
    <xf numFmtId="4" fontId="56" fillId="54" borderId="200" applyNumberFormat="0" applyProtection="0">
      <alignment horizontal="left" vertical="center" indent="1"/>
    </xf>
    <xf numFmtId="186" fontId="56" fillId="11" borderId="200" applyNumberFormat="0" applyProtection="0">
      <alignment horizontal="left" vertical="center" indent="1"/>
    </xf>
    <xf numFmtId="186" fontId="56" fillId="63" borderId="200"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9" fillId="53" borderId="200" applyNumberFormat="0" applyProtection="0">
      <alignment vertical="center"/>
    </xf>
    <xf numFmtId="4" fontId="56" fillId="53" borderId="200" applyNumberFormat="0" applyProtection="0">
      <alignment horizontal="left" vertical="center" indent="1"/>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9" fillId="65" borderId="200" applyNumberFormat="0" applyProtection="0">
      <alignment horizontal="right" vertical="center"/>
    </xf>
    <xf numFmtId="4" fontId="56" fillId="0" borderId="200" applyNumberFormat="0" applyProtection="0">
      <alignment horizontal="right" vertical="center"/>
    </xf>
    <xf numFmtId="186" fontId="56" fillId="40" borderId="200" applyNumberFormat="0" applyFont="0" applyAlignment="0" applyProtection="0"/>
    <xf numFmtId="4" fontId="56" fillId="55" borderId="200" applyNumberFormat="0" applyProtection="0">
      <alignment horizontal="right" vertical="center"/>
    </xf>
    <xf numFmtId="186" fontId="27" fillId="21" borderId="198" applyNumberFormat="0" applyProtection="0">
      <alignment horizontal="left" vertical="top" indent="1"/>
    </xf>
    <xf numFmtId="186" fontId="27" fillId="15" borderId="198" applyNumberFormat="0" applyProtection="0">
      <alignment horizontal="left" vertical="top" indent="1"/>
    </xf>
    <xf numFmtId="186" fontId="27" fillId="63" borderId="198" applyNumberFormat="0" applyProtection="0">
      <alignment horizontal="left" vertical="top" indent="1"/>
    </xf>
    <xf numFmtId="186" fontId="27" fillId="14" borderId="198" applyNumberFormat="0" applyProtection="0">
      <alignment horizontal="left" vertical="top" indent="1"/>
    </xf>
    <xf numFmtId="186" fontId="62" fillId="48"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27" fillId="21" borderId="204" applyNumberFormat="0" applyProtection="0">
      <alignment horizontal="left" vertical="center" indent="1"/>
    </xf>
    <xf numFmtId="4" fontId="56" fillId="56"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15" borderId="204" applyNumberFormat="0" applyProtection="0">
      <alignment horizontal="left" vertical="center" indent="1"/>
    </xf>
    <xf numFmtId="186" fontId="44" fillId="0" borderId="205" applyNumberFormat="0" applyFill="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186" fontId="61" fillId="21" borderId="202" applyBorder="0"/>
    <xf numFmtId="4" fontId="56" fillId="52" borderId="200" applyNumberFormat="0" applyProtection="0">
      <alignment vertical="center"/>
    </xf>
    <xf numFmtId="186" fontId="56" fillId="40" borderId="200" applyNumberFormat="0" applyFont="0" applyAlignment="0" applyProtection="0"/>
    <xf numFmtId="4" fontId="56" fillId="0" borderId="200" applyNumberFormat="0" applyProtection="0">
      <alignment horizontal="right" vertical="center"/>
    </xf>
    <xf numFmtId="4" fontId="56" fillId="52" borderId="200" applyNumberFormat="0" applyProtection="0">
      <alignment vertical="center"/>
    </xf>
    <xf numFmtId="186" fontId="56" fillId="15" borderId="198" applyNumberFormat="0" applyProtection="0">
      <alignment horizontal="left" vertical="top" indent="1"/>
    </xf>
    <xf numFmtId="186" fontId="57" fillId="44" borderId="201" applyNumberFormat="0" applyAlignment="0" applyProtection="0"/>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27" fillId="15" borderId="198" applyNumberFormat="0" applyProtection="0">
      <alignment horizontal="left" vertical="center"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4" fontId="56" fillId="60" borderId="200" applyNumberFormat="0" applyProtection="0">
      <alignment horizontal="right" vertical="center"/>
    </xf>
    <xf numFmtId="186" fontId="44" fillId="0" borderId="205" applyNumberFormat="0" applyFill="0" applyAlignment="0" applyProtection="0"/>
    <xf numFmtId="186" fontId="62" fillId="15" borderId="198" applyNumberFormat="0" applyProtection="0">
      <alignment horizontal="left" vertical="top" indent="1"/>
    </xf>
    <xf numFmtId="4" fontId="56" fillId="15" borderId="20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8" borderId="178" applyNumberFormat="0" applyProtection="0">
      <alignment horizontal="right" vertical="center"/>
    </xf>
    <xf numFmtId="186" fontId="56" fillId="40" borderId="200" applyNumberFormat="0" applyFont="0" applyAlignment="0" applyProtection="0"/>
    <xf numFmtId="186" fontId="56" fillId="14" borderId="198" applyNumberFormat="0" applyProtection="0">
      <alignment horizontal="left" vertical="top" indent="1"/>
    </xf>
    <xf numFmtId="4" fontId="59" fillId="53" borderId="190" applyNumberFormat="0" applyProtection="0">
      <alignment vertical="center"/>
    </xf>
    <xf numFmtId="4" fontId="56" fillId="56" borderId="169" applyNumberFormat="0" applyProtection="0">
      <alignment horizontal="right" vertical="center"/>
    </xf>
    <xf numFmtId="0" fontId="4" fillId="0" borderId="0"/>
    <xf numFmtId="4" fontId="59" fillId="53" borderId="169" applyNumberFormat="0" applyProtection="0">
      <alignment vertical="center"/>
    </xf>
    <xf numFmtId="186" fontId="56" fillId="21" borderId="171" applyNumberFormat="0" applyProtection="0">
      <alignment horizontal="left" vertical="top" indent="1"/>
    </xf>
    <xf numFmtId="9" fontId="4" fillId="0" borderId="0" applyFont="0" applyFill="0" applyBorder="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186" fontId="56" fillId="63" borderId="198" applyNumberFormat="0" applyProtection="0">
      <alignment horizontal="left" vertical="top" indent="1"/>
    </xf>
    <xf numFmtId="186" fontId="50" fillId="41" borderId="200" applyNumberFormat="0" applyAlignment="0" applyProtection="0"/>
    <xf numFmtId="186" fontId="56" fillId="40" borderId="178" applyNumberFormat="0" applyFont="0" applyAlignment="0" applyProtection="0"/>
    <xf numFmtId="186" fontId="61" fillId="21" borderId="192" applyBorder="0"/>
    <xf numFmtId="186" fontId="56" fillId="63" borderId="188" applyNumberFormat="0" applyProtection="0">
      <alignment horizontal="left" vertical="top" indent="1"/>
    </xf>
    <xf numFmtId="186" fontId="44" fillId="0" borderId="195" applyNumberFormat="0" applyFill="0" applyAlignment="0" applyProtection="0"/>
    <xf numFmtId="186" fontId="61" fillId="21" borderId="173" applyBorder="0"/>
    <xf numFmtId="186" fontId="56" fillId="15" borderId="171" applyNumberFormat="0" applyProtection="0">
      <alignment horizontal="left" vertical="top" indent="1"/>
    </xf>
    <xf numFmtId="186" fontId="27" fillId="15" borderId="171" applyNumberFormat="0" applyProtection="0">
      <alignment horizontal="left" vertical="top" indent="1"/>
    </xf>
    <xf numFmtId="186" fontId="56" fillId="21" borderId="171" applyNumberFormat="0" applyProtection="0">
      <alignment horizontal="left" vertical="top" indent="1"/>
    </xf>
    <xf numFmtId="186" fontId="56" fillId="62" borderId="200" applyNumberFormat="0" applyProtection="0">
      <alignment horizontal="left" vertical="center" indent="1"/>
    </xf>
    <xf numFmtId="186" fontId="27" fillId="14" borderId="198" applyNumberFormat="0" applyProtection="0">
      <alignment horizontal="left" vertical="top" indent="1"/>
    </xf>
    <xf numFmtId="4" fontId="64" fillId="64" borderId="200" applyNumberFormat="0" applyProtection="0">
      <alignment horizontal="right" vertical="center"/>
    </xf>
    <xf numFmtId="186" fontId="56" fillId="63" borderId="200" applyNumberFormat="0" applyProtection="0">
      <alignment horizontal="left" vertical="center" indent="1"/>
    </xf>
    <xf numFmtId="4" fontId="59" fillId="65" borderId="200" applyNumberFormat="0" applyProtection="0">
      <alignment horizontal="right" vertical="center"/>
    </xf>
    <xf numFmtId="4" fontId="70" fillId="86" borderId="171" applyNumberFormat="0" applyProtection="0">
      <alignment horizontal="left" vertical="center" indent="1"/>
    </xf>
    <xf numFmtId="4" fontId="72" fillId="87" borderId="171" applyNumberFormat="0" applyProtection="0">
      <alignment horizontal="right" vertical="center"/>
    </xf>
    <xf numFmtId="0" fontId="27" fillId="14" borderId="171" applyNumberFormat="0" applyProtection="0">
      <alignment horizontal="left" vertical="center" indent="1"/>
    </xf>
    <xf numFmtId="0" fontId="27" fillId="63" borderId="171" applyNumberFormat="0" applyProtection="0">
      <alignment horizontal="left" vertical="center" indent="1"/>
    </xf>
    <xf numFmtId="0" fontId="27" fillId="15" borderId="171" applyNumberFormat="0" applyProtection="0">
      <alignment horizontal="left" vertical="center" indent="1"/>
    </xf>
    <xf numFmtId="186" fontId="56" fillId="21" borderId="188" applyNumberFormat="0" applyProtection="0">
      <alignment horizontal="left" vertical="top" indent="1"/>
    </xf>
    <xf numFmtId="4" fontId="72" fillId="84" borderId="171" applyNumberFormat="0" applyProtection="0">
      <alignment horizontal="right" vertical="center"/>
    </xf>
    <xf numFmtId="4" fontId="72" fillId="82" borderId="171" applyNumberFormat="0" applyProtection="0">
      <alignment horizontal="right" vertical="center"/>
    </xf>
    <xf numFmtId="4" fontId="56" fillId="54" borderId="190" applyNumberFormat="0" applyProtection="0">
      <alignment horizontal="left" vertical="center" indent="1"/>
    </xf>
    <xf numFmtId="4" fontId="72" fillId="53" borderId="171" applyNumberFormat="0" applyProtection="0">
      <alignment horizontal="left" vertical="center" indent="1"/>
    </xf>
    <xf numFmtId="4" fontId="70" fillId="53" borderId="171"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8" applyNumberFormat="0" applyProtection="0">
      <alignment horizontal="left" vertical="top" indent="1"/>
    </xf>
    <xf numFmtId="186" fontId="57" fillId="44" borderId="191" applyNumberFormat="0" applyAlignment="0" applyProtection="0"/>
    <xf numFmtId="4" fontId="56" fillId="58" borderId="200" applyNumberFormat="0" applyProtection="0">
      <alignment horizontal="right" vertical="center"/>
    </xf>
    <xf numFmtId="186" fontId="56" fillId="15" borderId="198" applyNumberFormat="0" applyProtection="0">
      <alignment horizontal="left" vertical="top" indent="1"/>
    </xf>
    <xf numFmtId="186" fontId="27" fillId="63" borderId="198" applyNumberFormat="0" applyProtection="0">
      <alignment horizontal="left" vertical="center" indent="1"/>
    </xf>
    <xf numFmtId="4" fontId="56" fillId="23" borderId="200" applyNumberFormat="0" applyProtection="0">
      <alignment horizontal="right" vertical="center"/>
    </xf>
    <xf numFmtId="186" fontId="56" fillId="14" borderId="198" applyNumberFormat="0" applyProtection="0">
      <alignment horizontal="left" vertical="top" indent="1"/>
    </xf>
    <xf numFmtId="186" fontId="27" fillId="63" borderId="198" applyNumberFormat="0" applyProtection="0">
      <alignment horizontal="left" vertical="top" indent="1"/>
    </xf>
    <xf numFmtId="4" fontId="63" fillId="66" borderId="204" applyNumberFormat="0" applyProtection="0">
      <alignment horizontal="left" vertical="center" indent="1"/>
    </xf>
    <xf numFmtId="186" fontId="27" fillId="15" borderId="198" applyNumberFormat="0" applyProtection="0">
      <alignment horizontal="left" vertical="center" indent="1"/>
    </xf>
    <xf numFmtId="4" fontId="56" fillId="53" borderId="200" applyNumberFormat="0" applyProtection="0">
      <alignment horizontal="left" vertical="center" indent="1"/>
    </xf>
    <xf numFmtId="186" fontId="56" fillId="15" borderId="198" applyNumberFormat="0" applyProtection="0">
      <alignment horizontal="left" vertical="top" indent="1"/>
    </xf>
    <xf numFmtId="186" fontId="27" fillId="15" borderId="171" applyNumberFormat="0" applyProtection="0">
      <alignment horizontal="left" vertical="center" indent="1"/>
    </xf>
    <xf numFmtId="186" fontId="56" fillId="40" borderId="200" applyNumberFormat="0" applyFont="0" applyAlignment="0" applyProtection="0"/>
    <xf numFmtId="4" fontId="56" fillId="23" borderId="200" applyNumberFormat="0" applyProtection="0">
      <alignment horizontal="right" vertical="center"/>
    </xf>
    <xf numFmtId="186" fontId="28" fillId="51" borderId="196">
      <alignment horizontal="right" vertical="center"/>
      <protection locked="0"/>
    </xf>
    <xf numFmtId="186" fontId="62" fillId="15" borderId="171" applyNumberFormat="0" applyProtection="0">
      <alignment horizontal="left" vertical="top" indent="1"/>
    </xf>
    <xf numFmtId="186" fontId="56" fillId="14" borderId="171" applyNumberFormat="0" applyProtection="0">
      <alignment horizontal="left" vertical="top" indent="1"/>
    </xf>
    <xf numFmtId="186" fontId="56" fillId="14" borderId="171" applyNumberFormat="0" applyProtection="0">
      <alignment horizontal="left" vertical="top" indent="1"/>
    </xf>
    <xf numFmtId="4" fontId="56" fillId="19" borderId="169" applyNumberFormat="0" applyProtection="0">
      <alignment horizontal="right" vertical="center"/>
    </xf>
    <xf numFmtId="4" fontId="56" fillId="53" borderId="169" applyNumberFormat="0" applyProtection="0">
      <alignment horizontal="left" vertical="center" indent="1"/>
    </xf>
    <xf numFmtId="4" fontId="56" fillId="54" borderId="169" applyNumberFormat="0" applyProtection="0">
      <alignment horizontal="left" vertical="center" indent="1"/>
    </xf>
    <xf numFmtId="194" fontId="33" fillId="0" borderId="197" applyFill="0"/>
    <xf numFmtId="172" fontId="28" fillId="12" borderId="196">
      <alignment vertical="center"/>
      <protection locked="0"/>
    </xf>
    <xf numFmtId="186" fontId="57" fillId="44" borderId="170" applyNumberForma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56" fillId="15" borderId="198" applyNumberFormat="0" applyProtection="0">
      <alignment horizontal="left" vertical="top" indent="1"/>
    </xf>
    <xf numFmtId="4" fontId="63" fillId="66" borderId="172" applyNumberFormat="0" applyProtection="0">
      <alignment horizontal="left" vertical="center" indent="1"/>
    </xf>
    <xf numFmtId="186" fontId="56" fillId="14" borderId="171" applyNumberFormat="0" applyProtection="0">
      <alignment horizontal="left" vertical="top" indent="1"/>
    </xf>
    <xf numFmtId="186" fontId="56" fillId="14" borderId="169"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2" applyNumberFormat="0" applyProtection="0">
      <alignment horizontal="right" vertical="center"/>
    </xf>
    <xf numFmtId="186" fontId="60" fillId="52" borderId="171" applyNumberFormat="0" applyProtection="0">
      <alignment horizontal="left" vertical="top" indent="1"/>
    </xf>
    <xf numFmtId="4" fontId="56" fillId="54" borderId="169"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4" fontId="72" fillId="86" borderId="111" applyNumberFormat="0" applyProtection="0">
      <alignment horizontal="right" vertical="center"/>
    </xf>
    <xf numFmtId="186" fontId="27" fillId="63" borderId="198" applyNumberFormat="0" applyProtection="0">
      <alignment horizontal="left" vertical="top" indent="1"/>
    </xf>
    <xf numFmtId="186" fontId="56" fillId="21" borderId="198"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8"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0" applyNumberFormat="0" applyProtection="0">
      <alignment horizontal="right" vertical="center"/>
    </xf>
    <xf numFmtId="4" fontId="76" fillId="87" borderId="111" applyNumberFormat="0" applyProtection="0">
      <alignment horizontal="right" vertical="center"/>
    </xf>
    <xf numFmtId="186" fontId="56" fillId="21" borderId="198" applyNumberFormat="0" applyProtection="0">
      <alignment horizontal="left" vertical="top" indent="1"/>
    </xf>
    <xf numFmtId="186" fontId="56" fillId="40" borderId="200" applyNumberFormat="0" applyFont="0" applyAlignment="0" applyProtection="0"/>
    <xf numFmtId="4" fontId="56" fillId="53" borderId="200"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4" applyNumberFormat="0" applyProtection="0">
      <alignment horizontal="left" vertical="center" indent="1"/>
    </xf>
    <xf numFmtId="4" fontId="62" fillId="11" borderId="198" applyNumberFormat="0" applyProtection="0">
      <alignment horizontal="left" vertical="center" indent="1"/>
    </xf>
    <xf numFmtId="4" fontId="56" fillId="55" borderId="16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117"/>
    <xf numFmtId="37" fontId="33" fillId="0" borderId="115" applyNumberFormat="0"/>
    <xf numFmtId="194" fontId="33" fillId="0" borderId="166" applyFill="0"/>
    <xf numFmtId="186" fontId="56" fillId="14" borderId="171" applyNumberFormat="0" applyProtection="0">
      <alignment horizontal="left" vertical="top" indent="1"/>
    </xf>
    <xf numFmtId="0" fontId="4" fillId="0" borderId="0"/>
    <xf numFmtId="0" fontId="4" fillId="0" borderId="0"/>
    <xf numFmtId="186" fontId="56" fillId="40" borderId="178" applyNumberFormat="0" applyFont="0" applyAlignment="0" applyProtection="0"/>
    <xf numFmtId="164" fontId="5" fillId="0" borderId="0" applyFont="0" applyFill="0" applyBorder="0" applyAlignment="0" applyProtection="0"/>
    <xf numFmtId="4" fontId="56" fillId="53" borderId="200"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1" applyNumberFormat="0" applyProtection="0">
      <alignment horizontal="left" vertical="top" indent="1"/>
    </xf>
    <xf numFmtId="164" fontId="4" fillId="0" borderId="0" applyFont="0" applyFill="0" applyBorder="0" applyAlignment="0" applyProtection="0"/>
    <xf numFmtId="186" fontId="56" fillId="40" borderId="169"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8" applyNumberFormat="0" applyProtection="0">
      <alignment horizontal="left" vertical="top" indent="1"/>
    </xf>
    <xf numFmtId="164" fontId="4" fillId="0" borderId="0" applyFont="0" applyFill="0" applyBorder="0" applyAlignment="0" applyProtection="0"/>
    <xf numFmtId="186" fontId="56" fillId="15" borderId="198" applyNumberFormat="0" applyProtection="0">
      <alignment horizontal="left" vertical="top" indent="1"/>
    </xf>
    <xf numFmtId="186" fontId="56" fillId="14" borderId="171" applyNumberFormat="0" applyProtection="0">
      <alignment horizontal="left" vertical="top" indent="1"/>
    </xf>
    <xf numFmtId="186" fontId="27" fillId="63" borderId="171" applyNumberFormat="0" applyProtection="0">
      <alignment horizontal="left" vertical="center" indent="1"/>
    </xf>
    <xf numFmtId="186" fontId="56" fillId="40" borderId="200" applyNumberFormat="0" applyFont="0" applyAlignment="0" applyProtection="0"/>
    <xf numFmtId="186" fontId="56" fillId="14" borderId="171" applyNumberFormat="0" applyProtection="0">
      <alignment horizontal="left" vertical="top" indent="1"/>
    </xf>
    <xf numFmtId="186" fontId="27" fillId="14" borderId="188" applyNumberFormat="0" applyProtection="0">
      <alignment horizontal="left" vertical="center" indent="1"/>
    </xf>
    <xf numFmtId="186" fontId="56" fillId="63" borderId="198" applyNumberFormat="0" applyProtection="0">
      <alignment horizontal="left" vertical="top" indent="1"/>
    </xf>
    <xf numFmtId="186" fontId="56" fillId="14" borderId="171" applyNumberFormat="0" applyProtection="0">
      <alignment horizontal="left" vertical="top" indent="1"/>
    </xf>
    <xf numFmtId="4" fontId="63" fillId="66" borderId="204"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69" applyNumberFormat="0" applyFont="0" applyAlignment="0" applyProtection="0"/>
    <xf numFmtId="186" fontId="60" fillId="52" borderId="198" applyNumberFormat="0" applyProtection="0">
      <alignment horizontal="left" vertical="top" indent="1"/>
    </xf>
    <xf numFmtId="4" fontId="56" fillId="0" borderId="169" applyNumberFormat="0" applyProtection="0">
      <alignment horizontal="right" vertical="center"/>
    </xf>
    <xf numFmtId="186" fontId="27" fillId="63" borderId="198" applyNumberFormat="0" applyProtection="0">
      <alignment horizontal="left" vertical="top" indent="1"/>
    </xf>
    <xf numFmtId="164" fontId="4" fillId="0" borderId="0" applyFont="0" applyFill="0" applyBorder="0" applyAlignment="0" applyProtection="0"/>
    <xf numFmtId="4" fontId="56" fillId="61" borderId="204" applyNumberFormat="0" applyProtection="0">
      <alignment horizontal="left" vertical="center" indent="1"/>
    </xf>
    <xf numFmtId="0" fontId="4" fillId="0" borderId="0"/>
    <xf numFmtId="186" fontId="56" fillId="63" borderId="171"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1" applyNumberFormat="0" applyProtection="0">
      <alignment horizontal="left" vertical="top" indent="1"/>
    </xf>
    <xf numFmtId="164" fontId="4" fillId="0" borderId="0" applyFont="0" applyFill="0" applyBorder="0" applyAlignment="0" applyProtection="0"/>
    <xf numFmtId="186" fontId="56" fillId="40" borderId="169" applyNumberFormat="0" applyFont="0" applyAlignment="0" applyProtection="0"/>
    <xf numFmtId="186" fontId="56" fillId="62" borderId="200"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8"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8"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0"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7" applyNumberFormat="0">
      <protection locked="0"/>
    </xf>
    <xf numFmtId="186" fontId="56" fillId="40" borderId="109" applyNumberFormat="0" applyFont="0" applyAlignment="0" applyProtection="0"/>
    <xf numFmtId="193" fontId="28" fillId="50" borderId="117">
      <alignment vertical="center"/>
    </xf>
    <xf numFmtId="186" fontId="56" fillId="14" borderId="198" applyNumberFormat="0" applyProtection="0">
      <alignment horizontal="left" vertical="top" indent="1"/>
    </xf>
    <xf numFmtId="186" fontId="56" fillId="40" borderId="169"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7" applyNumberFormat="0">
      <protection locked="0"/>
    </xf>
    <xf numFmtId="186" fontId="28" fillId="49" borderId="8">
      <alignment vertical="center"/>
    </xf>
    <xf numFmtId="186" fontId="28" fillId="50" borderId="8">
      <alignment vertical="center"/>
    </xf>
    <xf numFmtId="186" fontId="56" fillId="63" borderId="169"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0" applyNumberFormat="0" applyProtection="0">
      <alignment horizontal="right" vertical="center"/>
    </xf>
    <xf numFmtId="4" fontId="56" fillId="59" borderId="200" applyNumberFormat="0" applyProtection="0">
      <alignment horizontal="right" vertical="center"/>
    </xf>
    <xf numFmtId="186" fontId="56" fillId="15" borderId="198" applyNumberFormat="0" applyProtection="0">
      <alignment horizontal="left" vertical="top" indent="1"/>
    </xf>
    <xf numFmtId="188" fontId="5" fillId="70" borderId="176">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8"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8"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69" applyNumberFormat="0" applyProtection="0">
      <alignment horizontal="right" vertical="center"/>
    </xf>
    <xf numFmtId="186" fontId="56" fillId="15"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93" fontId="5" fillId="69" borderId="176">
      <alignment vertical="center"/>
    </xf>
    <xf numFmtId="186" fontId="56" fillId="15" borderId="198"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69"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0"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8" applyNumberFormat="0" applyProtection="0">
      <alignment horizontal="left" vertical="top" indent="1"/>
    </xf>
    <xf numFmtId="186" fontId="27" fillId="21" borderId="188"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0"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0" applyNumberFormat="0" applyProtection="0">
      <alignment horizontal="right" vertical="center"/>
    </xf>
    <xf numFmtId="193" fontId="28" fillId="12" borderId="8">
      <alignment vertical="center"/>
      <protection locked="0"/>
    </xf>
    <xf numFmtId="4" fontId="27" fillId="21" borderId="204"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1" applyNumberFormat="0" applyProtection="0">
      <alignment horizontal="left" vertical="top" indent="1"/>
    </xf>
    <xf numFmtId="186" fontId="56" fillId="63" borderId="171" applyNumberFormat="0" applyProtection="0">
      <alignment horizontal="left" vertical="top" indent="1"/>
    </xf>
    <xf numFmtId="4" fontId="74" fillId="87" borderId="198"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8"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8"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0"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8" applyNumberFormat="0" applyProtection="0">
      <alignment horizontal="left" vertical="top" indent="1"/>
    </xf>
    <xf numFmtId="4" fontId="56" fillId="53" borderId="200"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0"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0"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0"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7" applyNumberFormat="0">
      <protection locked="0"/>
    </xf>
    <xf numFmtId="186" fontId="56" fillId="62" borderId="109" applyNumberFormat="0" applyProtection="0">
      <alignment horizontal="left" vertical="center" indent="1"/>
    </xf>
    <xf numFmtId="191" fontId="5" fillId="69" borderId="176">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0"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8"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4" applyNumberFormat="0" applyProtection="0">
      <alignment horizontal="left" vertical="center" indent="1"/>
    </xf>
    <xf numFmtId="186" fontId="56" fillId="40" borderId="200"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4" applyNumberFormat="0" applyProtection="0">
      <alignment horizontal="left" vertical="center" indent="1"/>
    </xf>
    <xf numFmtId="186" fontId="56" fillId="40" borderId="109" applyNumberFormat="0" applyFont="0" applyAlignment="0" applyProtection="0"/>
    <xf numFmtId="186" fontId="42" fillId="44" borderId="200"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6"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8"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8"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3"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0" applyNumberFormat="0" applyProtection="0">
      <alignment vertical="center"/>
    </xf>
    <xf numFmtId="186" fontId="57" fillId="44" borderId="201"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8"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1"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8" applyNumberFormat="0" applyProtection="0">
      <alignment horizontal="left" vertical="center" indent="1"/>
    </xf>
    <xf numFmtId="4" fontId="56" fillId="54" borderId="200" applyNumberFormat="0" applyProtection="0">
      <alignment horizontal="left" vertical="center" indent="1"/>
    </xf>
    <xf numFmtId="186" fontId="56" fillId="40" borderId="109" applyNumberFormat="0" applyFont="0" applyAlignment="0" applyProtection="0"/>
    <xf numFmtId="4" fontId="59" fillId="53" borderId="200"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8"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8"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0" applyNumberFormat="0" applyProtection="0">
      <alignment horizontal="right" vertical="center"/>
    </xf>
    <xf numFmtId="186" fontId="56" fillId="40" borderId="200" applyNumberFormat="0" applyFont="0" applyAlignment="0" applyProtection="0"/>
    <xf numFmtId="186" fontId="56" fillId="40" borderId="109" applyNumberFormat="0" applyFont="0" applyAlignment="0" applyProtection="0"/>
    <xf numFmtId="186" fontId="56" fillId="63" borderId="198"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8" applyNumberFormat="0" applyProtection="0">
      <alignment horizontal="left" vertical="top" indent="1"/>
    </xf>
    <xf numFmtId="186" fontId="56" fillId="40" borderId="109" applyNumberFormat="0" applyFont="0" applyAlignment="0" applyProtection="0"/>
    <xf numFmtId="186" fontId="56" fillId="15" borderId="198"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0"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6"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0" applyNumberFormat="0" applyProtection="0">
      <alignment horizontal="right" vertical="center"/>
    </xf>
    <xf numFmtId="186" fontId="57" fillId="44" borderId="110" applyNumberFormat="0" applyAlignment="0" applyProtection="0"/>
    <xf numFmtId="0" fontId="27" fillId="21" borderId="198"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4"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0"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8"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6">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0"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0"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6"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0"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7"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8" applyNumberFormat="0" applyProtection="0">
      <alignment horizontal="left" vertical="top" indent="1"/>
    </xf>
    <xf numFmtId="186" fontId="56" fillId="14" borderId="111" applyNumberFormat="0" applyProtection="0">
      <alignment horizontal="left" vertical="top" indent="1"/>
    </xf>
    <xf numFmtId="186" fontId="56" fillId="63" borderId="198"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7" applyNumberFormat="0">
      <protection locked="0"/>
    </xf>
    <xf numFmtId="186" fontId="56" fillId="64" borderId="167"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6">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4" applyNumberFormat="0" applyProtection="0">
      <alignment horizontal="left" vertical="center" indent="1"/>
    </xf>
    <xf numFmtId="4" fontId="56" fillId="60" borderId="109" applyNumberFormat="0" applyProtection="0">
      <alignment horizontal="right" vertical="center"/>
    </xf>
    <xf numFmtId="186" fontId="56" fillId="40" borderId="200" applyNumberFormat="0" applyFont="0" applyAlignment="0" applyProtection="0"/>
    <xf numFmtId="4" fontId="56" fillId="19" borderId="200"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4"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6"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7"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8" applyNumberFormat="0" applyProtection="0">
      <alignment horizontal="right" vertical="center"/>
    </xf>
    <xf numFmtId="188" fontId="5" fillId="70" borderId="196">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8" applyNumberFormat="0" applyProtection="0">
      <alignment horizontal="left" vertical="top" indent="1"/>
    </xf>
    <xf numFmtId="186" fontId="56" fillId="40" borderId="109" applyNumberFormat="0" applyFont="0" applyAlignment="0" applyProtection="0"/>
    <xf numFmtId="186" fontId="56" fillId="64" borderId="167"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6">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186" fontId="56" fillId="21" borderId="111" applyNumberFormat="0" applyProtection="0">
      <alignment horizontal="left" vertical="top" indent="1"/>
    </xf>
    <xf numFmtId="4" fontId="56" fillId="55" borderId="200"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8"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7"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0"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8" applyNumberFormat="0" applyProtection="0">
      <alignment horizontal="left" vertical="top" indent="1"/>
    </xf>
    <xf numFmtId="4" fontId="62" fillId="48" borderId="111" applyNumberFormat="0" applyProtection="0">
      <alignment vertical="center"/>
    </xf>
    <xf numFmtId="186" fontId="56" fillId="64" borderId="16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0"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6">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0"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0"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0"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6"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7" applyNumberFormat="0">
      <protection locked="0"/>
    </xf>
    <xf numFmtId="4" fontId="56" fillId="60" borderId="200" applyNumberFormat="0" applyProtection="0">
      <alignment horizontal="right" vertical="center"/>
    </xf>
    <xf numFmtId="4" fontId="56" fillId="0" borderId="109" applyNumberFormat="0" applyProtection="0">
      <alignment horizontal="right" vertical="center"/>
    </xf>
    <xf numFmtId="0" fontId="5" fillId="69" borderId="176">
      <alignment vertical="center"/>
    </xf>
    <xf numFmtId="193" fontId="28" fillId="50" borderId="8">
      <alignment vertical="center"/>
    </xf>
    <xf numFmtId="186" fontId="56" fillId="40" borderId="109" applyNumberFormat="0" applyFont="0" applyAlignment="0" applyProtection="0"/>
    <xf numFmtId="4" fontId="72" fillId="78" borderId="198"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8"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0"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0" applyNumberFormat="0" applyProtection="0">
      <alignment horizontal="right" vertical="center"/>
    </xf>
    <xf numFmtId="191" fontId="28" fillId="49" borderId="117">
      <alignment vertical="center"/>
    </xf>
    <xf numFmtId="186" fontId="44" fillId="0" borderId="175"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8"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0" applyNumberFormat="0" applyAlignment="0" applyProtection="0"/>
    <xf numFmtId="186" fontId="61" fillId="21" borderId="202" applyBorder="0"/>
    <xf numFmtId="4" fontId="56" fillId="23" borderId="200" applyNumberFormat="0" applyProtection="0">
      <alignment horizontal="right" vertical="center"/>
    </xf>
    <xf numFmtId="193" fontId="28" fillId="12" borderId="8">
      <alignment vertical="center"/>
      <protection locked="0"/>
    </xf>
    <xf numFmtId="4" fontId="56" fillId="54" borderId="200"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0" applyNumberFormat="0" applyProtection="0">
      <alignment horizontal="right" vertical="center"/>
    </xf>
    <xf numFmtId="186" fontId="56" fillId="64" borderId="167" applyNumberFormat="0">
      <protection locked="0"/>
    </xf>
    <xf numFmtId="186" fontId="57" fillId="44" borderId="170"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2"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4" fontId="56" fillId="16" borderId="169" applyNumberFormat="0" applyProtection="0">
      <alignment horizontal="right" vertical="center"/>
    </xf>
    <xf numFmtId="4" fontId="56" fillId="53" borderId="200" applyNumberFormat="0" applyProtection="0">
      <alignment horizontal="left" vertical="center" indent="1"/>
    </xf>
    <xf numFmtId="186" fontId="28" fillId="51" borderId="117">
      <alignment horizontal="right" vertical="center"/>
      <protection locked="0"/>
    </xf>
    <xf numFmtId="4" fontId="56" fillId="19" borderId="200" applyNumberFormat="0" applyProtection="0">
      <alignment horizontal="right" vertical="center"/>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0" applyNumberFormat="0" applyFont="0" applyAlignment="0" applyProtection="0"/>
    <xf numFmtId="186" fontId="56" fillId="63" borderId="198"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8"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6">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0"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4" applyNumberFormat="0" applyProtection="0">
      <alignment horizontal="left" vertical="center" indent="1"/>
    </xf>
    <xf numFmtId="186" fontId="27" fillId="15" borderId="198"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0" applyNumberFormat="0" applyProtection="0">
      <alignment horizontal="right" vertical="center"/>
    </xf>
    <xf numFmtId="186" fontId="56" fillId="15" borderId="198" applyNumberFormat="0" applyProtection="0">
      <alignment horizontal="left" vertical="top" indent="1"/>
    </xf>
    <xf numFmtId="186" fontId="42" fillId="44" borderId="109" applyNumberFormat="0" applyAlignment="0" applyProtection="0"/>
    <xf numFmtId="186" fontId="50" fillId="41" borderId="200" applyNumberFormat="0" applyAlignment="0" applyProtection="0"/>
    <xf numFmtId="4" fontId="64" fillId="64" borderId="200" applyNumberFormat="0" applyProtection="0">
      <alignment horizontal="right" vertical="center"/>
    </xf>
    <xf numFmtId="186" fontId="56" fillId="63" borderId="198" applyNumberFormat="0" applyProtection="0">
      <alignment horizontal="left" vertical="top" indent="1"/>
    </xf>
    <xf numFmtId="186" fontId="56" fillId="21" borderId="111" applyNumberFormat="0" applyProtection="0">
      <alignment horizontal="left" vertical="top" indent="1"/>
    </xf>
    <xf numFmtId="186" fontId="56" fillId="15" borderId="198" applyNumberFormat="0" applyProtection="0">
      <alignment horizontal="left" vertical="top" indent="1"/>
    </xf>
    <xf numFmtId="186" fontId="27" fillId="63" borderId="171" applyNumberFormat="0" applyProtection="0">
      <alignment horizontal="left" vertical="top" indent="1"/>
    </xf>
    <xf numFmtId="186" fontId="56" fillId="40" borderId="169" applyNumberFormat="0" applyFont="0" applyAlignment="0" applyProtection="0"/>
    <xf numFmtId="4" fontId="72" fillId="79" borderId="198" applyNumberFormat="0" applyProtection="0">
      <alignment horizontal="right" vertical="center"/>
    </xf>
    <xf numFmtId="4" fontId="74" fillId="87" borderId="198" applyNumberFormat="0" applyProtection="0">
      <alignment horizontal="right" vertical="center"/>
    </xf>
    <xf numFmtId="37" fontId="33" fillId="0" borderId="203" applyNumberFormat="0"/>
    <xf numFmtId="4" fontId="56" fillId="56" borderId="200" applyNumberFormat="0" applyProtection="0">
      <alignment horizontal="right" vertical="center"/>
    </xf>
    <xf numFmtId="186" fontId="56" fillId="15" borderId="171" applyNumberFormat="0" applyProtection="0">
      <alignment horizontal="left" vertical="top" indent="1"/>
    </xf>
    <xf numFmtId="186" fontId="56" fillId="14" borderId="198"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8" applyNumberFormat="0" applyProtection="0">
      <alignment horizontal="left" vertical="top" indent="1"/>
    </xf>
    <xf numFmtId="186" fontId="56" fillId="21" borderId="111" applyNumberFormat="0" applyProtection="0">
      <alignment horizontal="left" vertical="top" indent="1"/>
    </xf>
    <xf numFmtId="186" fontId="56" fillId="40" borderId="200" applyNumberFormat="0" applyFont="0" applyAlignment="0" applyProtection="0"/>
    <xf numFmtId="186" fontId="56" fillId="64" borderId="167" applyNumberFormat="0">
      <protection locked="0"/>
    </xf>
    <xf numFmtId="186" fontId="27" fillId="63" borderId="198" applyNumberFormat="0" applyProtection="0">
      <alignment horizontal="left" vertical="center" indent="1"/>
    </xf>
    <xf numFmtId="186" fontId="56" fillId="63" borderId="198" applyNumberFormat="0" applyProtection="0">
      <alignment horizontal="left" vertical="top" indent="1"/>
    </xf>
    <xf numFmtId="186" fontId="60" fillId="52" borderId="198" applyNumberFormat="0" applyProtection="0">
      <alignment horizontal="left" vertical="top" indent="1"/>
    </xf>
    <xf numFmtId="186" fontId="56" fillId="63" borderId="198" applyNumberFormat="0" applyProtection="0">
      <alignment horizontal="left" vertical="top" indent="1"/>
    </xf>
    <xf numFmtId="4" fontId="70" fillId="85" borderId="168" applyNumberFormat="0" applyProtection="0">
      <alignment horizontal="left" vertical="center" indent="1"/>
    </xf>
    <xf numFmtId="186" fontId="56" fillId="15" borderId="198" applyNumberFormat="0" applyProtection="0">
      <alignment horizontal="left" vertical="top" indent="1"/>
    </xf>
    <xf numFmtId="186" fontId="42" fillId="44" borderId="200"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6">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7" applyNumberFormat="0">
      <protection locked="0"/>
    </xf>
    <xf numFmtId="186" fontId="56" fillId="40" borderId="109" applyNumberFormat="0" applyFont="0" applyAlignment="0" applyProtection="0"/>
    <xf numFmtId="186" fontId="56" fillId="15" borderId="171" applyNumberFormat="0" applyProtection="0">
      <alignment horizontal="left" vertical="top" indent="1"/>
    </xf>
    <xf numFmtId="186" fontId="56" fillId="21" borderId="198"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6" applyFill="0"/>
    <xf numFmtId="186" fontId="56" fillId="21" borderId="198"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2" applyBorder="0"/>
    <xf numFmtId="4" fontId="56" fillId="54" borderId="109" applyNumberFormat="0" applyProtection="0">
      <alignment horizontal="left" vertical="center" indent="1"/>
    </xf>
    <xf numFmtId="186" fontId="42" fillId="44" borderId="200"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0"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1" applyNumberFormat="0" applyProtection="0">
      <alignment horizontal="left" vertical="top" indent="1"/>
    </xf>
    <xf numFmtId="186" fontId="56" fillId="15" borderId="171" applyNumberFormat="0" applyProtection="0">
      <alignment horizontal="left" vertical="top" indent="1"/>
    </xf>
    <xf numFmtId="186" fontId="56" fillId="21" borderId="198"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0"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6" applyFill="0"/>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8"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1" applyNumberFormat="0" applyProtection="0">
      <alignment horizontal="left" vertical="top" indent="1"/>
    </xf>
    <xf numFmtId="186" fontId="27" fillId="14" borderId="198" applyNumberFormat="0" applyProtection="0">
      <alignment horizontal="left" vertical="center" indent="1"/>
    </xf>
    <xf numFmtId="190" fontId="5" fillId="13" borderId="117">
      <alignment vertical="center"/>
    </xf>
    <xf numFmtId="186" fontId="56" fillId="21" borderId="198"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0"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8" applyNumberFormat="0" applyProtection="0">
      <alignment horizontal="left" vertical="top" indent="1"/>
    </xf>
    <xf numFmtId="194" fontId="33" fillId="0" borderId="166"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0" fontId="27" fillId="14" borderId="198" applyNumberFormat="0" applyProtection="0">
      <alignment horizontal="left" vertical="center" indent="1"/>
    </xf>
    <xf numFmtId="188" fontId="5" fillId="70" borderId="176">
      <alignment horizontal="right" vertical="center"/>
      <protection locked="0"/>
    </xf>
    <xf numFmtId="186" fontId="56" fillId="40" borderId="169" applyNumberFormat="0" applyFont="0" applyAlignment="0" applyProtection="0"/>
    <xf numFmtId="4" fontId="56" fillId="55" borderId="200" applyNumberFormat="0" applyProtection="0">
      <alignment horizontal="right" vertical="center"/>
    </xf>
    <xf numFmtId="186" fontId="56" fillId="15" borderId="171" applyNumberFormat="0" applyProtection="0">
      <alignment horizontal="left" vertical="top" indent="1"/>
    </xf>
    <xf numFmtId="4" fontId="56" fillId="59" borderId="16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0" applyNumberFormat="0" applyProtection="0">
      <alignment horizontal="right" vertical="center"/>
    </xf>
    <xf numFmtId="188" fontId="28" fillId="50" borderId="8">
      <alignment vertical="center"/>
    </xf>
    <xf numFmtId="4" fontId="56" fillId="54" borderId="200" applyNumberFormat="0" applyProtection="0">
      <alignment horizontal="left" vertical="center" indent="1"/>
    </xf>
    <xf numFmtId="186" fontId="42" fillId="44" borderId="200" applyNumberFormat="0" applyAlignment="0" applyProtection="0"/>
    <xf numFmtId="186" fontId="27" fillId="21" borderId="198" applyNumberFormat="0" applyProtection="0">
      <alignment horizontal="left" vertical="center" indent="1"/>
    </xf>
    <xf numFmtId="0" fontId="27" fillId="21" borderId="198" applyNumberFormat="0" applyProtection="0">
      <alignment horizontal="left" vertical="center" indent="1"/>
    </xf>
    <xf numFmtId="0" fontId="27" fillId="15" borderId="198" applyNumberFormat="0" applyProtection="0">
      <alignment horizontal="left" vertical="top" indent="1"/>
    </xf>
    <xf numFmtId="4" fontId="64" fillId="64" borderId="200" applyNumberFormat="0" applyProtection="0">
      <alignment horizontal="right" vertical="center"/>
    </xf>
    <xf numFmtId="4" fontId="56" fillId="15" borderId="172"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8"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8"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7" applyNumberFormat="0">
      <protection locked="0"/>
    </xf>
    <xf numFmtId="186" fontId="56" fillId="15" borderId="198"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6">
      <alignment vertical="center"/>
    </xf>
    <xf numFmtId="4" fontId="27" fillId="21" borderId="172" applyNumberFormat="0" applyProtection="0">
      <alignment horizontal="left" vertical="center" indent="1"/>
    </xf>
    <xf numFmtId="186" fontId="56" fillId="40" borderId="200" applyNumberFormat="0" applyFont="0" applyAlignment="0" applyProtection="0"/>
    <xf numFmtId="186" fontId="44" fillId="0" borderId="116" applyNumberFormat="0" applyFill="0" applyAlignment="0" applyProtection="0"/>
    <xf numFmtId="186" fontId="42" fillId="44" borderId="169" applyNumberFormat="0" applyAlignment="0" applyProtection="0"/>
    <xf numFmtId="37" fontId="33" fillId="0" borderId="115" applyNumberFormat="0"/>
    <xf numFmtId="186" fontId="42" fillId="44" borderId="109" applyNumberFormat="0" applyAlignment="0" applyProtection="0"/>
    <xf numFmtId="186" fontId="56" fillId="64" borderId="167"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7"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8"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7" applyNumberFormat="0">
      <protection locked="0"/>
    </xf>
    <xf numFmtId="186" fontId="56" fillId="21" borderId="198" applyNumberFormat="0" applyProtection="0">
      <alignment horizontal="left" vertical="top" indent="1"/>
    </xf>
    <xf numFmtId="4" fontId="56" fillId="60" borderId="200" applyNumberFormat="0" applyProtection="0">
      <alignment horizontal="right" vertical="center"/>
    </xf>
    <xf numFmtId="186" fontId="50" fillId="41" borderId="200" applyNumberFormat="0" applyAlignment="0" applyProtection="0"/>
    <xf numFmtId="186" fontId="56" fillId="14" borderId="198" applyNumberFormat="0" applyProtection="0">
      <alignment horizontal="left" vertical="top" indent="1"/>
    </xf>
    <xf numFmtId="4" fontId="59" fillId="53" borderId="200" applyNumberFormat="0" applyProtection="0">
      <alignment vertical="center"/>
    </xf>
    <xf numFmtId="186" fontId="56" fillId="40" borderId="200" applyNumberFormat="0" applyFont="0" applyAlignment="0" applyProtection="0"/>
    <xf numFmtId="186" fontId="56" fillId="63" borderId="198" applyNumberFormat="0" applyProtection="0">
      <alignment horizontal="left" vertical="top" indent="1"/>
    </xf>
    <xf numFmtId="186" fontId="56" fillId="40" borderId="200" applyNumberFormat="0" applyFont="0" applyAlignment="0" applyProtection="0"/>
    <xf numFmtId="186" fontId="56" fillId="15" borderId="198" applyNumberFormat="0" applyProtection="0">
      <alignment horizontal="left" vertical="top" indent="1"/>
    </xf>
    <xf numFmtId="4" fontId="27" fillId="21" borderId="204" applyNumberFormat="0" applyProtection="0">
      <alignment horizontal="left" vertical="center" indent="1"/>
    </xf>
    <xf numFmtId="186" fontId="56" fillId="63" borderId="198" applyNumberFormat="0" applyProtection="0">
      <alignment horizontal="left" vertical="top" indent="1"/>
    </xf>
    <xf numFmtId="4" fontId="27" fillId="21" borderId="112" applyNumberFormat="0" applyProtection="0">
      <alignment horizontal="left" vertical="center" indent="1"/>
    </xf>
    <xf numFmtId="186" fontId="50" fillId="41" borderId="200" applyNumberFormat="0" applyAlignment="0" applyProtection="0"/>
    <xf numFmtId="186" fontId="56" fillId="14" borderId="188" applyNumberFormat="0" applyProtection="0">
      <alignment horizontal="left" vertical="top" indent="1"/>
    </xf>
    <xf numFmtId="0" fontId="5" fillId="7" borderId="176">
      <alignment vertical="center"/>
      <protection locked="0"/>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top" indent="1"/>
    </xf>
    <xf numFmtId="4" fontId="56" fillId="53" borderId="200" applyNumberFormat="0" applyProtection="0">
      <alignment horizontal="left" vertical="center" indent="1"/>
    </xf>
    <xf numFmtId="186" fontId="56" fillId="40" borderId="200" applyNumberFormat="0" applyFont="0" applyAlignment="0" applyProtection="0"/>
    <xf numFmtId="186" fontId="27" fillId="21" borderId="198" applyNumberFormat="0" applyProtection="0">
      <alignment horizontal="left" vertical="top" indent="1"/>
    </xf>
    <xf numFmtId="4" fontId="56" fillId="23" borderId="200" applyNumberFormat="0" applyProtection="0">
      <alignment horizontal="right" vertical="center"/>
    </xf>
    <xf numFmtId="186" fontId="56" fillId="14" borderId="198" applyNumberFormat="0" applyProtection="0">
      <alignment horizontal="left" vertical="top" indent="1"/>
    </xf>
    <xf numFmtId="186" fontId="50" fillId="41" borderId="200" applyNumberFormat="0" applyAlignment="0" applyProtection="0"/>
    <xf numFmtId="186" fontId="57" fillId="44" borderId="201" applyNumberFormat="0" applyAlignment="0" applyProtection="0"/>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center" indent="1"/>
    </xf>
    <xf numFmtId="4" fontId="62" fillId="11" borderId="198" applyNumberFormat="0" applyProtection="0">
      <alignment horizontal="left" vertical="center" indent="1"/>
    </xf>
    <xf numFmtId="186" fontId="56" fillId="63" borderId="200" applyNumberFormat="0" applyProtection="0">
      <alignment horizontal="left" vertical="center" indent="1"/>
    </xf>
    <xf numFmtId="186" fontId="56" fillId="11" borderId="200" applyNumberFormat="0" applyProtection="0">
      <alignment horizontal="left" vertical="center" indent="1"/>
    </xf>
    <xf numFmtId="4" fontId="56" fillId="53" borderId="200" applyNumberFormat="0" applyProtection="0">
      <alignment horizontal="left" vertical="center" indent="1"/>
    </xf>
    <xf numFmtId="186" fontId="56" fillId="62" borderId="200" applyNumberFormat="0" applyProtection="0">
      <alignment horizontal="left" vertical="center" indent="1"/>
    </xf>
    <xf numFmtId="186" fontId="56" fillId="14" borderId="200" applyNumberFormat="0" applyProtection="0">
      <alignment horizontal="left" vertical="center" indent="1"/>
    </xf>
    <xf numFmtId="186" fontId="27" fillId="21" borderId="198" applyNumberFormat="0" applyProtection="0">
      <alignment horizontal="left" vertical="top" indent="1"/>
    </xf>
    <xf numFmtId="186" fontId="56" fillId="15" borderId="198" applyNumberFormat="0" applyProtection="0">
      <alignment horizontal="left" vertical="top" indent="1"/>
    </xf>
    <xf numFmtId="4" fontId="56" fillId="14" borderId="204"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4" fontId="27" fillId="21" borderId="204" applyNumberFormat="0" applyProtection="0">
      <alignment horizontal="left" vertical="center" indent="1"/>
    </xf>
    <xf numFmtId="186" fontId="56" fillId="63" borderId="198" applyNumberFormat="0" applyProtection="0">
      <alignment horizontal="left" vertical="top" indent="1"/>
    </xf>
    <xf numFmtId="186" fontId="61" fillId="21" borderId="202" applyBorder="0"/>
    <xf numFmtId="186" fontId="56" fillId="21" borderId="198" applyNumberFormat="0" applyProtection="0">
      <alignment horizontal="left" vertical="top" indent="1"/>
    </xf>
    <xf numFmtId="186" fontId="60" fillId="52" borderId="198" applyNumberFormat="0" applyProtection="0">
      <alignment horizontal="left" vertical="top" indent="1"/>
    </xf>
    <xf numFmtId="186" fontId="56" fillId="40" borderId="200" applyNumberFormat="0" applyFont="0" applyAlignment="0" applyProtection="0"/>
    <xf numFmtId="4" fontId="56" fillId="15" borderId="109" applyNumberFormat="0" applyProtection="0">
      <alignment horizontal="right" vertical="center"/>
    </xf>
    <xf numFmtId="186" fontId="44" fillId="0" borderId="205" applyNumberFormat="0" applyFill="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4" fontId="27" fillId="21" borderId="204" applyNumberFormat="0" applyProtection="0">
      <alignment horizontal="left" vertical="center"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4" fontId="56" fillId="15" borderId="200" applyNumberFormat="0" applyProtection="0">
      <alignment horizontal="right" vertical="center"/>
    </xf>
    <xf numFmtId="4" fontId="56" fillId="54" borderId="200" applyNumberFormat="0" applyProtection="0">
      <alignment horizontal="left" vertical="center" indent="1"/>
    </xf>
    <xf numFmtId="172" fontId="28" fillId="12" borderId="117">
      <alignment vertical="center"/>
      <protection locked="0"/>
    </xf>
    <xf numFmtId="4" fontId="56" fillId="16" borderId="200" applyNumberFormat="0" applyProtection="0">
      <alignment horizontal="right" vertical="center"/>
    </xf>
    <xf numFmtId="4" fontId="27" fillId="21" borderId="112" applyNumberFormat="0" applyProtection="0">
      <alignment horizontal="left" vertical="center" indent="1"/>
    </xf>
    <xf numFmtId="4" fontId="62" fillId="11" borderId="198" applyNumberFormat="0" applyProtection="0">
      <alignment horizontal="left" vertical="center" indent="1"/>
    </xf>
    <xf numFmtId="191" fontId="28" fillId="50" borderId="117">
      <alignment vertical="center"/>
    </xf>
    <xf numFmtId="4" fontId="56" fillId="57" borderId="204"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7"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0"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0" applyNumberFormat="0" applyAlignment="0" applyProtection="0"/>
    <xf numFmtId="186" fontId="27" fillId="15" borderId="198" applyNumberFormat="0" applyProtection="0">
      <alignment horizontal="left" vertical="top" indent="1"/>
    </xf>
    <xf numFmtId="186" fontId="27" fillId="21" borderId="198"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8"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8" applyNumberFormat="0" applyProtection="0">
      <alignment horizontal="left" vertical="top" indent="1"/>
    </xf>
    <xf numFmtId="186" fontId="56" fillId="40" borderId="200" applyNumberFormat="0" applyFont="0" applyAlignment="0" applyProtection="0"/>
    <xf numFmtId="0" fontId="27" fillId="15" borderId="198" applyNumberFormat="0" applyProtection="0">
      <alignment horizontal="left" vertical="center" indent="1"/>
    </xf>
    <xf numFmtId="0" fontId="5" fillId="69" borderId="176">
      <alignment vertical="center"/>
    </xf>
    <xf numFmtId="186" fontId="56" fillId="15" borderId="188" applyNumberFormat="0" applyProtection="0">
      <alignment horizontal="left" vertical="top" indent="1"/>
    </xf>
    <xf numFmtId="186" fontId="56" fillId="63" borderId="111" applyNumberFormat="0" applyProtection="0">
      <alignment horizontal="left" vertical="top" indent="1"/>
    </xf>
    <xf numFmtId="186" fontId="56" fillId="14" borderId="188"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0" applyNumberFormat="0" applyFont="0" applyAlignment="0" applyProtection="0"/>
    <xf numFmtId="191" fontId="28" fillId="51" borderId="8">
      <alignment horizontal="right" vertical="center"/>
      <protection locked="0"/>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0" fillId="41" borderId="200" applyNumberFormat="0" applyAlignment="0" applyProtection="0"/>
    <xf numFmtId="4" fontId="56" fillId="14" borderId="204" applyNumberFormat="0" applyProtection="0">
      <alignment horizontal="left" vertical="center" indent="1"/>
    </xf>
    <xf numFmtId="186" fontId="56" fillId="21" borderId="111" applyNumberFormat="0" applyProtection="0">
      <alignment horizontal="left" vertical="top" indent="1"/>
    </xf>
    <xf numFmtId="186" fontId="56" fillId="63" borderId="188" applyNumberFormat="0" applyProtection="0">
      <alignment horizontal="left" vertical="top" indent="1"/>
    </xf>
    <xf numFmtId="186" fontId="50" fillId="41" borderId="200" applyNumberFormat="0" applyAlignment="0" applyProtection="0"/>
    <xf numFmtId="186" fontId="56" fillId="15" borderId="198"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0" applyNumberFormat="0" applyAlignment="0" applyProtection="0"/>
    <xf numFmtId="186" fontId="56" fillId="62" borderId="200" applyNumberFormat="0" applyProtection="0">
      <alignment horizontal="left" vertical="center" indent="1"/>
    </xf>
    <xf numFmtId="186" fontId="61" fillId="21" borderId="114" applyBorder="0"/>
    <xf numFmtId="4" fontId="59" fillId="53" borderId="200" applyNumberFormat="0" applyProtection="0">
      <alignment vertical="center"/>
    </xf>
    <xf numFmtId="37" fontId="33" fillId="0" borderId="115" applyNumberFormat="0"/>
    <xf numFmtId="194" fontId="33" fillId="0" borderId="166" applyFill="0"/>
    <xf numFmtId="186" fontId="61" fillId="21" borderId="114" applyBorder="0"/>
    <xf numFmtId="186" fontId="56" fillId="64" borderId="167"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6">
      <alignment vertical="center"/>
      <protection locked="0"/>
    </xf>
    <xf numFmtId="4" fontId="64" fillId="64" borderId="109" applyNumberFormat="0" applyProtection="0">
      <alignment horizontal="right" vertical="center"/>
    </xf>
    <xf numFmtId="186" fontId="42" fillId="44" borderId="200" applyNumberFormat="0" applyAlignment="0" applyProtection="0"/>
    <xf numFmtId="191" fontId="5" fillId="70" borderId="117">
      <alignment horizontal="right" vertical="center"/>
      <protection locked="0"/>
    </xf>
    <xf numFmtId="0" fontId="27" fillId="14" borderId="198"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8" applyNumberFormat="0" applyProtection="0">
      <alignment horizontal="left" vertical="top" indent="1"/>
    </xf>
    <xf numFmtId="186" fontId="57" fillId="44" borderId="110" applyNumberFormat="0" applyAlignment="0" applyProtection="0"/>
    <xf numFmtId="186" fontId="56" fillId="14" borderId="198"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1" applyNumberFormat="0" applyAlignment="0" applyProtection="0"/>
    <xf numFmtId="186" fontId="56" fillId="14" borderId="198"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0"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7"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6">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0" applyNumberFormat="0" applyProtection="0">
      <alignment horizontal="right" vertical="center"/>
    </xf>
    <xf numFmtId="186" fontId="56" fillId="21" borderId="111"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56" fillId="21" borderId="198" applyNumberFormat="0" applyProtection="0">
      <alignment horizontal="left" vertical="top" indent="1"/>
    </xf>
    <xf numFmtId="186" fontId="56" fillId="62" borderId="200" applyNumberFormat="0" applyProtection="0">
      <alignment horizontal="left" vertical="center" indent="1"/>
    </xf>
    <xf numFmtId="4" fontId="56" fillId="60"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93" fontId="28" fillId="50" borderId="117">
      <alignment vertical="center"/>
    </xf>
    <xf numFmtId="4" fontId="72" fillId="53" borderId="198" applyNumberFormat="0" applyProtection="0">
      <alignment horizontal="left" vertical="center" indent="1"/>
    </xf>
    <xf numFmtId="193" fontId="5" fillId="69" borderId="176">
      <alignment vertical="center"/>
    </xf>
    <xf numFmtId="188" fontId="5" fillId="69" borderId="176">
      <alignment vertical="center"/>
    </xf>
    <xf numFmtId="4" fontId="62" fillId="48" borderId="188" applyNumberFormat="0" applyProtection="0">
      <alignment vertical="center"/>
    </xf>
    <xf numFmtId="186" fontId="56" fillId="15" borderId="188" applyNumberFormat="0" applyProtection="0">
      <alignment horizontal="left" vertical="top" indent="1"/>
    </xf>
    <xf numFmtId="186" fontId="28" fillId="51" borderId="196">
      <alignment horizontal="right" vertical="center"/>
      <protection locked="0"/>
    </xf>
    <xf numFmtId="186" fontId="27" fillId="21" borderId="171" applyNumberFormat="0" applyProtection="0">
      <alignment horizontal="left" vertical="top" indent="1"/>
    </xf>
    <xf numFmtId="186" fontId="56" fillId="63" borderId="171"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0"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0" applyNumberFormat="0" applyAlignment="0" applyProtection="0"/>
    <xf numFmtId="186" fontId="56" fillId="40" borderId="200" applyNumberFormat="0" applyFont="0" applyAlignment="0" applyProtection="0"/>
    <xf numFmtId="4" fontId="63" fillId="66" borderId="204" applyNumberFormat="0" applyProtection="0">
      <alignment horizontal="left" vertical="center" indent="1"/>
    </xf>
    <xf numFmtId="4" fontId="56" fillId="52" borderId="200" applyNumberFormat="0" applyProtection="0">
      <alignment vertical="center"/>
    </xf>
    <xf numFmtId="186" fontId="56" fillId="64" borderId="167" applyNumberFormat="0">
      <protection locked="0"/>
    </xf>
    <xf numFmtId="186" fontId="56" fillId="64" borderId="167" applyNumberFormat="0">
      <protection locked="0"/>
    </xf>
    <xf numFmtId="186" fontId="42" fillId="44" borderId="169" applyNumberFormat="0" applyAlignment="0" applyProtection="0"/>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0" fillId="41" borderId="200" applyNumberFormat="0" applyAlignment="0" applyProtection="0"/>
    <xf numFmtId="4" fontId="56" fillId="0" borderId="200"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1" applyNumberFormat="0" applyAlignment="0" applyProtection="0"/>
    <xf numFmtId="186" fontId="42" fillId="44" borderId="109" applyNumberFormat="0" applyAlignment="0" applyProtection="0"/>
    <xf numFmtId="186" fontId="56" fillId="15" borderId="198"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44" fillId="0" borderId="205" applyNumberFormat="0" applyFill="0" applyAlignment="0" applyProtection="0"/>
    <xf numFmtId="4" fontId="56" fillId="54" borderId="200" applyNumberFormat="0" applyProtection="0">
      <alignment horizontal="left" vertical="center" indent="1"/>
    </xf>
    <xf numFmtId="186" fontId="27" fillId="21" borderId="198" applyNumberFormat="0" applyProtection="0">
      <alignment horizontal="left" vertical="center" indent="1"/>
    </xf>
    <xf numFmtId="188" fontId="28" fillId="49" borderId="117">
      <alignment vertical="center"/>
    </xf>
    <xf numFmtId="4" fontId="56" fillId="56" borderId="200" applyNumberFormat="0" applyProtection="0">
      <alignment horizontal="right" vertical="center"/>
    </xf>
    <xf numFmtId="186" fontId="56" fillId="40" borderId="190" applyNumberFormat="0" applyFont="0" applyAlignment="0" applyProtection="0"/>
    <xf numFmtId="4" fontId="56" fillId="61" borderId="204" applyNumberFormat="0" applyProtection="0">
      <alignment horizontal="left" vertical="center" indent="1"/>
    </xf>
    <xf numFmtId="4" fontId="56" fillId="19" borderId="200" applyNumberFormat="0" applyProtection="0">
      <alignment horizontal="right" vertical="center"/>
    </xf>
    <xf numFmtId="186" fontId="56" fillId="15" borderId="198" applyNumberFormat="0" applyProtection="0">
      <alignment horizontal="left" vertical="top" indent="1"/>
    </xf>
    <xf numFmtId="4" fontId="56" fillId="19" borderId="200" applyNumberFormat="0" applyProtection="0">
      <alignment horizontal="right" vertical="center"/>
    </xf>
    <xf numFmtId="186" fontId="56" fillId="63" borderId="188" applyNumberFormat="0" applyProtection="0">
      <alignment horizontal="left" vertical="top" indent="1"/>
    </xf>
    <xf numFmtId="186" fontId="56" fillId="40" borderId="200" applyNumberFormat="0" applyFont="0" applyAlignment="0" applyProtection="0"/>
    <xf numFmtId="186" fontId="60" fillId="52" borderId="198" applyNumberFormat="0" applyProtection="0">
      <alignment horizontal="left" vertical="top" indent="1"/>
    </xf>
    <xf numFmtId="186" fontId="56" fillId="15" borderId="198" applyNumberFormat="0" applyProtection="0">
      <alignment horizontal="left" vertical="top" indent="1"/>
    </xf>
    <xf numFmtId="4" fontId="72" fillId="83" borderId="198" applyNumberFormat="0" applyProtection="0">
      <alignment horizontal="right" vertical="center"/>
    </xf>
    <xf numFmtId="191" fontId="5" fillId="7" borderId="176">
      <alignment vertical="center"/>
      <protection locked="0"/>
    </xf>
    <xf numFmtId="4" fontId="27" fillId="21" borderId="172" applyNumberFormat="0" applyProtection="0">
      <alignment horizontal="left" vertical="center" indent="1"/>
    </xf>
    <xf numFmtId="186" fontId="56" fillId="21" borderId="171" applyNumberFormat="0" applyProtection="0">
      <alignment horizontal="left" vertical="top" indent="1"/>
    </xf>
    <xf numFmtId="186" fontId="56" fillId="40" borderId="200" applyNumberFormat="0" applyFont="0" applyAlignment="0" applyProtection="0"/>
    <xf numFmtId="186" fontId="57" fillId="44" borderId="201" applyNumberFormat="0" applyAlignment="0" applyProtection="0"/>
    <xf numFmtId="186" fontId="56" fillId="11" borderId="200" applyNumberFormat="0" applyProtection="0">
      <alignment horizontal="left" vertical="center" indent="1"/>
    </xf>
    <xf numFmtId="186" fontId="57" fillId="44" borderId="201" applyNumberFormat="0" applyAlignment="0" applyProtection="0"/>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27" fillId="63" borderId="198"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8"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8"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0"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2" applyBorder="0"/>
    <xf numFmtId="186" fontId="56" fillId="15" borderId="198" applyNumberFormat="0" applyProtection="0">
      <alignment horizontal="left" vertical="top" indent="1"/>
    </xf>
    <xf numFmtId="186" fontId="56" fillId="40" borderId="200" applyNumberFormat="0" applyFont="0" applyAlignment="0" applyProtection="0"/>
    <xf numFmtId="4" fontId="56" fillId="59" borderId="200" applyNumberFormat="0" applyProtection="0">
      <alignment horizontal="right" vertical="center"/>
    </xf>
    <xf numFmtId="4" fontId="56" fillId="58" borderId="200" applyNumberFormat="0" applyProtection="0">
      <alignment horizontal="right" vertical="center"/>
    </xf>
    <xf numFmtId="186" fontId="56" fillId="21" borderId="198" applyNumberFormat="0" applyProtection="0">
      <alignment horizontal="left" vertical="top" indent="1"/>
    </xf>
    <xf numFmtId="4" fontId="70" fillId="86" borderId="199" applyNumberFormat="0" applyProtection="0">
      <alignment horizontal="left" vertical="center" indent="1"/>
    </xf>
    <xf numFmtId="188" fontId="5" fillId="70" borderId="176">
      <alignment horizontal="right" vertical="center"/>
      <protection locked="0"/>
    </xf>
    <xf numFmtId="186" fontId="56" fillId="40" borderId="169" applyNumberFormat="0" applyFont="0" applyAlignment="0" applyProtection="0"/>
    <xf numFmtId="186" fontId="56" fillId="14" borderId="188" applyNumberFormat="0" applyProtection="0">
      <alignment horizontal="left" vertical="top" indent="1"/>
    </xf>
    <xf numFmtId="190" fontId="5" fillId="70" borderId="196">
      <alignment horizontal="right" vertical="center"/>
      <protection locked="0"/>
    </xf>
    <xf numFmtId="186" fontId="56" fillId="15" borderId="188" applyNumberFormat="0" applyProtection="0">
      <alignment horizontal="left" vertical="top" indent="1"/>
    </xf>
    <xf numFmtId="4" fontId="62" fillId="48" borderId="188" applyNumberFormat="0" applyProtection="0">
      <alignment vertical="center"/>
    </xf>
    <xf numFmtId="4" fontId="56" fillId="58" borderId="169" applyNumberFormat="0" applyProtection="0">
      <alignment horizontal="right" vertical="center"/>
    </xf>
    <xf numFmtId="186" fontId="56" fillId="21" borderId="198" applyNumberFormat="0" applyProtection="0">
      <alignment horizontal="left" vertical="top" indent="1"/>
    </xf>
    <xf numFmtId="4" fontId="62" fillId="48" borderId="198" applyNumberFormat="0" applyProtection="0">
      <alignment vertical="center"/>
    </xf>
    <xf numFmtId="186" fontId="56" fillId="64" borderId="167"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5"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8"/>
    <xf numFmtId="37" fontId="33" fillId="0" borderId="115" applyNumberFormat="0"/>
    <xf numFmtId="186" fontId="56" fillId="14" borderId="198" applyNumberFormat="0" applyProtection="0">
      <alignment horizontal="left" vertical="top" indent="1"/>
    </xf>
    <xf numFmtId="186" fontId="56" fillId="21" borderId="111" applyNumberFormat="0" applyProtection="0">
      <alignment horizontal="left" vertical="top" indent="1"/>
    </xf>
    <xf numFmtId="186" fontId="56" fillId="40" borderId="200"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8"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0"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0"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0" applyNumberFormat="0" applyFont="0" applyAlignment="0" applyProtection="0"/>
    <xf numFmtId="172" fontId="28" fillId="12" borderId="8">
      <alignment vertical="center"/>
      <protection locked="0"/>
    </xf>
    <xf numFmtId="186" fontId="56" fillId="40" borderId="200"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1" applyNumberFormat="0" applyAlignment="0" applyProtection="0"/>
    <xf numFmtId="186" fontId="56" fillId="15" borderId="198"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8" applyNumberFormat="0" applyProtection="0">
      <alignment horizontal="left" vertical="top" indent="1"/>
    </xf>
    <xf numFmtId="4" fontId="56" fillId="23" borderId="200" applyNumberFormat="0" applyProtection="0">
      <alignment horizontal="right" vertical="center"/>
    </xf>
    <xf numFmtId="186" fontId="56" fillId="63" borderId="198" applyNumberFormat="0" applyProtection="0">
      <alignment horizontal="left" vertical="top" indent="1"/>
    </xf>
    <xf numFmtId="4" fontId="64" fillId="64" borderId="200" applyNumberFormat="0" applyProtection="0">
      <alignment horizontal="right" vertical="center"/>
    </xf>
    <xf numFmtId="4" fontId="64" fillId="64" borderId="200" applyNumberFormat="0" applyProtection="0">
      <alignment horizontal="right" vertical="center"/>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0" fillId="52"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60" borderId="200" applyNumberFormat="0" applyProtection="0">
      <alignment horizontal="right" vertical="center"/>
    </xf>
    <xf numFmtId="4" fontId="56" fillId="52" borderId="200" applyNumberFormat="0" applyProtection="0">
      <alignment vertical="center"/>
    </xf>
    <xf numFmtId="4" fontId="56" fillId="58" borderId="200" applyNumberFormat="0" applyProtection="0">
      <alignment horizontal="right" vertical="center"/>
    </xf>
    <xf numFmtId="186" fontId="56" fillId="62" borderId="200" applyNumberFormat="0" applyProtection="0">
      <alignment horizontal="left" vertical="center" indent="1"/>
    </xf>
    <xf numFmtId="4" fontId="56" fillId="53" borderId="200"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186" fontId="56" fillId="40" borderId="200" applyNumberFormat="0" applyFont="0" applyAlignment="0" applyProtection="0"/>
    <xf numFmtId="186" fontId="42" fillId="44" borderId="200" applyNumberFormat="0" applyAlignment="0" applyProtection="0"/>
    <xf numFmtId="4" fontId="56" fillId="16" borderId="190" applyNumberFormat="0" applyProtection="0">
      <alignment horizontal="right" vertical="center"/>
    </xf>
    <xf numFmtId="186" fontId="56" fillId="62" borderId="200" applyNumberFormat="0" applyProtection="0">
      <alignment horizontal="left" vertical="center" indent="1"/>
    </xf>
    <xf numFmtId="186" fontId="27" fillId="21" borderId="198" applyNumberFormat="0" applyProtection="0">
      <alignment horizontal="left" vertical="center"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186" fontId="56" fillId="21" borderId="198" applyNumberFormat="0" applyProtection="0">
      <alignment horizontal="left" vertical="top" indent="1"/>
    </xf>
    <xf numFmtId="186" fontId="57" fillId="44" borderId="201" applyNumberFormat="0" applyAlignment="0" applyProtection="0"/>
    <xf numFmtId="186" fontId="56" fillId="21" borderId="198" applyNumberFormat="0" applyProtection="0">
      <alignment horizontal="left" vertical="top" indent="1"/>
    </xf>
    <xf numFmtId="186" fontId="44" fillId="0" borderId="205" applyNumberFormat="0" applyFill="0" applyAlignment="0" applyProtection="0"/>
    <xf numFmtId="186" fontId="56" fillId="21" borderId="198" applyNumberFormat="0" applyProtection="0">
      <alignment horizontal="left" vertical="top" indent="1"/>
    </xf>
    <xf numFmtId="188" fontId="28" fillId="50" borderId="206">
      <alignment vertical="center"/>
    </xf>
    <xf numFmtId="4" fontId="56" fillId="52" borderId="200" applyNumberFormat="0" applyProtection="0">
      <alignment vertical="center"/>
    </xf>
    <xf numFmtId="4" fontId="56" fillId="60" borderId="200" applyNumberFormat="0" applyProtection="0">
      <alignment horizontal="right" vertical="center"/>
    </xf>
    <xf numFmtId="4" fontId="64" fillId="64" borderId="200" applyNumberFormat="0" applyProtection="0">
      <alignment horizontal="righ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5" borderId="200" applyNumberFormat="0" applyProtection="0">
      <alignment horizontal="right" vertical="center"/>
    </xf>
    <xf numFmtId="186" fontId="27" fillId="21" borderId="198" applyNumberFormat="0" applyProtection="0">
      <alignment horizontal="left" vertical="center" indent="1"/>
    </xf>
    <xf numFmtId="186" fontId="56" fillId="14" borderId="19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0" borderId="200" applyNumberFormat="0" applyProtection="0">
      <alignment horizontal="right" vertical="center"/>
    </xf>
    <xf numFmtId="186" fontId="56" fillId="40" borderId="200" applyNumberFormat="0" applyFont="0" applyAlignment="0" applyProtection="0"/>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27" fillId="14" borderId="198" applyNumberFormat="0" applyProtection="0">
      <alignment horizontal="left" vertical="top" indent="1"/>
    </xf>
    <xf numFmtId="4" fontId="27" fillId="21" borderId="204" applyNumberFormat="0" applyProtection="0">
      <alignment horizontal="left" vertical="center" indent="1"/>
    </xf>
    <xf numFmtId="4" fontId="56" fillId="57" borderId="204"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15" borderId="204"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40" borderId="200" applyNumberFormat="0" applyFont="0" applyAlignment="0" applyProtection="0"/>
    <xf numFmtId="4" fontId="56" fillId="14" borderId="204" applyNumberFormat="0" applyProtection="0">
      <alignment horizontal="left" vertical="center" indent="1"/>
    </xf>
    <xf numFmtId="186" fontId="56" fillId="40" borderId="200" applyNumberFormat="0" applyFont="0" applyAlignment="0" applyProtection="0"/>
    <xf numFmtId="4" fontId="59" fillId="53" borderId="200" applyNumberFormat="0" applyProtection="0">
      <alignment vertical="center"/>
    </xf>
    <xf numFmtId="4" fontId="56" fillId="56" borderId="200" applyNumberFormat="0" applyProtection="0">
      <alignment horizontal="right" vertical="center"/>
    </xf>
    <xf numFmtId="186" fontId="56" fillId="40" borderId="200" applyNumberFormat="0" applyFont="0" applyAlignment="0" applyProtection="0"/>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11" borderId="200" applyNumberFormat="0" applyProtection="0">
      <alignment horizontal="left" vertical="center" indent="1"/>
    </xf>
    <xf numFmtId="4" fontId="56" fillId="15" borderId="204" applyNumberFormat="0" applyProtection="0">
      <alignment horizontal="left" vertical="center" indent="1"/>
    </xf>
    <xf numFmtId="186" fontId="27" fillId="63" borderId="198" applyNumberFormat="0" applyProtection="0">
      <alignment horizontal="left" vertical="center" indent="1"/>
    </xf>
    <xf numFmtId="186" fontId="56" fillId="40" borderId="200" applyNumberFormat="0" applyFont="0" applyAlignment="0" applyProtection="0"/>
    <xf numFmtId="186" fontId="27" fillId="21" borderId="198" applyNumberFormat="0" applyProtection="0">
      <alignment horizontal="left" vertical="top" indent="1"/>
    </xf>
    <xf numFmtId="186" fontId="56" fillId="63" borderId="200" applyNumberFormat="0" applyProtection="0">
      <alignment horizontal="left" vertical="center" indent="1"/>
    </xf>
    <xf numFmtId="186" fontId="56" fillId="63" borderId="198" applyNumberFormat="0" applyProtection="0">
      <alignment horizontal="left" vertical="top" indent="1"/>
    </xf>
    <xf numFmtId="4" fontId="56" fillId="60" borderId="200" applyNumberFormat="0" applyProtection="0">
      <alignment horizontal="right" vertical="center"/>
    </xf>
    <xf numFmtId="186" fontId="56" fillId="21" borderId="198" applyNumberFormat="0" applyProtection="0">
      <alignment horizontal="left" vertical="top" indent="1"/>
    </xf>
    <xf numFmtId="186" fontId="27" fillId="21" borderId="198" applyNumberFormat="0" applyProtection="0">
      <alignment horizontal="left" vertical="center" indent="1"/>
    </xf>
    <xf numFmtId="186" fontId="56" fillId="40" borderId="200" applyNumberFormat="0" applyFont="0" applyAlignment="0" applyProtection="0"/>
    <xf numFmtId="186" fontId="56" fillId="21" borderId="198" applyNumberFormat="0" applyProtection="0">
      <alignment horizontal="left" vertical="top" indent="1"/>
    </xf>
    <xf numFmtId="4" fontId="62" fillId="11" borderId="198" applyNumberFormat="0" applyProtection="0">
      <alignment horizontal="left" vertical="center" indent="1"/>
    </xf>
    <xf numFmtId="4" fontId="56" fillId="61" borderId="112" applyNumberFormat="0" applyProtection="0">
      <alignment horizontal="left" vertical="center" indent="1"/>
    </xf>
    <xf numFmtId="186" fontId="56" fillId="40" borderId="200" applyNumberFormat="0" applyFont="0" applyAlignment="0" applyProtection="0"/>
    <xf numFmtId="186" fontId="56" fillId="14" borderId="198" applyNumberFormat="0" applyProtection="0">
      <alignment horizontal="left" vertical="top" indent="1"/>
    </xf>
    <xf numFmtId="186" fontId="56" fillId="40" borderId="200"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7"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7"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7"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8" applyNumberFormat="0" applyProtection="0">
      <alignment horizontal="left" vertical="top" indent="1"/>
    </xf>
    <xf numFmtId="4" fontId="56" fillId="53" borderId="200" applyNumberFormat="0" applyProtection="0">
      <alignment horizontal="left" vertical="center" indent="1"/>
    </xf>
    <xf numFmtId="186" fontId="56" fillId="14" borderId="200"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60" fillId="52" borderId="198" applyNumberFormat="0" applyProtection="0">
      <alignment horizontal="left" vertical="top" indent="1"/>
    </xf>
    <xf numFmtId="4" fontId="56" fillId="15" borderId="200" applyNumberFormat="0" applyProtection="0">
      <alignment horizontal="right" vertical="center"/>
    </xf>
    <xf numFmtId="186" fontId="61" fillId="21" borderId="202" applyBorder="0"/>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4" fontId="56" fillId="53" borderId="200" applyNumberFormat="0" applyProtection="0">
      <alignment horizontal="left" vertical="center" indent="1"/>
    </xf>
    <xf numFmtId="186" fontId="60" fillId="52" borderId="198" applyNumberFormat="0" applyProtection="0">
      <alignment horizontal="left" vertical="top" indent="1"/>
    </xf>
    <xf numFmtId="186" fontId="27" fillId="21" borderId="198" applyNumberFormat="0" applyProtection="0">
      <alignment horizontal="left" vertical="center" indent="1"/>
    </xf>
    <xf numFmtId="186" fontId="27" fillId="15" borderId="198" applyNumberFormat="0" applyProtection="0">
      <alignment horizontal="left" vertical="center" indent="1"/>
    </xf>
    <xf numFmtId="186" fontId="27" fillId="63" borderId="198" applyNumberFormat="0" applyProtection="0">
      <alignment horizontal="left" vertical="center" indent="1"/>
    </xf>
    <xf numFmtId="186" fontId="27" fillId="14" borderId="198" applyNumberFormat="0" applyProtection="0">
      <alignment horizontal="left" vertical="center" indent="1"/>
    </xf>
    <xf numFmtId="186" fontId="56" fillId="14"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4" fontId="56" fillId="54" borderId="200" applyNumberFormat="0" applyProtection="0">
      <alignment horizontal="left" vertical="center" indent="1"/>
    </xf>
    <xf numFmtId="4" fontId="59" fillId="65" borderId="200" applyNumberFormat="0" applyProtection="0">
      <alignment horizontal="right" vertical="center"/>
    </xf>
    <xf numFmtId="186" fontId="56" fillId="40" borderId="200" applyNumberFormat="0" applyFont="0" applyAlignment="0" applyProtection="0"/>
    <xf numFmtId="4" fontId="56" fillId="56"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0"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4" fontId="56" fillId="61" borderId="204" applyNumberFormat="0" applyProtection="0">
      <alignment horizontal="left" vertical="center" indent="1"/>
    </xf>
    <xf numFmtId="4" fontId="56" fillId="55" borderId="20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186" fontId="50" fillId="41" borderId="169" applyNumberFormat="0" applyAlignment="0" applyProtection="0"/>
    <xf numFmtId="186" fontId="56" fillId="14" borderId="198" applyNumberFormat="0" applyProtection="0">
      <alignment horizontal="left" vertical="top" indent="1"/>
    </xf>
    <xf numFmtId="186" fontId="27" fillId="15" borderId="198" applyNumberFormat="0" applyProtection="0">
      <alignment horizontal="left" vertical="center" indent="1"/>
    </xf>
    <xf numFmtId="4" fontId="56" fillId="59" borderId="200" applyNumberFormat="0" applyProtection="0">
      <alignment horizontal="right" vertical="center"/>
    </xf>
    <xf numFmtId="4" fontId="62" fillId="11" borderId="198" applyNumberFormat="0" applyProtection="0">
      <alignment horizontal="left" vertical="center" indent="1"/>
    </xf>
    <xf numFmtId="4" fontId="56" fillId="56" borderId="200" applyNumberFormat="0" applyProtection="0">
      <alignment horizontal="right" vertical="center"/>
    </xf>
    <xf numFmtId="186" fontId="56" fillId="21" borderId="198" applyNumberFormat="0" applyProtection="0">
      <alignment horizontal="left" vertical="top" indent="1"/>
    </xf>
    <xf numFmtId="4" fontId="56" fillId="59" borderId="200" applyNumberFormat="0" applyProtection="0">
      <alignment horizontal="right" vertical="center"/>
    </xf>
    <xf numFmtId="4" fontId="56" fillId="16" borderId="200" applyNumberFormat="0" applyProtection="0">
      <alignment horizontal="right" vertical="center"/>
    </xf>
    <xf numFmtId="4" fontId="56" fillId="57" borderId="204" applyNumberFormat="0" applyProtection="0">
      <alignment horizontal="right" vertical="center"/>
    </xf>
    <xf numFmtId="4" fontId="63" fillId="66" borderId="204" applyNumberFormat="0" applyProtection="0">
      <alignment horizontal="left" vertical="center" indent="1"/>
    </xf>
    <xf numFmtId="186" fontId="27" fillId="63" borderId="198" applyNumberFormat="0" applyProtection="0">
      <alignment horizontal="left" vertical="top" indent="1"/>
    </xf>
    <xf numFmtId="186" fontId="56" fillId="15" borderId="198" applyNumberFormat="0" applyProtection="0">
      <alignment horizontal="left" vertical="top" indent="1"/>
    </xf>
    <xf numFmtId="186" fontId="57" fillId="44" borderId="201" applyNumberFormat="0" applyAlignment="0" applyProtection="0"/>
    <xf numFmtId="186" fontId="61" fillId="21" borderId="202" applyBorder="0"/>
    <xf numFmtId="186" fontId="56" fillId="63" borderId="198" applyNumberFormat="0" applyProtection="0">
      <alignment horizontal="left" vertical="top" indent="1"/>
    </xf>
    <xf numFmtId="4" fontId="27" fillId="21" borderId="204" applyNumberFormat="0" applyProtection="0">
      <alignment horizontal="left" vertical="center"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61" fillId="21" borderId="202" applyBorder="0"/>
    <xf numFmtId="186" fontId="56" fillId="63" borderId="198" applyNumberFormat="0" applyProtection="0">
      <alignment horizontal="left" vertical="top" indent="1"/>
    </xf>
    <xf numFmtId="186" fontId="61" fillId="21" borderId="202" applyBorder="0"/>
    <xf numFmtId="4" fontId="56" fillId="55" borderId="200" applyNumberFormat="0" applyProtection="0">
      <alignment horizontal="right" vertical="center"/>
    </xf>
    <xf numFmtId="186" fontId="27" fillId="63" borderId="198" applyNumberFormat="0" applyProtection="0">
      <alignment horizontal="left" vertical="center"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61" fillId="21" borderId="202" applyBorder="0"/>
    <xf numFmtId="186" fontId="62" fillId="15" borderId="188"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44" fillId="0" borderId="116" applyNumberFormat="0" applyFill="0" applyAlignment="0" applyProtection="0"/>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4" borderId="167"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7"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37" fontId="33" fillId="0" borderId="115" applyNumberFormat="0"/>
    <xf numFmtId="194" fontId="33" fillId="0" borderId="166"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7"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7"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7" applyNumberFormat="0">
      <protection locked="0"/>
    </xf>
    <xf numFmtId="186" fontId="56" fillId="64" borderId="167" applyNumberFormat="0">
      <protection locked="0"/>
    </xf>
    <xf numFmtId="4" fontId="70" fillId="85" borderId="168"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8"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56" fillId="64" borderId="167"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0" applyNumberFormat="0" applyProtection="0">
      <alignment horizontal="right" vertical="center"/>
    </xf>
    <xf numFmtId="164" fontId="69" fillId="0" borderId="0" applyFont="0" applyFill="0" applyBorder="0" applyAlignment="0" applyProtection="0"/>
    <xf numFmtId="186" fontId="42" fillId="44" borderId="200" applyNumberFormat="0" applyAlignment="0" applyProtection="0"/>
    <xf numFmtId="186" fontId="56" fillId="63" borderId="198" applyNumberFormat="0" applyProtection="0">
      <alignment horizontal="left" vertical="top" indent="1"/>
    </xf>
    <xf numFmtId="4" fontId="56" fillId="0" borderId="200" applyNumberFormat="0" applyProtection="0">
      <alignment horizontal="right" vertical="center"/>
    </xf>
    <xf numFmtId="0" fontId="4" fillId="0" borderId="0"/>
    <xf numFmtId="164" fontId="5" fillId="0" borderId="0" applyFont="0" applyFill="0" applyBorder="0" applyAlignment="0" applyProtection="0"/>
    <xf numFmtId="186" fontId="56" fillId="63" borderId="188" applyNumberFormat="0" applyProtection="0">
      <alignment horizontal="left" vertical="top" indent="1"/>
    </xf>
    <xf numFmtId="193" fontId="5" fillId="7" borderId="176">
      <alignment vertical="center"/>
      <protection locked="0"/>
    </xf>
    <xf numFmtId="186" fontId="56" fillId="40" borderId="200" applyNumberFormat="0" applyFont="0" applyAlignment="0" applyProtection="0"/>
    <xf numFmtId="186" fontId="56" fillId="21" borderId="188" applyNumberFormat="0" applyProtection="0">
      <alignment horizontal="left" vertical="top" indent="1"/>
    </xf>
    <xf numFmtId="4" fontId="56" fillId="0" borderId="200" applyNumberFormat="0" applyProtection="0">
      <alignment horizontal="right" vertical="center"/>
    </xf>
    <xf numFmtId="186" fontId="27" fillId="63" borderId="198" applyNumberFormat="0" applyProtection="0">
      <alignment horizontal="left" vertical="center" indent="1"/>
    </xf>
    <xf numFmtId="4" fontId="56" fillId="15" borderId="204" applyNumberFormat="0" applyProtection="0">
      <alignment horizontal="left" vertical="center" indent="1"/>
    </xf>
    <xf numFmtId="186" fontId="56" fillId="15" borderId="198" applyNumberFormat="0" applyProtection="0">
      <alignment horizontal="left" vertical="top" indent="1"/>
    </xf>
    <xf numFmtId="186" fontId="62" fillId="48" borderId="19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4" fontId="56" fillId="53" borderId="200" applyNumberFormat="0" applyProtection="0">
      <alignment horizontal="left" vertical="center" indent="1"/>
    </xf>
    <xf numFmtId="186" fontId="56" fillId="21" borderId="171" applyNumberFormat="0" applyProtection="0">
      <alignment horizontal="left" vertical="top" indent="1"/>
    </xf>
    <xf numFmtId="4" fontId="56" fillId="52" borderId="200" applyNumberFormat="0" applyProtection="0">
      <alignment vertical="center"/>
    </xf>
    <xf numFmtId="186" fontId="56" fillId="40" borderId="200" applyNumberFormat="0" applyFont="0" applyAlignment="0" applyProtection="0"/>
    <xf numFmtId="186" fontId="56" fillId="21" borderId="171" applyNumberFormat="0" applyProtection="0">
      <alignment horizontal="left" vertical="top" indent="1"/>
    </xf>
    <xf numFmtId="186" fontId="56" fillId="63" borderId="198" applyNumberFormat="0" applyProtection="0">
      <alignment horizontal="left" vertical="top" indent="1"/>
    </xf>
    <xf numFmtId="186" fontId="27" fillId="21" borderId="171" applyNumberFormat="0" applyProtection="0">
      <alignment horizontal="left" vertical="center" indent="1"/>
    </xf>
    <xf numFmtId="186" fontId="56" fillId="14" borderId="200" applyNumberFormat="0" applyProtection="0">
      <alignment horizontal="left" vertical="center" indent="1"/>
    </xf>
    <xf numFmtId="186" fontId="56" fillId="40" borderId="169" applyNumberFormat="0" applyFont="0" applyAlignment="0" applyProtection="0"/>
    <xf numFmtId="186" fontId="56" fillId="15" borderId="198" applyNumberFormat="0" applyProtection="0">
      <alignment horizontal="left" vertical="top" indent="1"/>
    </xf>
    <xf numFmtId="4" fontId="72" fillId="86" borderId="171" applyNumberFormat="0" applyProtection="0">
      <alignment horizontal="right" vertical="center"/>
    </xf>
    <xf numFmtId="186" fontId="56" fillId="40" borderId="169" applyNumberFormat="0" applyFont="0" applyAlignment="0" applyProtection="0"/>
    <xf numFmtId="186" fontId="56" fillId="21" borderId="198" applyNumberFormat="0" applyProtection="0">
      <alignment horizontal="left" vertical="top" indent="1"/>
    </xf>
    <xf numFmtId="4" fontId="72" fillId="79" borderId="171" applyNumberFormat="0" applyProtection="0">
      <alignment horizontal="right" vertical="center"/>
    </xf>
    <xf numFmtId="186" fontId="56" fillId="40" borderId="169" applyNumberFormat="0" applyFont="0" applyAlignment="0" applyProtection="0"/>
    <xf numFmtId="186" fontId="56" fillId="14" borderId="198"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8" applyNumberFormat="0" applyProtection="0">
      <alignment horizontal="left" vertical="top" indent="1"/>
    </xf>
    <xf numFmtId="186" fontId="62" fillId="15" borderId="198"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4" fontId="56" fillId="61" borderId="204" applyNumberFormat="0" applyProtection="0">
      <alignment horizontal="left" vertical="center" indent="1"/>
    </xf>
    <xf numFmtId="186" fontId="56" fillId="40" borderId="200" applyNumberFormat="0" applyFont="0" applyAlignment="0" applyProtection="0"/>
    <xf numFmtId="186" fontId="56" fillId="21" borderId="198" applyNumberFormat="0" applyProtection="0">
      <alignment horizontal="left" vertical="top" indent="1"/>
    </xf>
    <xf numFmtId="164" fontId="5" fillId="0" borderId="0" applyFont="0" applyFill="0" applyBorder="0" applyAlignment="0" applyProtection="0"/>
    <xf numFmtId="0" fontId="4" fillId="0" borderId="0"/>
    <xf numFmtId="0" fontId="5" fillId="7" borderId="176">
      <alignment vertical="center"/>
      <protection locked="0"/>
    </xf>
    <xf numFmtId="193" fontId="5" fillId="69" borderId="176">
      <alignment vertical="center"/>
    </xf>
    <xf numFmtId="186" fontId="57" fillId="44" borderId="201" applyNumberFormat="0" applyAlignment="0" applyProtection="0"/>
    <xf numFmtId="186" fontId="56" fillId="63" borderId="188" applyNumberFormat="0" applyProtection="0">
      <alignment horizontal="left" vertical="top" indent="1"/>
    </xf>
    <xf numFmtId="191" fontId="5" fillId="70" borderId="196">
      <alignment horizontal="right" vertical="center"/>
      <protection locked="0"/>
    </xf>
    <xf numFmtId="4" fontId="59" fillId="65" borderId="200" applyNumberFormat="0" applyProtection="0">
      <alignment horizontal="right" vertical="center"/>
    </xf>
    <xf numFmtId="4" fontId="56" fillId="56" borderId="200" applyNumberFormat="0" applyProtection="0">
      <alignment horizontal="right" vertical="center"/>
    </xf>
    <xf numFmtId="186" fontId="56" fillId="63" borderId="198" applyNumberFormat="0" applyProtection="0">
      <alignment horizontal="left" vertical="top" indent="1"/>
    </xf>
    <xf numFmtId="186" fontId="56" fillId="21" borderId="198" applyNumberFormat="0" applyProtection="0">
      <alignment horizontal="left" vertical="top" indent="1"/>
    </xf>
    <xf numFmtId="0" fontId="4" fillId="103" borderId="164" applyNumberFormat="0" applyFont="0" applyAlignment="0" applyProtection="0"/>
    <xf numFmtId="186" fontId="56" fillId="14" borderId="188" applyNumberFormat="0" applyProtection="0">
      <alignment horizontal="left" vertical="top" indent="1"/>
    </xf>
    <xf numFmtId="186" fontId="56" fillId="63" borderId="198"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8"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0" applyNumberFormat="0" applyProtection="0">
      <alignment horizontal="right" vertical="center"/>
    </xf>
    <xf numFmtId="4" fontId="74" fillId="87" borderId="171"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0" applyNumberFormat="0" applyProtection="0">
      <alignment vertical="center"/>
    </xf>
    <xf numFmtId="186" fontId="56" fillId="21" borderId="188"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8" applyNumberFormat="0" applyProtection="0">
      <alignment horizontal="left" vertical="top" indent="1"/>
    </xf>
    <xf numFmtId="4" fontId="72" fillId="50" borderId="171"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8" applyNumberFormat="0" applyProtection="0">
      <alignment horizontal="left" vertical="top" indent="1"/>
    </xf>
    <xf numFmtId="4" fontId="56" fillId="52" borderId="190"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8" applyNumberFormat="0" applyProtection="0">
      <alignment horizontal="left" vertical="top" indent="1"/>
    </xf>
    <xf numFmtId="186" fontId="62" fillId="15" borderId="17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1" applyNumberFormat="0" applyProtection="0">
      <alignment horizontal="left" vertical="top" indent="1"/>
    </xf>
    <xf numFmtId="186" fontId="56" fillId="21" borderId="171" applyNumberFormat="0" applyProtection="0">
      <alignment horizontal="left" vertical="top" indent="1"/>
    </xf>
    <xf numFmtId="186" fontId="57" fillId="44" borderId="170" applyNumberFormat="0" applyAlignment="0" applyProtection="0"/>
    <xf numFmtId="186" fontId="56" fillId="40" borderId="169" applyNumberFormat="0" applyFont="0" applyAlignment="0" applyProtection="0"/>
    <xf numFmtId="186" fontId="56" fillId="40" borderId="169" applyNumberFormat="0" applyFont="0" applyAlignment="0" applyProtection="0"/>
    <xf numFmtId="186" fontId="27" fillId="21" borderId="198" applyNumberFormat="0" applyProtection="0">
      <alignment horizontal="left" vertical="center" indent="1"/>
    </xf>
    <xf numFmtId="186" fontId="50" fillId="41" borderId="169" applyNumberFormat="0" applyAlignment="0" applyProtection="0"/>
    <xf numFmtId="186" fontId="56" fillId="63" borderId="198" applyNumberFormat="0" applyProtection="0">
      <alignment horizontal="left" vertical="top" indent="1"/>
    </xf>
    <xf numFmtId="4" fontId="59" fillId="53" borderId="200" applyNumberFormat="0" applyProtection="0">
      <alignment vertical="center"/>
    </xf>
    <xf numFmtId="4" fontId="63" fillId="66" borderId="204" applyNumberFormat="0" applyProtection="0">
      <alignment horizontal="left" vertical="center" indent="1"/>
    </xf>
    <xf numFmtId="186" fontId="56" fillId="63" borderId="198" applyNumberFormat="0" applyProtection="0">
      <alignment horizontal="left" vertical="top" indent="1"/>
    </xf>
    <xf numFmtId="4" fontId="56" fillId="57" borderId="204" applyNumberFormat="0" applyProtection="0">
      <alignment horizontal="right" vertical="center"/>
    </xf>
    <xf numFmtId="186" fontId="56" fillId="40" borderId="200" applyNumberFormat="0" applyFont="0" applyAlignment="0" applyProtection="0"/>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186" fontId="56" fillId="14" borderId="198" applyNumberFormat="0" applyProtection="0">
      <alignment horizontal="left" vertical="top" indent="1"/>
    </xf>
    <xf numFmtId="186" fontId="42" fillId="44" borderId="169" applyNumberFormat="0" applyAlignment="0" applyProtection="0"/>
    <xf numFmtId="0" fontId="27" fillId="21" borderId="171" applyNumberFormat="0" applyProtection="0">
      <alignment horizontal="left" vertical="center" indent="1"/>
    </xf>
    <xf numFmtId="4" fontId="72" fillId="49" borderId="171" applyNumberFormat="0" applyProtection="0">
      <alignment horizontal="right" vertical="center"/>
    </xf>
    <xf numFmtId="186" fontId="56" fillId="21" borderId="188"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0" applyNumberFormat="0" applyProtection="0">
      <alignment horizontal="right" vertical="center"/>
    </xf>
    <xf numFmtId="172" fontId="5" fillId="7" borderId="176">
      <alignment vertical="center"/>
      <protection locked="0"/>
    </xf>
    <xf numFmtId="191" fontId="28" fillId="50" borderId="176">
      <alignment vertical="center"/>
    </xf>
    <xf numFmtId="186" fontId="50" fillId="41" borderId="109" applyNumberFormat="0" applyAlignment="0" applyProtection="0"/>
    <xf numFmtId="186" fontId="27" fillId="15" borderId="198" applyNumberFormat="0" applyProtection="0">
      <alignment horizontal="left" vertical="top" indent="1"/>
    </xf>
    <xf numFmtId="186" fontId="42" fillId="44" borderId="200" applyNumberFormat="0" applyAlignment="0" applyProtection="0"/>
    <xf numFmtId="186" fontId="56" fillId="62" borderId="169"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8"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8"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1" applyNumberFormat="0" applyProtection="0">
      <alignment horizontal="left" vertical="top" indent="1"/>
    </xf>
    <xf numFmtId="186" fontId="27" fillId="14" borderId="198"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5">
      <alignment vertical="center"/>
      <protection locked="0"/>
    </xf>
    <xf numFmtId="186" fontId="56" fillId="63" borderId="178" applyNumberFormat="0" applyProtection="0">
      <alignment horizontal="left" vertical="center" indent="1"/>
    </xf>
    <xf numFmtId="4" fontId="59" fillId="53" borderId="178" applyNumberFormat="0" applyProtection="0">
      <alignment vertical="center"/>
    </xf>
    <xf numFmtId="186" fontId="62" fillId="48" borderId="180" applyNumberFormat="0" applyProtection="0">
      <alignment horizontal="left" vertical="top" indent="1"/>
    </xf>
    <xf numFmtId="186" fontId="57" fillId="44" borderId="179" applyNumberFormat="0" applyAlignment="0" applyProtection="0"/>
    <xf numFmtId="4" fontId="56" fillId="23" borderId="178" applyNumberFormat="0" applyProtection="0">
      <alignment horizontal="right" vertical="center"/>
    </xf>
    <xf numFmtId="186" fontId="56" fillId="14" borderId="180" applyNumberFormat="0" applyProtection="0">
      <alignment horizontal="left" vertical="top" indent="1"/>
    </xf>
    <xf numFmtId="4" fontId="63" fillId="66" borderId="181" applyNumberFormat="0" applyProtection="0">
      <alignment horizontal="left" vertical="center" indent="1"/>
    </xf>
    <xf numFmtId="0" fontId="5" fillId="13" borderId="185">
      <alignment vertical="center"/>
    </xf>
    <xf numFmtId="186" fontId="42" fillId="44" borderId="178" applyNumberFormat="0" applyAlignment="0" applyProtection="0"/>
    <xf numFmtId="37" fontId="33" fillId="0" borderId="183" applyNumberFormat="0"/>
    <xf numFmtId="191" fontId="28" fillId="50" borderId="196">
      <alignment vertical="center"/>
    </xf>
    <xf numFmtId="186" fontId="56" fillId="63" borderId="178" applyNumberFormat="0" applyProtection="0">
      <alignment horizontal="left" vertical="center" indent="1"/>
    </xf>
    <xf numFmtId="186" fontId="28" fillId="50" borderId="196">
      <alignment vertical="center"/>
    </xf>
    <xf numFmtId="4" fontId="56" fillId="60" borderId="190" applyNumberFormat="0" applyProtection="0">
      <alignment horizontal="right" vertical="center"/>
    </xf>
    <xf numFmtId="186" fontId="57" fillId="44" borderId="191" applyNumberFormat="0" applyAlignment="0" applyProtection="0"/>
    <xf numFmtId="4" fontId="56" fillId="54" borderId="190" applyNumberFormat="0" applyProtection="0">
      <alignment horizontal="left" vertical="center" indent="1"/>
    </xf>
    <xf numFmtId="186" fontId="56" fillId="40" borderId="190" applyNumberFormat="0" applyFont="0" applyAlignment="0" applyProtection="0"/>
    <xf numFmtId="186" fontId="27" fillId="15" borderId="180" applyNumberFormat="0" applyProtection="0">
      <alignment horizontal="left" vertical="top" indent="1"/>
    </xf>
    <xf numFmtId="4" fontId="56" fillId="53" borderId="190" applyNumberFormat="0" applyProtection="0">
      <alignment horizontal="left" vertical="center" indent="1"/>
    </xf>
    <xf numFmtId="186" fontId="56" fillId="14" borderId="188" applyNumberFormat="0" applyProtection="0">
      <alignment horizontal="left" vertical="top" indent="1"/>
    </xf>
    <xf numFmtId="172" fontId="28" fillId="12" borderId="196">
      <alignment vertical="center"/>
      <protection locked="0"/>
    </xf>
    <xf numFmtId="186" fontId="56" fillId="63" borderId="180" applyNumberFormat="0" applyProtection="0">
      <alignment horizontal="left" vertical="top" indent="1"/>
    </xf>
    <xf numFmtId="186" fontId="27" fillId="15" borderId="180" applyNumberFormat="0" applyProtection="0">
      <alignment horizontal="left" vertical="top" indent="1"/>
    </xf>
    <xf numFmtId="4" fontId="59" fillId="53" borderId="178" applyNumberFormat="0" applyProtection="0">
      <alignment vertical="center"/>
    </xf>
    <xf numFmtId="186" fontId="62" fillId="48" borderId="180" applyNumberFormat="0" applyProtection="0">
      <alignment horizontal="left" vertical="top" indent="1"/>
    </xf>
    <xf numFmtId="196" fontId="5" fillId="69" borderId="185">
      <alignment vertical="center"/>
    </xf>
    <xf numFmtId="4" fontId="56" fillId="16" borderId="190"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4" fontId="59" fillId="65" borderId="190" applyNumberFormat="0" applyProtection="0">
      <alignment horizontal="right" vertical="center"/>
    </xf>
    <xf numFmtId="186" fontId="56" fillId="21" borderId="188" applyNumberFormat="0" applyProtection="0">
      <alignment horizontal="left" vertical="top" indent="1"/>
    </xf>
    <xf numFmtId="0" fontId="5" fillId="70" borderId="176">
      <alignment horizontal="right" vertical="center"/>
      <protection locked="0"/>
    </xf>
    <xf numFmtId="193" fontId="28" fillId="12" borderId="196">
      <alignment vertical="center"/>
      <protection locked="0"/>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27" fillId="15" borderId="188" applyNumberFormat="0" applyProtection="0">
      <alignment horizontal="left" vertical="top" indent="1"/>
    </xf>
    <xf numFmtId="186" fontId="56" fillId="63" borderId="190" applyNumberFormat="0" applyProtection="0">
      <alignment horizontal="left" vertical="center" indent="1"/>
    </xf>
    <xf numFmtId="4" fontId="27" fillId="21" borderId="204" applyNumberFormat="0" applyProtection="0">
      <alignment horizontal="left" vertical="center" indent="1"/>
    </xf>
    <xf numFmtId="186" fontId="56" fillId="40" borderId="190" applyNumberFormat="0" applyFont="0" applyAlignment="0" applyProtection="0"/>
    <xf numFmtId="186" fontId="56" fillId="11" borderId="200" applyNumberFormat="0" applyProtection="0">
      <alignment horizontal="left" vertical="center" indent="1"/>
    </xf>
    <xf numFmtId="186" fontId="56" fillId="63" borderId="188" applyNumberFormat="0" applyProtection="0">
      <alignment horizontal="left" vertical="top" indent="1"/>
    </xf>
    <xf numFmtId="186" fontId="27" fillId="14" borderId="188" applyNumberFormat="0" applyProtection="0">
      <alignment horizontal="left" vertical="center" indent="1"/>
    </xf>
    <xf numFmtId="186" fontId="56" fillId="15" borderId="188" applyNumberFormat="0" applyProtection="0">
      <alignment horizontal="left" vertical="top" indent="1"/>
    </xf>
    <xf numFmtId="4" fontId="27" fillId="21" borderId="204" applyNumberFormat="0" applyProtection="0">
      <alignment horizontal="left" vertical="center" indent="1"/>
    </xf>
    <xf numFmtId="186" fontId="56" fillId="21" borderId="188" applyNumberFormat="0" applyProtection="0">
      <alignment horizontal="left" vertical="top"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93" fontId="28" fillId="12" borderId="206">
      <alignment vertical="center"/>
      <protection locked="0"/>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56" borderId="190" applyNumberFormat="0" applyProtection="0">
      <alignment horizontal="right" vertical="center"/>
    </xf>
    <xf numFmtId="186" fontId="62" fillId="15" borderId="198" applyNumberFormat="0" applyProtection="0">
      <alignment horizontal="left" vertical="top" indent="1"/>
    </xf>
    <xf numFmtId="4" fontId="56" fillId="57" borderId="204" applyNumberFormat="0" applyProtection="0">
      <alignment horizontal="right" vertical="center"/>
    </xf>
    <xf numFmtId="186" fontId="56" fillId="40" borderId="190" applyNumberFormat="0" applyFont="0" applyAlignment="0" applyProtection="0"/>
    <xf numFmtId="0" fontId="27" fillId="21" borderId="198" applyNumberFormat="0" applyProtection="0">
      <alignment horizontal="left" vertical="top" indent="1"/>
    </xf>
    <xf numFmtId="186" fontId="27" fillId="63" borderId="188" applyNumberFormat="0" applyProtection="0">
      <alignment horizontal="left" vertical="top" indent="1"/>
    </xf>
    <xf numFmtId="186" fontId="28" fillId="50" borderId="185">
      <alignment vertical="center"/>
    </xf>
    <xf numFmtId="186" fontId="27" fillId="63" borderId="180" applyNumberFormat="0" applyProtection="0">
      <alignment horizontal="left" vertical="center" indent="1"/>
    </xf>
    <xf numFmtId="186" fontId="27" fillId="14" borderId="19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15" borderId="180" applyNumberFormat="0" applyProtection="0">
      <alignment horizontal="left" vertical="top" indent="1"/>
    </xf>
    <xf numFmtId="4" fontId="56" fillId="16" borderId="190" applyNumberFormat="0" applyProtection="0">
      <alignment horizontal="right" vertical="center"/>
    </xf>
    <xf numFmtId="4" fontId="59" fillId="53" borderId="178" applyNumberFormat="0" applyProtection="0">
      <alignment vertical="center"/>
    </xf>
    <xf numFmtId="191" fontId="28" fillId="50" borderId="185">
      <alignment vertical="center"/>
    </xf>
    <xf numFmtId="186" fontId="56" fillId="14" borderId="180" applyNumberFormat="0" applyProtection="0">
      <alignment horizontal="left" vertical="top" indent="1"/>
    </xf>
    <xf numFmtId="4" fontId="27" fillId="21" borderId="181" applyNumberFormat="0" applyProtection="0">
      <alignment horizontal="left" vertical="center" indent="1"/>
    </xf>
    <xf numFmtId="186" fontId="56" fillId="21" borderId="180" applyNumberFormat="0" applyProtection="0">
      <alignment horizontal="left" vertical="top" indent="1"/>
    </xf>
    <xf numFmtId="188" fontId="5" fillId="70" borderId="185">
      <alignment horizontal="right" vertical="center"/>
      <protection locked="0"/>
    </xf>
    <xf numFmtId="186" fontId="56" fillId="40" borderId="178" applyNumberFormat="0" applyFont="0" applyAlignment="0" applyProtection="0"/>
    <xf numFmtId="186" fontId="57" fillId="44" borderId="191" applyNumberFormat="0" applyAlignment="0" applyProtection="0"/>
    <xf numFmtId="4" fontId="56" fillId="0" borderId="178" applyNumberFormat="0" applyProtection="0">
      <alignment horizontal="right" vertical="center"/>
    </xf>
    <xf numFmtId="4" fontId="56" fillId="0" borderId="190" applyNumberFormat="0" applyProtection="0">
      <alignment horizontal="right" vertical="center"/>
    </xf>
    <xf numFmtId="186" fontId="56" fillId="40" borderId="200" applyNumberFormat="0" applyFont="0" applyAlignment="0" applyProtection="0"/>
    <xf numFmtId="4" fontId="56" fillId="52" borderId="190" applyNumberFormat="0" applyProtection="0">
      <alignment vertical="center"/>
    </xf>
    <xf numFmtId="186" fontId="27" fillId="15" borderId="188" applyNumberFormat="0" applyProtection="0">
      <alignment horizontal="left" vertical="top" indent="1"/>
    </xf>
    <xf numFmtId="186" fontId="56" fillId="63" borderId="180" applyNumberFormat="0" applyProtection="0">
      <alignment horizontal="left" vertical="top" indent="1"/>
    </xf>
    <xf numFmtId="186" fontId="56" fillId="40" borderId="190" applyNumberFormat="0" applyFont="0" applyAlignment="0" applyProtection="0"/>
    <xf numFmtId="191" fontId="28" fillId="12" borderId="185">
      <alignment vertical="center"/>
      <protection locked="0"/>
    </xf>
    <xf numFmtId="191" fontId="5" fillId="70" borderId="185">
      <alignment horizontal="right" vertical="center"/>
      <protection locked="0"/>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56" fillId="63" borderId="180" applyNumberFormat="0" applyProtection="0">
      <alignment horizontal="left" vertical="top" indent="1"/>
    </xf>
    <xf numFmtId="4" fontId="27" fillId="21" borderId="181" applyNumberFormat="0" applyProtection="0">
      <alignment horizontal="left" vertical="center" indent="1"/>
    </xf>
    <xf numFmtId="186" fontId="56" fillId="21" borderId="188" applyNumberFormat="0" applyProtection="0">
      <alignment horizontal="left" vertical="top" indent="1"/>
    </xf>
    <xf numFmtId="196" fontId="5" fillId="69" borderId="176">
      <alignment vertical="center"/>
    </xf>
    <xf numFmtId="186" fontId="56" fillId="14" borderId="180" applyNumberFormat="0" applyProtection="0">
      <alignment horizontal="left" vertical="top" indent="1"/>
    </xf>
    <xf numFmtId="4" fontId="56" fillId="58" borderId="200" applyNumberFormat="0" applyProtection="0">
      <alignment horizontal="right" vertical="center"/>
    </xf>
    <xf numFmtId="4" fontId="27" fillId="21" borderId="194" applyNumberFormat="0" applyProtection="0">
      <alignment horizontal="left" vertical="center" indent="1"/>
    </xf>
    <xf numFmtId="4" fontId="56" fillId="0" borderId="190" applyNumberFormat="0" applyProtection="0">
      <alignment horizontal="right" vertical="center"/>
    </xf>
    <xf numFmtId="186" fontId="27" fillId="63" borderId="188" applyNumberFormat="0" applyProtection="0">
      <alignment horizontal="left" vertical="top" indent="1"/>
    </xf>
    <xf numFmtId="194" fontId="33" fillId="0" borderId="197" applyFill="0"/>
    <xf numFmtId="0" fontId="5" fillId="13" borderId="176">
      <alignment vertical="center"/>
    </xf>
    <xf numFmtId="4" fontId="72" fillId="53" borderId="188" applyNumberFormat="0" applyProtection="0">
      <alignment horizontal="left" vertical="center" indent="1"/>
    </xf>
    <xf numFmtId="186" fontId="27" fillId="14" borderId="198" applyNumberFormat="0" applyProtection="0">
      <alignment horizontal="left" vertical="center" indent="1"/>
    </xf>
    <xf numFmtId="186" fontId="56" fillId="11" borderId="200"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4" fontId="56" fillId="14" borderId="194" applyNumberFormat="0" applyProtection="0">
      <alignment horizontal="left" vertical="center" indent="1"/>
    </xf>
    <xf numFmtId="186" fontId="27" fillId="15" borderId="188" applyNumberFormat="0" applyProtection="0">
      <alignment horizontal="left" vertical="center" indent="1"/>
    </xf>
    <xf numFmtId="186" fontId="61" fillId="21" borderId="192" applyBorder="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4" fontId="62" fillId="48" borderId="198" applyNumberFormat="0" applyProtection="0">
      <alignment vertical="center"/>
    </xf>
    <xf numFmtId="186" fontId="56" fillId="21" borderId="188" applyNumberFormat="0" applyProtection="0">
      <alignment horizontal="left" vertical="top" indent="1"/>
    </xf>
    <xf numFmtId="4" fontId="63" fillId="66" borderId="204" applyNumberFormat="0" applyProtection="0">
      <alignment horizontal="left" vertical="center" indent="1"/>
    </xf>
    <xf numFmtId="4" fontId="62" fillId="11" borderId="198" applyNumberFormat="0" applyProtection="0">
      <alignment horizontal="left" vertical="center" indent="1"/>
    </xf>
    <xf numFmtId="4" fontId="56" fillId="54" borderId="190" applyNumberFormat="0" applyProtection="0">
      <alignment horizontal="left" vertical="center" indent="1"/>
    </xf>
    <xf numFmtId="186" fontId="27" fillId="14" borderId="180" applyNumberFormat="0" applyProtection="0">
      <alignment horizontal="left" vertical="center" indent="1"/>
    </xf>
    <xf numFmtId="186" fontId="56" fillId="15" borderId="188" applyNumberFormat="0" applyProtection="0">
      <alignment horizontal="left" vertical="top" indent="1"/>
    </xf>
    <xf numFmtId="186" fontId="56" fillId="40" borderId="178" applyNumberFormat="0" applyFont="0" applyAlignment="0" applyProtection="0"/>
    <xf numFmtId="194" fontId="33" fillId="0" borderId="197" applyFill="0"/>
    <xf numFmtId="4" fontId="59" fillId="65" borderId="200" applyNumberFormat="0" applyProtection="0">
      <alignment horizontal="right" vertical="center"/>
    </xf>
    <xf numFmtId="186" fontId="44" fillId="0" borderId="195" applyNumberFormat="0" applyFill="0" applyAlignment="0" applyProtection="0"/>
    <xf numFmtId="186" fontId="56" fillId="63" borderId="198" applyNumberFormat="0" applyProtection="0">
      <alignment horizontal="left" vertical="top" indent="1"/>
    </xf>
    <xf numFmtId="186" fontId="56" fillId="15" borderId="180" applyNumberFormat="0" applyProtection="0">
      <alignment horizontal="left" vertical="top" indent="1"/>
    </xf>
    <xf numFmtId="4" fontId="56" fillId="58" borderId="190" applyNumberFormat="0" applyProtection="0">
      <alignment horizontal="right" vertical="center"/>
    </xf>
    <xf numFmtId="186" fontId="56" fillId="14" borderId="180" applyNumberFormat="0" applyProtection="0">
      <alignment horizontal="left" vertical="top" indent="1"/>
    </xf>
    <xf numFmtId="172" fontId="28" fillId="12" borderId="185">
      <alignment vertical="center"/>
      <protection locked="0"/>
    </xf>
    <xf numFmtId="186" fontId="60" fillId="52" borderId="188" applyNumberFormat="0" applyProtection="0">
      <alignment horizontal="left" vertical="top" indent="1"/>
    </xf>
    <xf numFmtId="4" fontId="56" fillId="54" borderId="190" applyNumberFormat="0" applyProtection="0">
      <alignment horizontal="left" vertical="center" indent="1"/>
    </xf>
    <xf numFmtId="186" fontId="56" fillId="21" borderId="180" applyNumberFormat="0" applyProtection="0">
      <alignment horizontal="left" vertical="top" indent="1"/>
    </xf>
    <xf numFmtId="186" fontId="27" fillId="14" borderId="198" applyNumberFormat="0" applyProtection="0">
      <alignment horizontal="left" vertical="center" indent="1"/>
    </xf>
    <xf numFmtId="186" fontId="61" fillId="21" borderId="202" applyBorder="0"/>
    <xf numFmtId="4" fontId="56" fillId="55" borderId="200" applyNumberFormat="0" applyProtection="0">
      <alignment horizontal="right" vertical="center"/>
    </xf>
    <xf numFmtId="186" fontId="57" fillId="44" borderId="201" applyNumberFormat="0" applyAlignment="0" applyProtection="0"/>
    <xf numFmtId="186" fontId="27" fillId="21" borderId="198" applyNumberFormat="0" applyProtection="0">
      <alignment horizontal="left" vertical="center" indent="1"/>
    </xf>
    <xf numFmtId="186" fontId="28" fillId="49" borderId="176">
      <alignmen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7" fillId="44" borderId="179" applyNumberFormat="0" applyAlignment="0" applyProtection="0"/>
    <xf numFmtId="186" fontId="57" fillId="44" borderId="191" applyNumberFormat="0" applyAlignment="0" applyProtection="0"/>
    <xf numFmtId="186" fontId="62" fillId="15" borderId="188" applyNumberFormat="0" applyProtection="0">
      <alignment horizontal="left" vertical="top" indent="1"/>
    </xf>
    <xf numFmtId="191" fontId="5" fillId="70" borderId="185">
      <alignment horizontal="right" vertical="center"/>
      <protection locked="0"/>
    </xf>
    <xf numFmtId="186" fontId="56" fillId="40" borderId="178" applyNumberFormat="0" applyFont="0" applyAlignment="0" applyProtection="0"/>
    <xf numFmtId="186" fontId="56" fillId="40" borderId="190" applyNumberFormat="0" applyFont="0" applyAlignment="0" applyProtection="0"/>
    <xf numFmtId="4" fontId="56" fillId="14" borderId="181" applyNumberFormat="0" applyProtection="0">
      <alignment horizontal="left" vertical="center" indent="1"/>
    </xf>
    <xf numFmtId="186" fontId="50" fillId="41" borderId="178" applyNumberFormat="0" applyAlignment="0" applyProtection="0"/>
    <xf numFmtId="186" fontId="42" fillId="44" borderId="190" applyNumberFormat="0" applyAlignment="0" applyProtection="0"/>
    <xf numFmtId="186" fontId="56" fillId="14" borderId="18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186" fontId="27" fillId="15" borderId="180" applyNumberFormat="0" applyProtection="0">
      <alignment horizontal="left" vertical="top" indent="1"/>
    </xf>
    <xf numFmtId="186" fontId="56" fillId="15" borderId="180" applyNumberFormat="0" applyProtection="0">
      <alignment horizontal="left" vertical="top" indent="1"/>
    </xf>
    <xf numFmtId="4" fontId="56" fillId="52" borderId="190" applyNumberFormat="0" applyProtection="0">
      <alignment vertical="center"/>
    </xf>
    <xf numFmtId="186" fontId="56" fillId="63" borderId="180" applyNumberFormat="0" applyProtection="0">
      <alignment horizontal="left" vertical="top"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14" borderId="194" applyNumberFormat="0" applyProtection="0">
      <alignment horizontal="left" vertical="center" indent="1"/>
    </xf>
    <xf numFmtId="4" fontId="56" fillId="16" borderId="190" applyNumberFormat="0" applyProtection="0">
      <alignment horizontal="right" vertical="center"/>
    </xf>
    <xf numFmtId="186" fontId="27" fillId="63" borderId="198" applyNumberFormat="0" applyProtection="0">
      <alignment horizontal="left" vertical="top" indent="1"/>
    </xf>
    <xf numFmtId="188" fontId="28" fillId="50" borderId="185">
      <alignment vertical="center"/>
    </xf>
    <xf numFmtId="4" fontId="27" fillId="21" borderId="194" applyNumberFormat="0" applyProtection="0">
      <alignment horizontal="left" vertical="center" indent="1"/>
    </xf>
    <xf numFmtId="186" fontId="56" fillId="14" borderId="180" applyNumberFormat="0" applyProtection="0">
      <alignment horizontal="left" vertical="top" indent="1"/>
    </xf>
    <xf numFmtId="186" fontId="57" fillId="44" borderId="179" applyNumberFormat="0" applyAlignment="0" applyProtection="0"/>
    <xf numFmtId="4" fontId="59" fillId="53" borderId="190" applyNumberFormat="0" applyProtection="0">
      <alignment vertical="center"/>
    </xf>
    <xf numFmtId="186" fontId="27" fillId="63" borderId="188" applyNumberFormat="0" applyProtection="0">
      <alignment horizontal="left" vertical="center" indent="1"/>
    </xf>
    <xf numFmtId="4" fontId="56" fillId="59" borderId="190" applyNumberFormat="0" applyProtection="0">
      <alignment horizontal="right" vertical="center"/>
    </xf>
    <xf numFmtId="186" fontId="56" fillId="63" borderId="180" applyNumberFormat="0" applyProtection="0">
      <alignment horizontal="left" vertical="top" indent="1"/>
    </xf>
    <xf numFmtId="0" fontId="5" fillId="13" borderId="185">
      <alignment vertical="center"/>
    </xf>
    <xf numFmtId="4" fontId="56" fillId="0" borderId="178" applyNumberFormat="0" applyProtection="0">
      <alignment horizontal="right" vertical="center"/>
    </xf>
    <xf numFmtId="186" fontId="56" fillId="21" borderId="198" applyNumberFormat="0" applyProtection="0">
      <alignment horizontal="left" vertical="top" indent="1"/>
    </xf>
    <xf numFmtId="188" fontId="28" fillId="49" borderId="185">
      <alignment vertical="center"/>
    </xf>
    <xf numFmtId="186" fontId="56" fillId="40" borderId="190" applyNumberFormat="0" applyFont="0" applyAlignment="0" applyProtection="0"/>
    <xf numFmtId="4" fontId="56" fillId="59" borderId="200" applyNumberFormat="0" applyProtection="0">
      <alignment horizontal="right" vertical="center"/>
    </xf>
    <xf numFmtId="191" fontId="28" fillId="50" borderId="196">
      <alignment vertical="center"/>
    </xf>
    <xf numFmtId="4" fontId="56" fillId="15" borderId="190" applyNumberFormat="0" applyProtection="0">
      <alignment horizontal="right" vertical="center"/>
    </xf>
    <xf numFmtId="196" fontId="5" fillId="69" borderId="196">
      <alignment vertical="center"/>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44" fillId="0" borderId="205" applyNumberFormat="0" applyFill="0" applyAlignment="0" applyProtection="0"/>
    <xf numFmtId="188" fontId="28" fillId="51" borderId="185">
      <alignment horizontal="right" vertical="center"/>
      <protection locked="0"/>
    </xf>
    <xf numFmtId="186" fontId="56" fillId="63" borderId="178" applyNumberFormat="0" applyProtection="0">
      <alignment horizontal="left" vertical="center" indent="1"/>
    </xf>
    <xf numFmtId="4" fontId="56" fillId="57" borderId="204" applyNumberFormat="0" applyProtection="0">
      <alignment horizontal="right" vertical="center"/>
    </xf>
    <xf numFmtId="186" fontId="56" fillId="21" borderId="188" applyNumberFormat="0" applyProtection="0">
      <alignment horizontal="left" vertical="top" indent="1"/>
    </xf>
    <xf numFmtId="186" fontId="56" fillId="14" borderId="200" applyNumberFormat="0" applyProtection="0">
      <alignment horizontal="left" vertical="center" indent="1"/>
    </xf>
    <xf numFmtId="4" fontId="62" fillId="48" borderId="198" applyNumberFormat="0" applyProtection="0">
      <alignment vertical="center"/>
    </xf>
    <xf numFmtId="4" fontId="56" fillId="52" borderId="190" applyNumberFormat="0" applyProtection="0">
      <alignment vertical="center"/>
    </xf>
    <xf numFmtId="186" fontId="42" fillId="44" borderId="200" applyNumberFormat="0" applyAlignment="0" applyProtection="0"/>
    <xf numFmtId="186" fontId="56" fillId="21" borderId="198" applyNumberFormat="0" applyProtection="0">
      <alignment horizontal="left" vertical="top" indent="1"/>
    </xf>
    <xf numFmtId="186" fontId="62" fillId="15" borderId="198" applyNumberFormat="0" applyProtection="0">
      <alignment horizontal="left" vertical="top" indent="1"/>
    </xf>
    <xf numFmtId="186" fontId="27" fillId="15" borderId="198" applyNumberFormat="0" applyProtection="0">
      <alignment horizontal="left" vertical="center" indent="1"/>
    </xf>
    <xf numFmtId="4" fontId="62" fillId="48" borderId="198" applyNumberFormat="0" applyProtection="0">
      <alignment vertical="center"/>
    </xf>
    <xf numFmtId="186" fontId="27" fillId="14" borderId="18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56" fillId="63" borderId="188" applyNumberFormat="0" applyProtection="0">
      <alignment horizontal="left" vertical="top" indent="1"/>
    </xf>
    <xf numFmtId="4" fontId="27" fillId="21" borderId="194" applyNumberFormat="0" applyProtection="0">
      <alignment horizontal="left" vertical="center" indent="1"/>
    </xf>
    <xf numFmtId="186" fontId="56" fillId="63" borderId="188" applyNumberFormat="0" applyProtection="0">
      <alignment horizontal="left" vertical="top" indent="1"/>
    </xf>
    <xf numFmtId="186" fontId="28" fillId="49" borderId="185">
      <alignment vertical="center"/>
    </xf>
    <xf numFmtId="186" fontId="56" fillId="15" borderId="188" applyNumberFormat="0" applyProtection="0">
      <alignment horizontal="left" vertical="top" indent="1"/>
    </xf>
    <xf numFmtId="186" fontId="62" fillId="48" borderId="198" applyNumberFormat="0" applyProtection="0">
      <alignment horizontal="left" vertical="top" indent="1"/>
    </xf>
    <xf numFmtId="186" fontId="27" fillId="15" borderId="198" applyNumberFormat="0" applyProtection="0">
      <alignment horizontal="left" vertical="center" indent="1"/>
    </xf>
    <xf numFmtId="4" fontId="56" fillId="61" borderId="204" applyNumberFormat="0" applyProtection="0">
      <alignment horizontal="left" vertical="center" indent="1"/>
    </xf>
    <xf numFmtId="188" fontId="5" fillId="13" borderId="196">
      <alignment vertical="center"/>
    </xf>
    <xf numFmtId="186" fontId="57" fillId="44" borderId="201" applyNumberFormat="0" applyAlignment="0" applyProtection="0"/>
    <xf numFmtId="4" fontId="56" fillId="56" borderId="200" applyNumberFormat="0" applyProtection="0">
      <alignment horizontal="right" vertical="center"/>
    </xf>
    <xf numFmtId="186" fontId="56" fillId="11" borderId="190" applyNumberFormat="0" applyProtection="0">
      <alignment horizontal="left" vertical="center" indent="1"/>
    </xf>
    <xf numFmtId="186" fontId="44" fillId="0" borderId="195" applyNumberFormat="0" applyFill="0" applyAlignment="0" applyProtection="0"/>
    <xf numFmtId="186" fontId="44" fillId="0" borderId="205" applyNumberFormat="0" applyFill="0" applyAlignment="0" applyProtection="0"/>
    <xf numFmtId="186" fontId="56" fillId="21" borderId="188" applyNumberFormat="0" applyProtection="0">
      <alignment horizontal="left" vertical="top" indent="1"/>
    </xf>
    <xf numFmtId="186" fontId="56" fillId="40" borderId="190" applyNumberFormat="0" applyFont="0" applyAlignment="0" applyProtection="0"/>
    <xf numFmtId="186" fontId="27" fillId="15" borderId="198" applyNumberFormat="0" applyProtection="0">
      <alignment horizontal="left" vertical="center" indent="1"/>
    </xf>
    <xf numFmtId="4" fontId="56" fillId="53" borderId="190" applyNumberFormat="0" applyProtection="0">
      <alignment horizontal="left" vertical="center" indent="1"/>
    </xf>
    <xf numFmtId="186" fontId="56" fillId="63" borderId="198" applyNumberFormat="0" applyProtection="0">
      <alignment horizontal="left" vertical="top" indent="1"/>
    </xf>
    <xf numFmtId="186" fontId="56" fillId="63" borderId="188" applyNumberFormat="0" applyProtection="0">
      <alignment horizontal="left" vertical="top" indent="1"/>
    </xf>
    <xf numFmtId="191" fontId="5" fillId="70" borderId="176">
      <alignment horizontal="right" vertical="center"/>
      <protection locked="0"/>
    </xf>
    <xf numFmtId="186" fontId="57" fillId="44" borderId="191" applyNumberFormat="0" applyAlignment="0" applyProtection="0"/>
    <xf numFmtId="4" fontId="56" fillId="23" borderId="178" applyNumberFormat="0" applyProtection="0">
      <alignment horizontal="right" vertical="center"/>
    </xf>
    <xf numFmtId="4" fontId="27" fillId="21" borderId="181" applyNumberFormat="0" applyProtection="0">
      <alignment horizontal="left" vertical="center" indent="1"/>
    </xf>
    <xf numFmtId="186" fontId="56" fillId="40" borderId="190" applyNumberFormat="0" applyFont="0" applyAlignment="0" applyProtection="0"/>
    <xf numFmtId="186" fontId="56" fillId="21" borderId="188" applyNumberFormat="0" applyProtection="0">
      <alignment horizontal="left" vertical="top" indent="1"/>
    </xf>
    <xf numFmtId="191" fontId="28" fillId="51" borderId="196">
      <alignment horizontal="right" vertical="center"/>
      <protection locked="0"/>
    </xf>
    <xf numFmtId="186" fontId="56" fillId="40" borderId="190" applyNumberFormat="0" applyFont="0" applyAlignment="0" applyProtection="0"/>
    <xf numFmtId="186" fontId="27" fillId="15" borderId="188" applyNumberFormat="0" applyProtection="0">
      <alignment horizontal="left" vertical="top" indent="1"/>
    </xf>
    <xf numFmtId="186" fontId="56" fillId="67" borderId="185"/>
    <xf numFmtId="186" fontId="44" fillId="0" borderId="184" applyNumberFormat="0" applyFill="0" applyAlignment="0" applyProtection="0"/>
    <xf numFmtId="193" fontId="28" fillId="12" borderId="185">
      <alignment vertical="center"/>
      <protection locked="0"/>
    </xf>
    <xf numFmtId="186" fontId="56" fillId="21" borderId="188" applyNumberFormat="0" applyProtection="0">
      <alignment horizontal="left" vertical="top" indent="1"/>
    </xf>
    <xf numFmtId="4" fontId="56" fillId="57" borderId="181" applyNumberFormat="0" applyProtection="0">
      <alignment horizontal="right" vertical="center"/>
    </xf>
    <xf numFmtId="186" fontId="56" fillId="21" borderId="198" applyNumberFormat="0" applyProtection="0">
      <alignment horizontal="left" vertical="top" indent="1"/>
    </xf>
    <xf numFmtId="186" fontId="27" fillId="15" borderId="188" applyNumberFormat="0" applyProtection="0">
      <alignment horizontal="left" vertical="center" indent="1"/>
    </xf>
    <xf numFmtId="186" fontId="56" fillId="21" borderId="198" applyNumberFormat="0" applyProtection="0">
      <alignment horizontal="left" vertical="top" indent="1"/>
    </xf>
    <xf numFmtId="4" fontId="70" fillId="53" borderId="198" applyNumberFormat="0" applyProtection="0">
      <alignment vertical="center"/>
    </xf>
    <xf numFmtId="186" fontId="56" fillId="63" borderId="190" applyNumberFormat="0" applyProtection="0">
      <alignment horizontal="left" vertical="center" indent="1"/>
    </xf>
    <xf numFmtId="186" fontId="56" fillId="40" borderId="190" applyNumberFormat="0" applyFont="0" applyAlignment="0" applyProtection="0"/>
    <xf numFmtId="4" fontId="75" fillId="88" borderId="189" applyNumberFormat="0" applyProtection="0">
      <alignment horizontal="left" vertical="center" indent="1"/>
    </xf>
    <xf numFmtId="0" fontId="27" fillId="15" borderId="188" applyNumberFormat="0" applyProtection="0">
      <alignment horizontal="left" vertical="center" indent="1"/>
    </xf>
    <xf numFmtId="188" fontId="5" fillId="7" borderId="196">
      <alignment vertical="center"/>
      <protection locked="0"/>
    </xf>
    <xf numFmtId="186" fontId="62" fillId="48" borderId="198" applyNumberFormat="0" applyProtection="0">
      <alignment horizontal="left" vertical="top" indent="1"/>
    </xf>
    <xf numFmtId="4" fontId="56" fillId="14" borderId="204" applyNumberFormat="0" applyProtection="0">
      <alignment horizontal="left" vertical="center" indent="1"/>
    </xf>
    <xf numFmtId="186" fontId="56" fillId="14" borderId="188" applyNumberFormat="0" applyProtection="0">
      <alignment horizontal="left" vertical="top" indent="1"/>
    </xf>
    <xf numFmtId="188" fontId="5" fillId="69" borderId="185">
      <alignment vertical="center"/>
    </xf>
    <xf numFmtId="186" fontId="56" fillId="14" borderId="180" applyNumberFormat="0" applyProtection="0">
      <alignment horizontal="left" vertical="top" indent="1"/>
    </xf>
    <xf numFmtId="186" fontId="27" fillId="14" borderId="188" applyNumberFormat="0" applyProtection="0">
      <alignment horizontal="left" vertical="center" indent="1"/>
    </xf>
    <xf numFmtId="186" fontId="44" fillId="0" borderId="195" applyNumberFormat="0" applyFill="0" applyAlignment="0" applyProtection="0"/>
    <xf numFmtId="188" fontId="5" fillId="13" borderId="185">
      <alignmen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4" fontId="56" fillId="14" borderId="194" applyNumberFormat="0" applyProtection="0">
      <alignment horizontal="left" vertical="center" indent="1"/>
    </xf>
    <xf numFmtId="186" fontId="56" fillId="62" borderId="190" applyNumberFormat="0" applyProtection="0">
      <alignment horizontal="left" vertical="center" indent="1"/>
    </xf>
    <xf numFmtId="186" fontId="56" fillId="14" borderId="188" applyNumberFormat="0" applyProtection="0">
      <alignment horizontal="left" vertical="top" indent="1"/>
    </xf>
    <xf numFmtId="4" fontId="56" fillId="53" borderId="190" applyNumberFormat="0" applyProtection="0">
      <alignment horizontal="left" vertical="center" indent="1"/>
    </xf>
    <xf numFmtId="172" fontId="28" fillId="12" borderId="196">
      <alignment vertical="center"/>
      <protection locked="0"/>
    </xf>
    <xf numFmtId="186" fontId="56" fillId="14" borderId="188" applyNumberFormat="0" applyProtection="0">
      <alignment horizontal="left" vertical="top" indent="1"/>
    </xf>
    <xf numFmtId="186" fontId="56" fillId="40" borderId="190" applyNumberFormat="0" applyFont="0" applyAlignment="0" applyProtection="0"/>
    <xf numFmtId="186" fontId="56" fillId="14" borderId="180" applyNumberFormat="0" applyProtection="0">
      <alignment horizontal="left" vertical="top" indent="1"/>
    </xf>
    <xf numFmtId="186" fontId="56" fillId="21" borderId="188" applyNumberFormat="0" applyProtection="0">
      <alignment horizontal="left" vertical="top" indent="1"/>
    </xf>
    <xf numFmtId="186" fontId="27" fillId="15" borderId="188" applyNumberFormat="0" applyProtection="0">
      <alignment horizontal="left" vertical="top" indent="1"/>
    </xf>
    <xf numFmtId="0" fontId="5" fillId="13" borderId="196">
      <alignment vertical="center"/>
    </xf>
    <xf numFmtId="0" fontId="5" fillId="69" borderId="196">
      <alignment vertical="center"/>
    </xf>
    <xf numFmtId="0" fontId="5" fillId="7" borderId="196">
      <alignment vertical="center"/>
      <protection locked="0"/>
    </xf>
    <xf numFmtId="4" fontId="56" fillId="23" borderId="190" applyNumberFormat="0" applyProtection="0">
      <alignment horizontal="right" vertical="center"/>
    </xf>
    <xf numFmtId="186" fontId="56" fillId="40" borderId="200" applyNumberFormat="0" applyFont="0" applyAlignment="0" applyProtection="0"/>
    <xf numFmtId="186" fontId="56" fillId="40" borderId="190" applyNumberFormat="0" applyFont="0" applyAlignment="0" applyProtection="0"/>
    <xf numFmtId="186" fontId="56" fillId="40" borderId="190" applyNumberFormat="0" applyFont="0" applyAlignment="0" applyProtection="0"/>
    <xf numFmtId="191" fontId="5" fillId="69" borderId="185">
      <alignment vertical="center"/>
    </xf>
    <xf numFmtId="0" fontId="27" fillId="15" borderId="198" applyNumberFormat="0" applyProtection="0">
      <alignment horizontal="left" vertical="center" indent="1"/>
    </xf>
    <xf numFmtId="186" fontId="42" fillId="44" borderId="190" applyNumberFormat="0" applyAlignment="0" applyProtection="0"/>
    <xf numFmtId="186" fontId="56" fillId="62" borderId="190" applyNumberFormat="0" applyProtection="0">
      <alignment horizontal="left" vertical="center" indent="1"/>
    </xf>
    <xf numFmtId="186" fontId="27" fillId="14" borderId="188" applyNumberFormat="0" applyProtection="0">
      <alignment horizontal="left" vertical="center" indent="1"/>
    </xf>
    <xf numFmtId="186" fontId="28" fillId="12" borderId="196">
      <alignment vertical="center"/>
      <protection locked="0"/>
    </xf>
    <xf numFmtId="186" fontId="27" fillId="21" borderId="188" applyNumberFormat="0" applyProtection="0">
      <alignment horizontal="left" vertical="top" indent="1"/>
    </xf>
    <xf numFmtId="186" fontId="56" fillId="40" borderId="178" applyNumberFormat="0" applyFont="0" applyAlignment="0" applyProtection="0"/>
    <xf numFmtId="4" fontId="56" fillId="53" borderId="178" applyNumberFormat="0" applyProtection="0">
      <alignment horizontal="left" vertical="center" indent="1"/>
    </xf>
    <xf numFmtId="186" fontId="56" fillId="15" borderId="188" applyNumberFormat="0" applyProtection="0">
      <alignment horizontal="left" vertical="top" indent="1"/>
    </xf>
    <xf numFmtId="4" fontId="27" fillId="21" borderId="194" applyNumberFormat="0" applyProtection="0">
      <alignment horizontal="left" vertical="center" indent="1"/>
    </xf>
    <xf numFmtId="186" fontId="56" fillId="15" borderId="188" applyNumberFormat="0" applyProtection="0">
      <alignment horizontal="left" vertical="top" indent="1"/>
    </xf>
    <xf numFmtId="186" fontId="60" fillId="52" borderId="198" applyNumberFormat="0" applyProtection="0">
      <alignment horizontal="left" vertical="top" indent="1"/>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62" fillId="48" borderId="188" applyNumberFormat="0" applyProtection="0">
      <alignment horizontal="left" vertical="top" indent="1"/>
    </xf>
    <xf numFmtId="186" fontId="28" fillId="12" borderId="196">
      <alignment vertical="center"/>
      <protection locked="0"/>
    </xf>
    <xf numFmtId="4" fontId="56" fillId="52" borderId="190" applyNumberFormat="0" applyProtection="0">
      <alignment vertical="center"/>
    </xf>
    <xf numFmtId="186" fontId="56" fillId="21" borderId="188" applyNumberFormat="0" applyProtection="0">
      <alignment horizontal="left" vertical="top" indent="1"/>
    </xf>
    <xf numFmtId="186" fontId="56" fillId="21" borderId="188" applyNumberFormat="0" applyProtection="0">
      <alignment horizontal="left" vertical="top" indent="1"/>
    </xf>
    <xf numFmtId="188" fontId="5" fillId="70" borderId="185">
      <alignment horizontal="right" vertical="center"/>
      <protection locked="0"/>
    </xf>
    <xf numFmtId="186" fontId="50" fillId="41" borderId="200" applyNumberFormat="0" applyAlignment="0" applyProtection="0"/>
    <xf numFmtId="4" fontId="56" fillId="15" borderId="200" applyNumberFormat="0" applyProtection="0">
      <alignment horizontal="right" vertical="center"/>
    </xf>
    <xf numFmtId="196" fontId="5" fillId="13" borderId="176">
      <alignment vertical="center"/>
    </xf>
    <xf numFmtId="4" fontId="70" fillId="86" borderId="188" applyNumberFormat="0" applyProtection="0">
      <alignment horizontal="left" vertical="center" indent="1"/>
    </xf>
    <xf numFmtId="191" fontId="5" fillId="70" borderId="196">
      <alignment horizontal="right" vertical="center"/>
      <protection locked="0"/>
    </xf>
    <xf numFmtId="186" fontId="27" fillId="21" borderId="198" applyNumberFormat="0" applyProtection="0">
      <alignment horizontal="left" vertical="center" indent="1"/>
    </xf>
    <xf numFmtId="186" fontId="56" fillId="14" borderId="198" applyNumberFormat="0" applyProtection="0">
      <alignment horizontal="left" vertical="top" indent="1"/>
    </xf>
    <xf numFmtId="4" fontId="56" fillId="53" borderId="190" applyNumberFormat="0" applyProtection="0">
      <alignment horizontal="left" vertical="center" indent="1"/>
    </xf>
    <xf numFmtId="186" fontId="56" fillId="15" borderId="188" applyNumberFormat="0" applyProtection="0">
      <alignment horizontal="left" vertical="top" indent="1"/>
    </xf>
    <xf numFmtId="4" fontId="56" fillId="16" borderId="190" applyNumberFormat="0" applyProtection="0">
      <alignment horizontal="right" vertical="center"/>
    </xf>
    <xf numFmtId="186" fontId="56" fillId="40" borderId="190" applyNumberFormat="0" applyFont="0" applyAlignment="0" applyProtection="0"/>
    <xf numFmtId="0" fontId="27" fillId="63" borderId="188" applyNumberFormat="0" applyProtection="0">
      <alignment horizontal="left" vertical="center" indent="1"/>
    </xf>
    <xf numFmtId="4" fontId="64" fillId="64" borderId="190" applyNumberFormat="0" applyProtection="0">
      <alignment horizontal="right" vertical="center"/>
    </xf>
    <xf numFmtId="188" fontId="5" fillId="69" borderId="196">
      <alignment vertical="center"/>
    </xf>
    <xf numFmtId="0" fontId="5" fillId="70" borderId="196">
      <alignment horizontal="right" vertical="center"/>
      <protection locked="0"/>
    </xf>
    <xf numFmtId="186" fontId="56" fillId="40" borderId="190" applyNumberFormat="0" applyFont="0" applyAlignment="0" applyProtection="0"/>
    <xf numFmtId="4" fontId="56" fillId="53" borderId="200" applyNumberFormat="0" applyProtection="0">
      <alignment horizontal="left" vertical="center" indent="1"/>
    </xf>
    <xf numFmtId="4" fontId="56" fillId="59" borderId="200" applyNumberFormat="0" applyProtection="0">
      <alignment horizontal="right" vertical="center"/>
    </xf>
    <xf numFmtId="186" fontId="27" fillId="14" borderId="198" applyNumberFormat="0" applyProtection="0">
      <alignment horizontal="left" vertical="top" indent="1"/>
    </xf>
    <xf numFmtId="186" fontId="56" fillId="21" borderId="198" applyNumberFormat="0" applyProtection="0">
      <alignment horizontal="left" vertical="top" indent="1"/>
    </xf>
    <xf numFmtId="186" fontId="27" fillId="63"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56" borderId="190" applyNumberFormat="0" applyProtection="0">
      <alignment horizontal="right" vertical="center"/>
    </xf>
    <xf numFmtId="191" fontId="5" fillId="13" borderId="176">
      <alignment vertical="center"/>
    </xf>
    <xf numFmtId="186" fontId="56" fillId="21" borderId="188" applyNumberFormat="0" applyProtection="0">
      <alignment horizontal="left" vertical="top" indent="1"/>
    </xf>
    <xf numFmtId="186" fontId="27" fillId="63" borderId="188" applyNumberFormat="0" applyProtection="0">
      <alignment horizontal="left" vertical="center" indent="1"/>
    </xf>
    <xf numFmtId="186" fontId="28" fillId="51" borderId="196">
      <alignment horizontal="right" vertical="center"/>
      <protection locked="0"/>
    </xf>
    <xf numFmtId="186" fontId="50" fillId="41" borderId="190" applyNumberFormat="0" applyAlignment="0" applyProtection="0"/>
    <xf numFmtId="186" fontId="56" fillId="14" borderId="188" applyNumberFormat="0" applyProtection="0">
      <alignment horizontal="left" vertical="top" indent="1"/>
    </xf>
    <xf numFmtId="190" fontId="28" fillId="51" borderId="196">
      <alignment horizontal="right" vertical="center"/>
      <protection locked="0"/>
    </xf>
    <xf numFmtId="4" fontId="62" fillId="11" borderId="180" applyNumberFormat="0" applyProtection="0">
      <alignment horizontal="left" vertical="center" indent="1"/>
    </xf>
    <xf numFmtId="0" fontId="5" fillId="70" borderId="185">
      <alignment horizontal="right" vertical="center"/>
      <protection locked="0"/>
    </xf>
    <xf numFmtId="4" fontId="56" fillId="60" borderId="178" applyNumberFormat="0" applyProtection="0">
      <alignment horizontal="right" vertical="center"/>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62" fillId="48" borderId="198" applyNumberFormat="0" applyProtection="0">
      <alignment horizontal="left" vertical="top" indent="1"/>
    </xf>
    <xf numFmtId="186" fontId="44" fillId="0" borderId="205" applyNumberFormat="0" applyFill="0" applyAlignment="0" applyProtection="0"/>
    <xf numFmtId="4" fontId="63" fillId="66" borderId="204" applyNumberFormat="0" applyProtection="0">
      <alignment horizontal="left" vertical="center" indent="1"/>
    </xf>
    <xf numFmtId="186" fontId="56" fillId="15" borderId="188" applyNumberFormat="0" applyProtection="0">
      <alignment horizontal="left" vertical="top" indent="1"/>
    </xf>
    <xf numFmtId="186" fontId="28" fillId="12" borderId="196">
      <alignment vertical="center"/>
      <protection locked="0"/>
    </xf>
    <xf numFmtId="4" fontId="56" fillId="16" borderId="200" applyNumberFormat="0" applyProtection="0">
      <alignment horizontal="right" vertical="center"/>
    </xf>
    <xf numFmtId="186" fontId="50" fillId="41" borderId="190" applyNumberFormat="0" applyAlignment="0" applyProtection="0"/>
    <xf numFmtId="186" fontId="42" fillId="44" borderId="190" applyNumberFormat="0" applyAlignment="0" applyProtection="0"/>
    <xf numFmtId="186" fontId="56" fillId="21" borderId="180" applyNumberFormat="0" applyProtection="0">
      <alignment horizontal="left" vertical="top" indent="1"/>
    </xf>
    <xf numFmtId="190" fontId="28" fillId="49" borderId="185">
      <alignment vertical="center"/>
    </xf>
    <xf numFmtId="186" fontId="42" fillId="44" borderId="190" applyNumberFormat="0" applyAlignment="0" applyProtection="0"/>
    <xf numFmtId="4" fontId="56" fillId="0" borderId="190" applyNumberFormat="0" applyProtection="0">
      <alignment horizontal="right" vertical="center"/>
    </xf>
    <xf numFmtId="186" fontId="27" fillId="15" borderId="180" applyNumberFormat="0" applyProtection="0">
      <alignment horizontal="left" vertical="center" indent="1"/>
    </xf>
    <xf numFmtId="186" fontId="56" fillId="40" borderId="190" applyNumberFormat="0" applyFont="0" applyAlignment="0" applyProtection="0"/>
    <xf numFmtId="4" fontId="62" fillId="11" borderId="188" applyNumberFormat="0" applyProtection="0">
      <alignment horizontal="left" vertical="center" indent="1"/>
    </xf>
    <xf numFmtId="186" fontId="50" fillId="41" borderId="190" applyNumberFormat="0" applyAlignment="0" applyProtection="0"/>
    <xf numFmtId="186" fontId="27" fillId="15" borderId="188" applyNumberFormat="0" applyProtection="0">
      <alignment horizontal="left" vertical="center"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193" fontId="28" fillId="12" borderId="196">
      <alignment vertical="center"/>
      <protection locked="0"/>
    </xf>
    <xf numFmtId="186" fontId="61" fillId="21" borderId="182" applyBorder="0"/>
    <xf numFmtId="0" fontId="5" fillId="69" borderId="185">
      <alignment vertical="center"/>
    </xf>
    <xf numFmtId="4" fontId="56" fillId="54" borderId="178" applyNumberFormat="0" applyProtection="0">
      <alignment horizontal="left" vertical="center" indent="1"/>
    </xf>
    <xf numFmtId="186" fontId="56" fillId="14" borderId="180" applyNumberFormat="0" applyProtection="0">
      <alignment horizontal="left" vertical="top" indent="1"/>
    </xf>
    <xf numFmtId="186" fontId="56" fillId="40" borderId="178" applyNumberFormat="0" applyFont="0" applyAlignment="0" applyProtection="0"/>
    <xf numFmtId="186" fontId="56" fillId="14" borderId="198" applyNumberFormat="0" applyProtection="0">
      <alignment horizontal="left" vertical="top" indent="1"/>
    </xf>
    <xf numFmtId="186" fontId="56" fillId="63" borderId="198" applyNumberFormat="0" applyProtection="0">
      <alignment horizontal="left" vertical="top" indent="1"/>
    </xf>
    <xf numFmtId="4" fontId="27" fillId="21" borderId="194" applyNumberFormat="0" applyProtection="0">
      <alignment horizontal="left" vertical="center" indent="1"/>
    </xf>
    <xf numFmtId="186" fontId="27" fillId="14" borderId="198" applyNumberFormat="0" applyProtection="0">
      <alignment horizontal="left" vertical="center" indent="1"/>
    </xf>
    <xf numFmtId="186" fontId="27" fillId="15" borderId="198" applyNumberFormat="0" applyProtection="0">
      <alignment horizontal="left" vertical="top" indent="1"/>
    </xf>
    <xf numFmtId="186" fontId="56" fillId="63" borderId="190" applyNumberFormat="0" applyProtection="0">
      <alignment horizontal="left" vertical="center" indent="1"/>
    </xf>
    <xf numFmtId="186" fontId="42" fillId="44" borderId="178" applyNumberFormat="0" applyAlignment="0" applyProtection="0"/>
    <xf numFmtId="4" fontId="63" fillId="66" borderId="194" applyNumberFormat="0" applyProtection="0">
      <alignment horizontal="left" vertical="center" indent="1"/>
    </xf>
    <xf numFmtId="191" fontId="28" fillId="49" borderId="176">
      <alignment vertical="center"/>
    </xf>
    <xf numFmtId="186" fontId="27" fillId="63" borderId="180" applyNumberFormat="0" applyProtection="0">
      <alignment horizontal="left" vertical="center" indent="1"/>
    </xf>
    <xf numFmtId="4" fontId="56" fillId="15" borderId="204" applyNumberFormat="0" applyProtection="0">
      <alignment horizontal="left" vertical="center" indent="1"/>
    </xf>
    <xf numFmtId="4" fontId="56" fillId="15" borderId="204" applyNumberFormat="0" applyProtection="0">
      <alignment horizontal="left" vertical="center" indent="1"/>
    </xf>
    <xf numFmtId="186" fontId="27" fillId="15" borderId="188" applyNumberFormat="0" applyProtection="0">
      <alignment horizontal="left" vertical="top" indent="1"/>
    </xf>
    <xf numFmtId="186" fontId="56" fillId="15" borderId="188" applyNumberFormat="0" applyProtection="0">
      <alignment horizontal="left" vertical="top" indent="1"/>
    </xf>
    <xf numFmtId="4" fontId="56" fillId="15" borderId="190" applyNumberFormat="0" applyProtection="0">
      <alignment horizontal="right" vertical="center"/>
    </xf>
    <xf numFmtId="4" fontId="56" fillId="15" borderId="204" applyNumberFormat="0" applyProtection="0">
      <alignment horizontal="left" vertical="center" indent="1"/>
    </xf>
    <xf numFmtId="186" fontId="56" fillId="21" borderId="198" applyNumberFormat="0" applyProtection="0">
      <alignment horizontal="left" vertical="top" indent="1"/>
    </xf>
    <xf numFmtId="4" fontId="72" fillId="53" borderId="198" applyNumberFormat="0" applyProtection="0">
      <alignment horizontal="left" vertical="center" indent="1"/>
    </xf>
    <xf numFmtId="4" fontId="62" fillId="48" borderId="198" applyNumberFormat="0" applyProtection="0">
      <alignment vertical="center"/>
    </xf>
    <xf numFmtId="186" fontId="56" fillId="63" borderId="188" applyNumberFormat="0" applyProtection="0">
      <alignment horizontal="left" vertical="top" indent="1"/>
    </xf>
    <xf numFmtId="191" fontId="28" fillId="50" borderId="206">
      <alignment vertical="center"/>
    </xf>
    <xf numFmtId="186" fontId="56" fillId="40" borderId="190" applyNumberFormat="0" applyFont="0" applyAlignment="0" applyProtection="0"/>
    <xf numFmtId="186" fontId="56" fillId="63" borderId="188" applyNumberFormat="0" applyProtection="0">
      <alignment horizontal="left" vertical="top" indent="1"/>
    </xf>
    <xf numFmtId="4" fontId="56" fillId="19" borderId="190" applyNumberFormat="0" applyProtection="0">
      <alignment horizontal="right" vertical="center"/>
    </xf>
    <xf numFmtId="4" fontId="56" fillId="60" borderId="200" applyNumberFormat="0" applyProtection="0">
      <alignment horizontal="right" vertical="center"/>
    </xf>
    <xf numFmtId="191" fontId="28" fillId="50" borderId="206">
      <alignment vertical="center"/>
    </xf>
    <xf numFmtId="4" fontId="76" fillId="87" borderId="188" applyNumberFormat="0" applyProtection="0">
      <alignment horizontal="right" vertical="center"/>
    </xf>
    <xf numFmtId="186" fontId="56" fillId="15" borderId="188" applyNumberFormat="0" applyProtection="0">
      <alignment horizontal="left" vertical="top" indent="1"/>
    </xf>
    <xf numFmtId="4" fontId="56" fillId="14" borderId="204" applyNumberFormat="0" applyProtection="0">
      <alignment horizontal="left" vertical="center" indent="1"/>
    </xf>
    <xf numFmtId="186" fontId="56" fillId="21" borderId="188" applyNumberFormat="0" applyProtection="0">
      <alignment horizontal="left" vertical="top" indent="1"/>
    </xf>
    <xf numFmtId="4" fontId="56" fillId="52" borderId="200" applyNumberFormat="0" applyProtection="0">
      <alignment vertical="center"/>
    </xf>
    <xf numFmtId="4" fontId="56" fillId="56" borderId="190" applyNumberFormat="0" applyProtection="0">
      <alignment horizontal="right" vertical="center"/>
    </xf>
    <xf numFmtId="186" fontId="56" fillId="21" borderId="188" applyNumberFormat="0" applyProtection="0">
      <alignment horizontal="left" vertical="top" indent="1"/>
    </xf>
    <xf numFmtId="186" fontId="50" fillId="41" borderId="200" applyNumberFormat="0" applyAlignment="0" applyProtection="0"/>
    <xf numFmtId="186" fontId="56" fillId="40" borderId="178" applyNumberFormat="0" applyFont="0" applyAlignment="0" applyProtection="0"/>
    <xf numFmtId="4" fontId="72" fillId="49" borderId="198" applyNumberFormat="0" applyProtection="0">
      <alignment horizontal="right" vertical="center"/>
    </xf>
    <xf numFmtId="186" fontId="56" fillId="14" borderId="188" applyNumberFormat="0" applyProtection="0">
      <alignment horizontal="left" vertical="top" indent="1"/>
    </xf>
    <xf numFmtId="4" fontId="56" fillId="57" borderId="181" applyNumberFormat="0" applyProtection="0">
      <alignment horizontal="right" vertical="center"/>
    </xf>
    <xf numFmtId="186" fontId="27" fillId="63" borderId="188" applyNumberFormat="0" applyProtection="0">
      <alignment horizontal="left" vertical="center" indent="1"/>
    </xf>
    <xf numFmtId="186" fontId="56" fillId="21" borderId="180" applyNumberFormat="0" applyProtection="0">
      <alignment horizontal="left" vertical="top" indent="1"/>
    </xf>
    <xf numFmtId="186" fontId="56" fillId="21" borderId="180" applyNumberFormat="0" applyProtection="0">
      <alignment horizontal="left" vertical="top" indent="1"/>
    </xf>
    <xf numFmtId="186" fontId="56" fillId="40" borderId="178" applyNumberFormat="0" applyFont="0" applyAlignment="0" applyProtection="0"/>
    <xf numFmtId="193" fontId="28" fillId="12" borderId="196">
      <alignment vertical="center"/>
      <protection locked="0"/>
    </xf>
    <xf numFmtId="186" fontId="56" fillId="14" borderId="188" applyNumberFormat="0" applyProtection="0">
      <alignment horizontal="left" vertical="top" indent="1"/>
    </xf>
    <xf numFmtId="186" fontId="56" fillId="14" borderId="198" applyNumberFormat="0" applyProtection="0">
      <alignment horizontal="left" vertical="top" indent="1"/>
    </xf>
    <xf numFmtId="4" fontId="62" fillId="48" borderId="198" applyNumberFormat="0" applyProtection="0">
      <alignment vertical="center"/>
    </xf>
    <xf numFmtId="186" fontId="56" fillId="14" borderId="188" applyNumberFormat="0" applyProtection="0">
      <alignment horizontal="left" vertical="top" indent="1"/>
    </xf>
    <xf numFmtId="186" fontId="56" fillId="14" borderId="198" applyNumberFormat="0" applyProtection="0">
      <alignment horizontal="left" vertical="top" indent="1"/>
    </xf>
    <xf numFmtId="193" fontId="5" fillId="7" borderId="176">
      <alignment vertical="center"/>
      <protection locked="0"/>
    </xf>
    <xf numFmtId="4" fontId="56" fillId="54" borderId="190"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72" fillId="81" borderId="188" applyNumberFormat="0" applyProtection="0">
      <alignment horizontal="right" vertical="center"/>
    </xf>
    <xf numFmtId="186" fontId="56" fillId="63" borderId="198" applyNumberFormat="0" applyProtection="0">
      <alignment horizontal="left" vertical="top"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4" fontId="75" fillId="88" borderId="199" applyNumberFormat="0" applyProtection="0">
      <alignment horizontal="left" vertical="center" indent="1"/>
    </xf>
    <xf numFmtId="186" fontId="27" fillId="63" borderId="198" applyNumberFormat="0" applyProtection="0">
      <alignment horizontal="left" vertical="top" indent="1"/>
    </xf>
    <xf numFmtId="186" fontId="44" fillId="0" borderId="195" applyNumberFormat="0" applyFill="0" applyAlignment="0" applyProtection="0"/>
    <xf numFmtId="186" fontId="56" fillId="15" borderId="180" applyNumberFormat="0" applyProtection="0">
      <alignment horizontal="left" vertical="top" indent="1"/>
    </xf>
    <xf numFmtId="4" fontId="27" fillId="21" borderId="194" applyNumberFormat="0" applyProtection="0">
      <alignment horizontal="left" vertical="center" indent="1"/>
    </xf>
    <xf numFmtId="4" fontId="56" fillId="54" borderId="190" applyNumberFormat="0" applyProtection="0">
      <alignment horizontal="left" vertical="center" indent="1"/>
    </xf>
    <xf numFmtId="4" fontId="56" fillId="52" borderId="178" applyNumberFormat="0" applyProtection="0">
      <alignment vertical="center"/>
    </xf>
    <xf numFmtId="186" fontId="27" fillId="14" borderId="180" applyNumberFormat="0" applyProtection="0">
      <alignment horizontal="left" vertical="center" indent="1"/>
    </xf>
    <xf numFmtId="186" fontId="56" fillId="15" borderId="198" applyNumberFormat="0" applyProtection="0">
      <alignment horizontal="left" vertical="top" indent="1"/>
    </xf>
    <xf numFmtId="186" fontId="56" fillId="63" borderId="180" applyNumberFormat="0" applyProtection="0">
      <alignment horizontal="left" vertical="top" indent="1"/>
    </xf>
    <xf numFmtId="4" fontId="56" fillId="52" borderId="190" applyNumberFormat="0" applyProtection="0">
      <alignment vertical="center"/>
    </xf>
    <xf numFmtId="188" fontId="28" fillId="49" borderId="196">
      <alignment vertical="center"/>
    </xf>
    <xf numFmtId="188" fontId="5" fillId="7" borderId="196">
      <alignment vertical="center"/>
      <protection locked="0"/>
    </xf>
    <xf numFmtId="4" fontId="56" fillId="15" borderId="190" applyNumberFormat="0" applyProtection="0">
      <alignment horizontal="right" vertical="center"/>
    </xf>
    <xf numFmtId="186" fontId="56" fillId="15" borderId="188" applyNumberFormat="0" applyProtection="0">
      <alignment horizontal="left" vertical="top" indent="1"/>
    </xf>
    <xf numFmtId="4" fontId="56" fillId="58" borderId="178" applyNumberFormat="0" applyProtection="0">
      <alignment horizontal="right" vertical="center"/>
    </xf>
    <xf numFmtId="4" fontId="56" fillId="60" borderId="190" applyNumberFormat="0" applyProtection="0">
      <alignment horizontal="right" vertical="center"/>
    </xf>
    <xf numFmtId="186" fontId="56" fillId="15" borderId="180" applyNumberFormat="0" applyProtection="0">
      <alignment horizontal="left" vertical="top" indent="1"/>
    </xf>
    <xf numFmtId="4" fontId="72" fillId="80" borderId="180" applyNumberFormat="0" applyProtection="0">
      <alignment horizontal="right" vertical="center"/>
    </xf>
    <xf numFmtId="191" fontId="5" fillId="7" borderId="185">
      <alignment vertical="center"/>
      <protection locked="0"/>
    </xf>
    <xf numFmtId="186" fontId="56" fillId="62" borderId="178" applyNumberFormat="0" applyProtection="0">
      <alignment horizontal="left" vertical="center" indent="1"/>
    </xf>
    <xf numFmtId="186" fontId="56" fillId="15" borderId="180" applyNumberFormat="0" applyProtection="0">
      <alignment horizontal="left" vertical="top" indent="1"/>
    </xf>
    <xf numFmtId="186" fontId="56" fillId="67" borderId="185"/>
    <xf numFmtId="186" fontId="56" fillId="40" borderId="178" applyNumberFormat="0" applyFont="0" applyAlignment="0" applyProtection="0"/>
    <xf numFmtId="186" fontId="56" fillId="14" borderId="188" applyNumberFormat="0" applyProtection="0">
      <alignment horizontal="left" vertical="top" indent="1"/>
    </xf>
    <xf numFmtId="4" fontId="56" fillId="53" borderId="190" applyNumberFormat="0" applyProtection="0">
      <alignment horizontal="left" vertical="center" indent="1"/>
    </xf>
    <xf numFmtId="4" fontId="59" fillId="65" borderId="190" applyNumberFormat="0" applyProtection="0">
      <alignment horizontal="right" vertical="center"/>
    </xf>
    <xf numFmtId="186" fontId="56" fillId="14" borderId="198" applyNumberFormat="0" applyProtection="0">
      <alignment horizontal="left" vertical="top" indent="1"/>
    </xf>
    <xf numFmtId="186" fontId="56" fillId="40" borderId="200" applyNumberFormat="0" applyFont="0" applyAlignment="0" applyProtection="0"/>
    <xf numFmtId="186" fontId="56" fillId="63" borderId="198" applyNumberFormat="0" applyProtection="0">
      <alignment horizontal="left" vertical="top" indent="1"/>
    </xf>
    <xf numFmtId="186" fontId="56" fillId="14" borderId="198" applyNumberFormat="0" applyProtection="0">
      <alignment horizontal="left" vertical="top" indent="1"/>
    </xf>
    <xf numFmtId="4" fontId="59" fillId="12" borderId="196" applyNumberFormat="0" applyProtection="0">
      <alignment vertical="center"/>
    </xf>
    <xf numFmtId="186" fontId="56" fillId="14" borderId="188" applyNumberFormat="0" applyProtection="0">
      <alignment horizontal="left" vertical="top" indent="1"/>
    </xf>
    <xf numFmtId="4" fontId="56" fillId="61" borderId="194" applyNumberFormat="0" applyProtection="0">
      <alignment horizontal="left" vertical="center" indent="1"/>
    </xf>
    <xf numFmtId="4" fontId="63" fillId="66" borderId="194" applyNumberFormat="0" applyProtection="0">
      <alignment horizontal="left" vertical="center" indent="1"/>
    </xf>
    <xf numFmtId="186" fontId="61" fillId="21" borderId="192" applyBorder="0"/>
    <xf numFmtId="4" fontId="56" fillId="53" borderId="190" applyNumberFormat="0" applyProtection="0">
      <alignment horizontal="left" vertical="center" indent="1"/>
    </xf>
    <xf numFmtId="186" fontId="56" fillId="21" borderId="188" applyNumberFormat="0" applyProtection="0">
      <alignment horizontal="left" vertical="top" indent="1"/>
    </xf>
    <xf numFmtId="188" fontId="5" fillId="13" borderId="176">
      <alignment vertical="center"/>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7" fillId="14" borderId="188" applyNumberFormat="0" applyProtection="0">
      <alignment horizontal="left" vertical="top" indent="1"/>
    </xf>
    <xf numFmtId="186" fontId="44" fillId="0" borderId="195" applyNumberFormat="0" applyFill="0" applyAlignment="0" applyProtection="0"/>
    <xf numFmtId="186" fontId="56" fillId="21" borderId="188" applyNumberFormat="0" applyProtection="0">
      <alignment horizontal="left" vertical="top" indent="1"/>
    </xf>
    <xf numFmtId="4" fontId="27" fillId="21" borderId="204" applyNumberFormat="0" applyProtection="0">
      <alignment horizontal="left" vertical="center" indent="1"/>
    </xf>
    <xf numFmtId="186" fontId="57" fillId="44" borderId="191" applyNumberFormat="0" applyAlignment="0" applyProtection="0"/>
    <xf numFmtId="186" fontId="56" fillId="15" borderId="188" applyNumberFormat="0" applyProtection="0">
      <alignment horizontal="left" vertical="top" indent="1"/>
    </xf>
    <xf numFmtId="186" fontId="56" fillId="21" borderId="188" applyNumberFormat="0" applyProtection="0">
      <alignment horizontal="left" vertical="top" indent="1"/>
    </xf>
    <xf numFmtId="190" fontId="28" fillId="50" borderId="196">
      <alignment vertical="center"/>
    </xf>
    <xf numFmtId="191" fontId="5" fillId="70" borderId="185">
      <alignment horizontal="right" vertical="center"/>
      <protection locked="0"/>
    </xf>
    <xf numFmtId="186" fontId="44" fillId="0" borderId="195" applyNumberFormat="0" applyFill="0" applyAlignment="0" applyProtection="0"/>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63" borderId="198" applyNumberFormat="0" applyProtection="0">
      <alignment horizontal="left" vertical="top" indent="1"/>
    </xf>
    <xf numFmtId="186" fontId="56" fillId="14" borderId="180" applyNumberFormat="0" applyProtection="0">
      <alignment horizontal="left" vertical="top" indent="1"/>
    </xf>
    <xf numFmtId="186" fontId="56" fillId="14" borderId="180" applyNumberFormat="0" applyProtection="0">
      <alignment horizontal="left" vertical="top" indent="1"/>
    </xf>
    <xf numFmtId="186" fontId="60" fillId="52" borderId="180" applyNumberFormat="0" applyProtection="0">
      <alignment horizontal="left" vertical="top" indent="1"/>
    </xf>
    <xf numFmtId="186" fontId="62" fillId="15" borderId="180" applyNumberFormat="0" applyProtection="0">
      <alignment horizontal="left" vertical="top" indent="1"/>
    </xf>
    <xf numFmtId="186" fontId="57" fillId="44" borderId="179" applyNumberFormat="0" applyAlignment="0" applyProtection="0"/>
    <xf numFmtId="186" fontId="56" fillId="15" borderId="180" applyNumberFormat="0" applyProtection="0">
      <alignment horizontal="left" vertical="top" indent="1"/>
    </xf>
    <xf numFmtId="186" fontId="28" fillId="50" borderId="185">
      <alignment vertical="center"/>
    </xf>
    <xf numFmtId="186" fontId="27" fillId="14" borderId="188" applyNumberFormat="0" applyProtection="0">
      <alignment horizontal="left" vertical="center"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27" fillId="15" borderId="188" applyNumberFormat="0" applyProtection="0">
      <alignment horizontal="left" vertical="center" indent="1"/>
    </xf>
    <xf numFmtId="186" fontId="28" fillId="12" borderId="176">
      <alignment vertical="center"/>
      <protection locked="0"/>
    </xf>
    <xf numFmtId="186" fontId="56" fillId="14" borderId="190" applyNumberFormat="0" applyProtection="0">
      <alignment horizontal="left" vertical="center"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56" fillId="21" borderId="180" applyNumberFormat="0" applyProtection="0">
      <alignment horizontal="left" vertical="top" indent="1"/>
    </xf>
    <xf numFmtId="0" fontId="5" fillId="7" borderId="185">
      <alignment vertical="center"/>
      <protection locked="0"/>
    </xf>
    <xf numFmtId="186" fontId="44" fillId="0" borderId="184" applyNumberFormat="0" applyFill="0" applyAlignment="0" applyProtection="0"/>
    <xf numFmtId="186" fontId="56" fillId="15" borderId="180" applyNumberFormat="0" applyProtection="0">
      <alignment horizontal="left" vertical="top" indent="1"/>
    </xf>
    <xf numFmtId="186" fontId="27" fillId="15" borderId="180" applyNumberFormat="0" applyProtection="0">
      <alignment horizontal="left" vertical="center" indent="1"/>
    </xf>
    <xf numFmtId="186" fontId="27" fillId="15" borderId="180" applyNumberFormat="0" applyProtection="0">
      <alignment horizontal="left" vertical="center" indent="1"/>
    </xf>
    <xf numFmtId="186" fontId="56" fillId="40" borderId="178" applyNumberFormat="0" applyFont="0" applyAlignment="0" applyProtection="0"/>
    <xf numFmtId="186" fontId="56" fillId="21" borderId="180" applyNumberFormat="0" applyProtection="0">
      <alignment horizontal="left" vertical="top" indent="1"/>
    </xf>
    <xf numFmtId="186" fontId="56" fillId="14" borderId="180" applyNumberFormat="0" applyProtection="0">
      <alignment horizontal="left" vertical="top" indent="1"/>
    </xf>
    <xf numFmtId="191" fontId="28" fillId="51" borderId="185">
      <alignment horizontal="right" vertical="center"/>
      <protection locked="0"/>
    </xf>
    <xf numFmtId="186" fontId="56" fillId="63" borderId="188" applyNumberFormat="0" applyProtection="0">
      <alignment horizontal="left" vertical="top" indent="1"/>
    </xf>
    <xf numFmtId="186" fontId="56" fillId="15" borderId="188" applyNumberFormat="0" applyProtection="0">
      <alignment horizontal="left" vertical="top" indent="1"/>
    </xf>
    <xf numFmtId="4" fontId="56" fillId="16" borderId="190" applyNumberFormat="0" applyProtection="0">
      <alignment horizontal="right" vertical="center"/>
    </xf>
    <xf numFmtId="188" fontId="5" fillId="69" borderId="176">
      <alignment vertical="center"/>
    </xf>
    <xf numFmtId="186" fontId="56" fillId="14" borderId="188" applyNumberFormat="0" applyProtection="0">
      <alignment horizontal="left" vertical="top" indent="1"/>
    </xf>
    <xf numFmtId="186" fontId="50" fillId="41" borderId="190" applyNumberFormat="0" applyAlignment="0" applyProtection="0"/>
    <xf numFmtId="194" fontId="33" fillId="0" borderId="197" applyFill="0"/>
    <xf numFmtId="186" fontId="56" fillId="40" borderId="190" applyNumberFormat="0" applyFont="0" applyAlignment="0" applyProtection="0"/>
    <xf numFmtId="186" fontId="56" fillId="14" borderId="188" applyNumberFormat="0" applyProtection="0">
      <alignment horizontal="left" vertical="top" indent="1"/>
    </xf>
    <xf numFmtId="186" fontId="44" fillId="0" borderId="195" applyNumberFormat="0" applyFill="0" applyAlignment="0" applyProtection="0"/>
    <xf numFmtId="186" fontId="56" fillId="14" borderId="198" applyNumberFormat="0" applyProtection="0">
      <alignment horizontal="left" vertical="top" indent="1"/>
    </xf>
    <xf numFmtId="0" fontId="5" fillId="7" borderId="185">
      <alignment vertical="center"/>
      <protection locked="0"/>
    </xf>
    <xf numFmtId="186" fontId="56" fillId="21" borderId="188" applyNumberFormat="0" applyProtection="0">
      <alignment horizontal="left" vertical="top" indent="1"/>
    </xf>
    <xf numFmtId="190" fontId="28" fillId="49" borderId="176">
      <alignment vertical="center"/>
    </xf>
    <xf numFmtId="172" fontId="28" fillId="12" borderId="176">
      <alignment vertical="center"/>
      <protection locked="0"/>
    </xf>
    <xf numFmtId="193" fontId="5" fillId="7" borderId="176">
      <alignment vertical="center"/>
      <protection locked="0"/>
    </xf>
    <xf numFmtId="4" fontId="64" fillId="64" borderId="178" applyNumberFormat="0" applyProtection="0">
      <alignment horizontal="right" vertical="center"/>
    </xf>
    <xf numFmtId="37" fontId="33" fillId="0" borderId="183" applyNumberFormat="0"/>
    <xf numFmtId="186" fontId="56" fillId="40" borderId="190" applyNumberFormat="0" applyFont="0" applyAlignment="0" applyProtection="0"/>
    <xf numFmtId="186" fontId="56" fillId="21" borderId="198" applyNumberFormat="0" applyProtection="0">
      <alignment horizontal="left" vertical="top" indent="1"/>
    </xf>
    <xf numFmtId="186" fontId="56" fillId="40" borderId="178" applyNumberFormat="0" applyFont="0" applyAlignment="0" applyProtection="0"/>
    <xf numFmtId="4" fontId="62" fillId="11" borderId="188" applyNumberFormat="0" applyProtection="0">
      <alignment horizontal="left" vertical="center" indent="1"/>
    </xf>
    <xf numFmtId="4" fontId="56" fillId="60" borderId="190" applyNumberFormat="0" applyProtection="0">
      <alignment horizontal="right" vertical="center"/>
    </xf>
    <xf numFmtId="186" fontId="27" fillId="63" borderId="180" applyNumberFormat="0" applyProtection="0">
      <alignment horizontal="left" vertical="top" indent="1"/>
    </xf>
    <xf numFmtId="186" fontId="62" fillId="15" borderId="180" applyNumberFormat="0" applyProtection="0">
      <alignment horizontal="left" vertical="top" indent="1"/>
    </xf>
    <xf numFmtId="186" fontId="56" fillId="14" borderId="180" applyNumberFormat="0" applyProtection="0">
      <alignment horizontal="left" vertical="top" indent="1"/>
    </xf>
    <xf numFmtId="186" fontId="56" fillId="21" borderId="198" applyNumberFormat="0" applyProtection="0">
      <alignment horizontal="left" vertical="top" indent="1"/>
    </xf>
    <xf numFmtId="193" fontId="5" fillId="69" borderId="185">
      <alignment vertical="center"/>
    </xf>
    <xf numFmtId="0" fontId="5" fillId="7" borderId="185">
      <alignment vertical="center"/>
      <protection locked="0"/>
    </xf>
    <xf numFmtId="186" fontId="62" fillId="48" borderId="198" applyNumberFormat="0" applyProtection="0">
      <alignment horizontal="left" vertical="top"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56" fillId="40" borderId="200" applyNumberFormat="0" applyFont="0" applyAlignment="0" applyProtection="0"/>
    <xf numFmtId="186" fontId="57" fillId="44" borderId="191" applyNumberFormat="0" applyAlignment="0" applyProtection="0"/>
    <xf numFmtId="186" fontId="28" fillId="49" borderId="185">
      <alignment vertical="center"/>
    </xf>
    <xf numFmtId="186" fontId="56" fillId="14" borderId="188" applyNumberFormat="0" applyProtection="0">
      <alignment horizontal="left" vertical="top" indent="1"/>
    </xf>
    <xf numFmtId="186" fontId="56" fillId="63" borderId="198" applyNumberFormat="0" applyProtection="0">
      <alignment horizontal="left" vertical="top" indent="1"/>
    </xf>
    <xf numFmtId="4" fontId="56" fillId="23" borderId="190" applyNumberFormat="0" applyProtection="0">
      <alignment horizontal="right" vertical="center"/>
    </xf>
    <xf numFmtId="186" fontId="56" fillId="14" borderId="188" applyNumberFormat="0" applyProtection="0">
      <alignment horizontal="left" vertical="top" indent="1"/>
    </xf>
    <xf numFmtId="191" fontId="28" fillId="51" borderId="185">
      <alignment horizontal="right" vertical="center"/>
      <protection locked="0"/>
    </xf>
    <xf numFmtId="186" fontId="56" fillId="40" borderId="190" applyNumberFormat="0" applyFont="0" applyAlignment="0" applyProtection="0"/>
    <xf numFmtId="4" fontId="56" fillId="53" borderId="178" applyNumberFormat="0" applyProtection="0">
      <alignment horizontal="left" vertical="center" indent="1"/>
    </xf>
    <xf numFmtId="186" fontId="56" fillId="63" borderId="180" applyNumberFormat="0" applyProtection="0">
      <alignment horizontal="left" vertical="top" indent="1"/>
    </xf>
    <xf numFmtId="4" fontId="56" fillId="58" borderId="178" applyNumberFormat="0" applyProtection="0">
      <alignment horizontal="right" vertical="center"/>
    </xf>
    <xf numFmtId="186" fontId="28" fillId="12" borderId="176">
      <alignment vertical="center"/>
      <protection locked="0"/>
    </xf>
    <xf numFmtId="186" fontId="57" fillId="44" borderId="191" applyNumberFormat="0" applyAlignment="0" applyProtection="0"/>
    <xf numFmtId="186" fontId="56" fillId="15" borderId="188" applyNumberFormat="0" applyProtection="0">
      <alignment horizontal="left" vertical="top" indent="1"/>
    </xf>
    <xf numFmtId="186" fontId="56" fillId="15" borderId="198" applyNumberFormat="0" applyProtection="0">
      <alignment horizontal="left" vertical="top" indent="1"/>
    </xf>
    <xf numFmtId="4" fontId="56" fillId="59" borderId="200" applyNumberFormat="0" applyProtection="0">
      <alignment horizontal="right" vertical="center"/>
    </xf>
    <xf numFmtId="186" fontId="56" fillId="14" borderId="188" applyNumberFormat="0" applyProtection="0">
      <alignment horizontal="left" vertical="top" indent="1"/>
    </xf>
    <xf numFmtId="186" fontId="27" fillId="21" borderId="198" applyNumberFormat="0" applyProtection="0">
      <alignment horizontal="left" vertical="center" indent="1"/>
    </xf>
    <xf numFmtId="186" fontId="56" fillId="40" borderId="200" applyNumberFormat="0" applyFont="0" applyAlignment="0" applyProtection="0"/>
    <xf numFmtId="186" fontId="27" fillId="21" borderId="188" applyNumberFormat="0" applyProtection="0">
      <alignment horizontal="left" vertical="top" indent="1"/>
    </xf>
    <xf numFmtId="186" fontId="56" fillId="21" borderId="198" applyNumberFormat="0" applyProtection="0">
      <alignment horizontal="left" vertical="top" indent="1"/>
    </xf>
    <xf numFmtId="4" fontId="56" fillId="58" borderId="190" applyNumberFormat="0" applyProtection="0">
      <alignment horizontal="right" vertical="center"/>
    </xf>
    <xf numFmtId="186" fontId="61" fillId="21" borderId="192" applyBorder="0"/>
    <xf numFmtId="186" fontId="27" fillId="14" borderId="198" applyNumberFormat="0" applyProtection="0">
      <alignment horizontal="left" vertical="center" indent="1"/>
    </xf>
    <xf numFmtId="186" fontId="56" fillId="40" borderId="200" applyNumberFormat="0" applyFont="0" applyAlignment="0" applyProtection="0"/>
    <xf numFmtId="186" fontId="56" fillId="15" borderId="19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center" indent="1"/>
    </xf>
    <xf numFmtId="186" fontId="56" fillId="21" borderId="198" applyNumberFormat="0" applyProtection="0">
      <alignment horizontal="left" vertical="top" indent="1"/>
    </xf>
    <xf numFmtId="191" fontId="5" fillId="70" borderId="185">
      <alignment horizontal="right" vertical="center"/>
      <protection locked="0"/>
    </xf>
    <xf numFmtId="186" fontId="56" fillId="40" borderId="190" applyNumberFormat="0" applyFont="0" applyAlignment="0" applyProtection="0"/>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62" borderId="190" applyNumberFormat="0" applyProtection="0">
      <alignment horizontal="left" vertical="center" indent="1"/>
    </xf>
    <xf numFmtId="186" fontId="56" fillId="40" borderId="190" applyNumberFormat="0" applyFont="0" applyAlignment="0" applyProtection="0"/>
    <xf numFmtId="196" fontId="5" fillId="13" borderId="185">
      <alignment vertical="center"/>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27" fillId="21" borderId="194" applyNumberFormat="0" applyProtection="0">
      <alignment horizontal="left" vertical="center" indent="1"/>
    </xf>
    <xf numFmtId="191" fontId="5" fillId="13" borderId="196">
      <alignment vertical="center"/>
    </xf>
    <xf numFmtId="186" fontId="56" fillId="40" borderId="200" applyNumberFormat="0" applyFont="0" applyAlignment="0" applyProtection="0"/>
    <xf numFmtId="186" fontId="56" fillId="14" borderId="198" applyNumberFormat="0" applyProtection="0">
      <alignment horizontal="left" vertical="top" indent="1"/>
    </xf>
    <xf numFmtId="4" fontId="59" fillId="65" borderId="178" applyNumberFormat="0" applyProtection="0">
      <alignment horizontal="right" vertical="center"/>
    </xf>
    <xf numFmtId="4" fontId="62" fillId="11" borderId="188" applyNumberFormat="0" applyProtection="0">
      <alignment horizontal="left" vertical="center" indent="1"/>
    </xf>
    <xf numFmtId="186" fontId="56" fillId="63" borderId="188" applyNumberFormat="0" applyProtection="0">
      <alignment horizontal="left" vertical="top" indent="1"/>
    </xf>
    <xf numFmtId="186" fontId="57" fillId="44" borderId="201" applyNumberFormat="0" applyAlignment="0" applyProtection="0"/>
    <xf numFmtId="186" fontId="56" fillId="62" borderId="200" applyNumberFormat="0" applyProtection="0">
      <alignment horizontal="left" vertical="center" indent="1"/>
    </xf>
    <xf numFmtId="186" fontId="56" fillId="62" borderId="190" applyNumberFormat="0" applyProtection="0">
      <alignment horizontal="left" vertical="center" indent="1"/>
    </xf>
    <xf numFmtId="186" fontId="56" fillId="14" borderId="188" applyNumberFormat="0" applyProtection="0">
      <alignment horizontal="left" vertical="top" indent="1"/>
    </xf>
    <xf numFmtId="186" fontId="56" fillId="15" borderId="198" applyNumberFormat="0" applyProtection="0">
      <alignment horizontal="left" vertical="top" indent="1"/>
    </xf>
    <xf numFmtId="186" fontId="28" fillId="12" borderId="196">
      <alignment vertical="center"/>
      <protection locked="0"/>
    </xf>
    <xf numFmtId="4" fontId="56" fillId="16" borderId="200" applyNumberFormat="0" applyProtection="0">
      <alignment horizontal="right" vertical="center"/>
    </xf>
    <xf numFmtId="186" fontId="27" fillId="15" borderId="180" applyNumberFormat="0" applyProtection="0">
      <alignment horizontal="left" vertical="top" indent="1"/>
    </xf>
    <xf numFmtId="4" fontId="70" fillId="86" borderId="198" applyNumberFormat="0" applyProtection="0">
      <alignment horizontal="left" vertical="center" indent="1"/>
    </xf>
    <xf numFmtId="4" fontId="72" fillId="49" borderId="188" applyNumberFormat="0" applyProtection="0">
      <alignment horizontal="right" vertical="center"/>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63" borderId="180" applyNumberFormat="0" applyProtection="0">
      <alignment horizontal="left" vertical="top" indent="1"/>
    </xf>
    <xf numFmtId="186" fontId="56" fillId="63" borderId="188" applyNumberFormat="0" applyProtection="0">
      <alignment horizontal="left" vertical="top" indent="1"/>
    </xf>
    <xf numFmtId="186" fontId="42" fillId="44" borderId="190" applyNumberFormat="0" applyAlignment="0" applyProtection="0"/>
    <xf numFmtId="4" fontId="56" fillId="59" borderId="200" applyNumberFormat="0" applyProtection="0">
      <alignment horizontal="right" vertical="center"/>
    </xf>
    <xf numFmtId="186" fontId="56" fillId="14" borderId="19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93" fontId="5" fillId="7" borderId="196">
      <alignment vertical="center"/>
      <protection locked="0"/>
    </xf>
    <xf numFmtId="186" fontId="27" fillId="63" borderId="180" applyNumberFormat="0" applyProtection="0">
      <alignment horizontal="left" vertical="top" indent="1"/>
    </xf>
    <xf numFmtId="186" fontId="56" fillId="15" borderId="198" applyNumberFormat="0" applyProtection="0">
      <alignment horizontal="left" vertical="top" indent="1"/>
    </xf>
    <xf numFmtId="191" fontId="5" fillId="70" borderId="176">
      <alignment horizontal="right" vertical="center"/>
      <protection locked="0"/>
    </xf>
    <xf numFmtId="37" fontId="33" fillId="0" borderId="193" applyNumberFormat="0"/>
    <xf numFmtId="191" fontId="28" fillId="51" borderId="196">
      <alignment horizontal="right" vertical="center"/>
      <protection locked="0"/>
    </xf>
    <xf numFmtId="4" fontId="56" fillId="15" borderId="200" applyNumberFormat="0" applyProtection="0">
      <alignment horizontal="right" vertical="center"/>
    </xf>
    <xf numFmtId="186" fontId="56" fillId="15" borderId="198" applyNumberFormat="0" applyProtection="0">
      <alignment horizontal="left" vertical="top" indent="1"/>
    </xf>
    <xf numFmtId="193" fontId="5" fillId="7" borderId="185">
      <alignment vertical="center"/>
      <protection locked="0"/>
    </xf>
    <xf numFmtId="4" fontId="59" fillId="53" borderId="200" applyNumberFormat="0" applyProtection="0">
      <alignment vertical="center"/>
    </xf>
    <xf numFmtId="186" fontId="56" fillId="15" borderId="198" applyNumberFormat="0" applyProtection="0">
      <alignment horizontal="left" vertical="top" indent="1"/>
    </xf>
    <xf numFmtId="186" fontId="56" fillId="63" borderId="190" applyNumberFormat="0" applyProtection="0">
      <alignment horizontal="left" vertical="center" indent="1"/>
    </xf>
    <xf numFmtId="4" fontId="56" fillId="55" borderId="190" applyNumberFormat="0" applyProtection="0">
      <alignment horizontal="right" vertical="center"/>
    </xf>
    <xf numFmtId="4" fontId="56" fillId="60" borderId="190" applyNumberFormat="0" applyProtection="0">
      <alignment horizontal="right" vertical="center"/>
    </xf>
    <xf numFmtId="186" fontId="27" fillId="21" borderId="180" applyNumberFormat="0" applyProtection="0">
      <alignment horizontal="left" vertical="center" indent="1"/>
    </xf>
    <xf numFmtId="186" fontId="28" fillId="50" borderId="196">
      <alignment vertical="center"/>
    </xf>
    <xf numFmtId="4" fontId="56" fillId="23" borderId="200" applyNumberFormat="0" applyProtection="0">
      <alignment horizontal="right" vertical="center"/>
    </xf>
    <xf numFmtId="186" fontId="56" fillId="14" borderId="198" applyNumberFormat="0" applyProtection="0">
      <alignment horizontal="left" vertical="top"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4" fontId="56" fillId="23" borderId="200" applyNumberFormat="0" applyProtection="0">
      <alignment horizontal="right" vertical="center"/>
    </xf>
    <xf numFmtId="186" fontId="56" fillId="15" borderId="198" applyNumberFormat="0" applyProtection="0">
      <alignment horizontal="left" vertical="top" indent="1"/>
    </xf>
    <xf numFmtId="191" fontId="5" fillId="13" borderId="176">
      <alignment vertical="center"/>
    </xf>
    <xf numFmtId="186" fontId="57" fillId="44" borderId="201" applyNumberFormat="0" applyAlignment="0" applyProtection="0"/>
    <xf numFmtId="186" fontId="56" fillId="14" borderId="198" applyNumberFormat="0" applyProtection="0">
      <alignment horizontal="left" vertical="top" indent="1"/>
    </xf>
    <xf numFmtId="186" fontId="56" fillId="21" borderId="188" applyNumberFormat="0" applyProtection="0">
      <alignment horizontal="left" vertical="top" indent="1"/>
    </xf>
    <xf numFmtId="4" fontId="63" fillId="66" borderId="204" applyNumberFormat="0" applyProtection="0">
      <alignment horizontal="left" vertical="center" indent="1"/>
    </xf>
    <xf numFmtId="4" fontId="56" fillId="58" borderId="190" applyNumberFormat="0" applyProtection="0">
      <alignment horizontal="right" vertical="center"/>
    </xf>
    <xf numFmtId="186" fontId="57" fillId="44" borderId="191" applyNumberFormat="0" applyAlignment="0" applyProtection="0"/>
    <xf numFmtId="186" fontId="57" fillId="44" borderId="201" applyNumberFormat="0" applyAlignment="0" applyProtection="0"/>
    <xf numFmtId="37" fontId="33" fillId="0" borderId="203" applyNumberFormat="0"/>
    <xf numFmtId="186" fontId="27" fillId="15" borderId="188" applyNumberFormat="0" applyProtection="0">
      <alignment horizontal="left" vertical="top" indent="1"/>
    </xf>
    <xf numFmtId="186" fontId="56" fillId="15" borderId="188" applyNumberFormat="0" applyProtection="0">
      <alignment horizontal="left" vertical="top" indent="1"/>
    </xf>
    <xf numFmtId="186" fontId="28" fillId="51" borderId="196">
      <alignment horizontal="right" vertical="center"/>
      <protection locked="0"/>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44" fillId="0" borderId="195" applyNumberFormat="0" applyFill="0" applyAlignment="0" applyProtection="0"/>
    <xf numFmtId="4" fontId="56" fillId="60" borderId="190" applyNumberFormat="0" applyProtection="0">
      <alignment horizontal="righ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4" fontId="56" fillId="15" borderId="204" applyNumberFormat="0" applyProtection="0">
      <alignment horizontal="left" vertical="center" indent="1"/>
    </xf>
    <xf numFmtId="4" fontId="72" fillId="82" borderId="188" applyNumberFormat="0" applyProtection="0">
      <alignment horizontal="right" vertical="center"/>
    </xf>
    <xf numFmtId="4" fontId="56" fillId="57" borderId="204" applyNumberFormat="0" applyProtection="0">
      <alignment horizontal="right" vertical="center"/>
    </xf>
    <xf numFmtId="193" fontId="28" fillId="50" borderId="196">
      <alignment vertical="center"/>
    </xf>
    <xf numFmtId="0" fontId="27" fillId="63" borderId="188" applyNumberFormat="0" applyProtection="0">
      <alignment horizontal="left" vertical="top" indent="1"/>
    </xf>
    <xf numFmtId="186" fontId="56" fillId="67" borderId="206"/>
    <xf numFmtId="188" fontId="5" fillId="69" borderId="196">
      <alignment vertical="center"/>
    </xf>
    <xf numFmtId="196" fontId="5" fillId="70" borderId="196">
      <alignment horizontal="right" vertical="center"/>
      <protection locked="0"/>
    </xf>
    <xf numFmtId="172" fontId="5" fillId="7" borderId="196">
      <alignment vertical="center"/>
      <protection locked="0"/>
    </xf>
    <xf numFmtId="191" fontId="28" fillId="49" borderId="196">
      <alignment vertical="center"/>
    </xf>
    <xf numFmtId="186" fontId="56" fillId="40" borderId="190" applyNumberFormat="0" applyFont="0" applyAlignment="0" applyProtection="0"/>
    <xf numFmtId="186" fontId="60" fillId="52" borderId="188" applyNumberFormat="0" applyProtection="0">
      <alignment horizontal="left" vertical="top" indent="1"/>
    </xf>
    <xf numFmtId="186" fontId="56" fillId="63" borderId="188" applyNumberFormat="0" applyProtection="0">
      <alignment horizontal="left" vertical="top" indent="1"/>
    </xf>
    <xf numFmtId="4" fontId="56" fillId="54" borderId="200" applyNumberFormat="0" applyProtection="0">
      <alignment horizontal="left" vertical="center" indent="1"/>
    </xf>
    <xf numFmtId="186" fontId="56" fillId="40" borderId="190" applyNumberFormat="0" applyFont="0" applyAlignment="0" applyProtection="0"/>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91" fontId="28" fillId="49" borderId="196">
      <alignment vertical="center"/>
    </xf>
    <xf numFmtId="186" fontId="60" fillId="52" borderId="198" applyNumberFormat="0" applyProtection="0">
      <alignment horizontal="left" vertical="top" indent="1"/>
    </xf>
    <xf numFmtId="4" fontId="59" fillId="65" borderId="190" applyNumberFormat="0" applyProtection="0">
      <alignment horizontal="right" vertical="center"/>
    </xf>
    <xf numFmtId="186" fontId="27" fillId="14" borderId="188" applyNumberFormat="0" applyProtection="0">
      <alignment horizontal="left" vertical="center" indent="1"/>
    </xf>
    <xf numFmtId="4" fontId="56" fillId="54" borderId="200" applyNumberFormat="0" applyProtection="0">
      <alignment horizontal="left" vertical="center" indent="1"/>
    </xf>
    <xf numFmtId="186" fontId="56" fillId="63" borderId="198" applyNumberFormat="0" applyProtection="0">
      <alignment horizontal="left" vertical="top" indent="1"/>
    </xf>
    <xf numFmtId="4" fontId="56" fillId="19" borderId="200" applyNumberFormat="0" applyProtection="0">
      <alignment horizontal="right" vertical="center"/>
    </xf>
    <xf numFmtId="186" fontId="56" fillId="21" borderId="198" applyNumberFormat="0" applyProtection="0">
      <alignment horizontal="left" vertical="top" indent="1"/>
    </xf>
    <xf numFmtId="4" fontId="56" fillId="61" borderId="19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186" fontId="27" fillId="63" borderId="188" applyNumberFormat="0" applyProtection="0">
      <alignment horizontal="left" vertical="top" indent="1"/>
    </xf>
    <xf numFmtId="193" fontId="28" fillId="50" borderId="176">
      <alignment vertical="center"/>
    </xf>
    <xf numFmtId="186" fontId="57" fillId="44" borderId="191" applyNumberFormat="0" applyAlignment="0" applyProtection="0"/>
    <xf numFmtId="4" fontId="27" fillId="21" borderId="204" applyNumberFormat="0" applyProtection="0">
      <alignment horizontal="left" vertical="center" indent="1"/>
    </xf>
    <xf numFmtId="4" fontId="72" fillId="87" borderId="198" applyNumberFormat="0" applyProtection="0">
      <alignment horizontal="right" vertical="center"/>
    </xf>
    <xf numFmtId="4" fontId="70" fillId="53" borderId="198" applyNumberFormat="0" applyProtection="0">
      <alignment vertical="center"/>
    </xf>
    <xf numFmtId="4" fontId="56" fillId="55" borderId="190" applyNumberFormat="0" applyProtection="0">
      <alignment horizontal="right" vertical="center"/>
    </xf>
    <xf numFmtId="186" fontId="27" fillId="15" borderId="188" applyNumberFormat="0" applyProtection="0">
      <alignment horizontal="left" vertical="center" indent="1"/>
    </xf>
    <xf numFmtId="186" fontId="56" fillId="67" borderId="196"/>
    <xf numFmtId="4" fontId="59" fillId="53" borderId="190" applyNumberFormat="0" applyProtection="0">
      <alignment vertical="center"/>
    </xf>
    <xf numFmtId="186" fontId="27" fillId="14" borderId="188" applyNumberFormat="0" applyProtection="0">
      <alignment horizontal="left" vertical="center" indent="1"/>
    </xf>
    <xf numFmtId="186" fontId="56" fillId="40" borderId="190" applyNumberFormat="0" applyFont="0" applyAlignment="0" applyProtection="0"/>
    <xf numFmtId="186" fontId="56" fillId="14" borderId="188" applyNumberFormat="0" applyProtection="0">
      <alignment horizontal="left" vertical="top" indent="1"/>
    </xf>
    <xf numFmtId="186" fontId="56" fillId="15" borderId="188" applyNumberFormat="0" applyProtection="0">
      <alignment horizontal="left" vertical="top" indent="1"/>
    </xf>
    <xf numFmtId="4" fontId="56" fillId="56" borderId="190" applyNumberFormat="0" applyProtection="0">
      <alignment horizontal="right" vertical="center"/>
    </xf>
    <xf numFmtId="186" fontId="57" fillId="44" borderId="201" applyNumberFormat="0" applyAlignment="0" applyProtection="0"/>
    <xf numFmtId="186" fontId="56" fillId="63" borderId="198" applyNumberFormat="0" applyProtection="0">
      <alignment horizontal="left" vertical="top" indent="1"/>
    </xf>
    <xf numFmtId="4" fontId="56" fillId="16" borderId="190" applyNumberFormat="0" applyProtection="0">
      <alignment horizontal="right" vertical="center"/>
    </xf>
    <xf numFmtId="186" fontId="56" fillId="14" borderId="190" applyNumberFormat="0" applyProtection="0">
      <alignment horizontal="left" vertical="center" indent="1"/>
    </xf>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50" fillId="41" borderId="190" applyNumberFormat="0" applyAlignment="0" applyProtection="0"/>
    <xf numFmtId="4" fontId="72" fillId="79" borderId="188" applyNumberFormat="0" applyProtection="0">
      <alignment horizontal="right" vertical="center"/>
    </xf>
    <xf numFmtId="191" fontId="5" fillId="13" borderId="176">
      <alignment vertical="center"/>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42" fillId="44" borderId="200" applyNumberFormat="0" applyAlignment="0" applyProtection="0"/>
    <xf numFmtId="4" fontId="63" fillId="66" borderId="194" applyNumberFormat="0" applyProtection="0">
      <alignment horizontal="left" vertical="center" indent="1"/>
    </xf>
    <xf numFmtId="186" fontId="56" fillId="40" borderId="190" applyNumberFormat="0" applyFont="0" applyAlignment="0" applyProtection="0"/>
    <xf numFmtId="186" fontId="56" fillId="11" borderId="190" applyNumberFormat="0" applyProtection="0">
      <alignment horizontal="left" vertical="center" indent="1"/>
    </xf>
    <xf numFmtId="186" fontId="27" fillId="63" borderId="180" applyNumberFormat="0" applyProtection="0">
      <alignment horizontal="left" vertical="center" indent="1"/>
    </xf>
    <xf numFmtId="4" fontId="56" fillId="23" borderId="190" applyNumberFormat="0" applyProtection="0">
      <alignment horizontal="right" vertical="center"/>
    </xf>
    <xf numFmtId="186" fontId="56" fillId="14" borderId="180" applyNumberFormat="0" applyProtection="0">
      <alignment horizontal="left" vertical="top" indent="1"/>
    </xf>
    <xf numFmtId="4" fontId="56" fillId="23" borderId="190" applyNumberFormat="0" applyProtection="0">
      <alignment horizontal="right" vertical="center"/>
    </xf>
    <xf numFmtId="188" fontId="5" fillId="70" borderId="185">
      <alignment horizontal="right" vertical="center"/>
      <protection locked="0"/>
    </xf>
    <xf numFmtId="186" fontId="56" fillId="14" borderId="188" applyNumberFormat="0" applyProtection="0">
      <alignment horizontal="left" vertical="top" indent="1"/>
    </xf>
    <xf numFmtId="186" fontId="28" fillId="50" borderId="196">
      <alignment vertical="center"/>
    </xf>
    <xf numFmtId="4" fontId="56" fillId="15" borderId="181" applyNumberFormat="0" applyProtection="0">
      <alignment horizontal="left" vertical="center" indent="1"/>
    </xf>
    <xf numFmtId="186" fontId="56" fillId="63" borderId="198" applyNumberFormat="0" applyProtection="0">
      <alignment horizontal="left" vertical="top" indent="1"/>
    </xf>
    <xf numFmtId="186" fontId="56" fillId="63" borderId="180" applyNumberFormat="0" applyProtection="0">
      <alignment horizontal="left" vertical="top" indent="1"/>
    </xf>
    <xf numFmtId="4" fontId="56" fillId="0" borderId="178" applyNumberFormat="0" applyProtection="0">
      <alignment horizontal="right" vertical="center"/>
    </xf>
    <xf numFmtId="186" fontId="27" fillId="21" borderId="188" applyNumberFormat="0" applyProtection="0">
      <alignment horizontal="left" vertical="center" indent="1"/>
    </xf>
    <xf numFmtId="186" fontId="27" fillId="63" borderId="198" applyNumberFormat="0" applyProtection="0">
      <alignment horizontal="left" vertical="top" indent="1"/>
    </xf>
    <xf numFmtId="186" fontId="56" fillId="40" borderId="178" applyNumberFormat="0" applyFont="0" applyAlignment="0" applyProtection="0"/>
    <xf numFmtId="193" fontId="28" fillId="12" borderId="176">
      <alignment vertical="center"/>
      <protection locked="0"/>
    </xf>
    <xf numFmtId="193" fontId="28" fillId="50" borderId="185">
      <alignment vertical="center"/>
    </xf>
    <xf numFmtId="191" fontId="5" fillId="69" borderId="206">
      <alignment vertical="center"/>
    </xf>
    <xf numFmtId="186" fontId="50" fillId="41" borderId="190" applyNumberFormat="0" applyAlignment="0" applyProtection="0"/>
    <xf numFmtId="186" fontId="56" fillId="63" borderId="180" applyNumberFormat="0" applyProtection="0">
      <alignment horizontal="left" vertical="top" indent="1"/>
    </xf>
    <xf numFmtId="186" fontId="56" fillId="15" borderId="188" applyNumberFormat="0" applyProtection="0">
      <alignment horizontal="left" vertical="top" indent="1"/>
    </xf>
    <xf numFmtId="186" fontId="56" fillId="40" borderId="178" applyNumberFormat="0" applyFont="0" applyAlignment="0" applyProtection="0"/>
    <xf numFmtId="4" fontId="27" fillId="21" borderId="194" applyNumberFormat="0" applyProtection="0">
      <alignment horizontal="left" vertical="center" indent="1"/>
    </xf>
    <xf numFmtId="186" fontId="56" fillId="15" borderId="188" applyNumberFormat="0" applyProtection="0">
      <alignment horizontal="left" vertical="top" indent="1"/>
    </xf>
    <xf numFmtId="37" fontId="33" fillId="0" borderId="193" applyNumberFormat="0"/>
    <xf numFmtId="186" fontId="56" fillId="14" borderId="180" applyNumberFormat="0" applyProtection="0">
      <alignment horizontal="left" vertical="top" indent="1"/>
    </xf>
    <xf numFmtId="4" fontId="62" fillId="48" borderId="188" applyNumberFormat="0" applyProtection="0">
      <alignment vertical="center"/>
    </xf>
    <xf numFmtId="4" fontId="63" fillId="66" borderId="181" applyNumberFormat="0" applyProtection="0">
      <alignment horizontal="left" vertical="center" indent="1"/>
    </xf>
    <xf numFmtId="186" fontId="56" fillId="21" borderId="188" applyNumberFormat="0" applyProtection="0">
      <alignment horizontal="left" vertical="top" indent="1"/>
    </xf>
    <xf numFmtId="191" fontId="28" fillId="50" borderId="185">
      <alignment vertical="center"/>
    </xf>
    <xf numFmtId="186" fontId="61" fillId="21" borderId="182" applyBorder="0"/>
    <xf numFmtId="186" fontId="56" fillId="21" borderId="180" applyNumberFormat="0" applyProtection="0">
      <alignment horizontal="left" vertical="top" indent="1"/>
    </xf>
    <xf numFmtId="4" fontId="56" fillId="15" borderId="181" applyNumberFormat="0" applyProtection="0">
      <alignment horizontal="left" vertical="center" indent="1"/>
    </xf>
    <xf numFmtId="186" fontId="56" fillId="14" borderId="180" applyNumberFormat="0" applyProtection="0">
      <alignment horizontal="left" vertical="top" indent="1"/>
    </xf>
    <xf numFmtId="186" fontId="28" fillId="51" borderId="185">
      <alignment horizontal="right" vertical="center"/>
      <protection locked="0"/>
    </xf>
    <xf numFmtId="4" fontId="56" fillId="15" borderId="181" applyNumberFormat="0" applyProtection="0">
      <alignment horizontal="left" vertical="center" indent="1"/>
    </xf>
    <xf numFmtId="186" fontId="42" fillId="44" borderId="178" applyNumberFormat="0" applyAlignment="0" applyProtection="0"/>
    <xf numFmtId="194" fontId="33" fillId="0" borderId="186" applyFill="0"/>
    <xf numFmtId="186" fontId="56" fillId="15" borderId="180" applyNumberFormat="0" applyProtection="0">
      <alignment horizontal="left" vertical="top" indent="1"/>
    </xf>
    <xf numFmtId="4" fontId="27" fillId="21" borderId="194" applyNumberFormat="0" applyProtection="0">
      <alignment horizontal="left" vertical="center" indent="1"/>
    </xf>
    <xf numFmtId="186" fontId="56" fillId="63" borderId="198" applyNumberFormat="0" applyProtection="0">
      <alignment horizontal="left" vertical="top" indent="1"/>
    </xf>
    <xf numFmtId="191" fontId="28" fillId="12" borderId="196">
      <alignment vertical="center"/>
      <protection locked="0"/>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91" fontId="28" fillId="51" borderId="196">
      <alignment horizontal="right" vertical="center"/>
      <protection locked="0"/>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40" borderId="190" applyNumberFormat="0" applyFont="0" applyAlignment="0" applyProtection="0"/>
    <xf numFmtId="186" fontId="27" fillId="64" borderId="176" applyNumberFormat="0">
      <protection locked="0"/>
    </xf>
    <xf numFmtId="4" fontId="72" fillId="83" borderId="198" applyNumberFormat="0" applyProtection="0">
      <alignment horizontal="right" vertical="center"/>
    </xf>
    <xf numFmtId="186" fontId="56" fillId="63" borderId="188" applyNumberFormat="0" applyProtection="0">
      <alignment horizontal="left" vertical="top" indent="1"/>
    </xf>
    <xf numFmtId="186" fontId="62" fillId="48" borderId="198" applyNumberFormat="0" applyProtection="0">
      <alignment horizontal="left" vertical="top" indent="1"/>
    </xf>
    <xf numFmtId="4" fontId="56" fillId="16" borderId="200" applyNumberFormat="0" applyProtection="0">
      <alignment horizontal="right" vertical="center"/>
    </xf>
    <xf numFmtId="4" fontId="56" fillId="59" borderId="200" applyNumberFormat="0" applyProtection="0">
      <alignment horizontal="right" vertical="center"/>
    </xf>
    <xf numFmtId="4" fontId="56" fillId="19" borderId="190" applyNumberFormat="0" applyProtection="0">
      <alignment horizontal="right" vertical="center"/>
    </xf>
    <xf numFmtId="4" fontId="62" fillId="11" borderId="188" applyNumberFormat="0" applyProtection="0">
      <alignment horizontal="left" vertical="center" indent="1"/>
    </xf>
    <xf numFmtId="186" fontId="56" fillId="14" borderId="198" applyNumberFormat="0" applyProtection="0">
      <alignment horizontal="left" vertical="top" indent="1"/>
    </xf>
    <xf numFmtId="4" fontId="56" fillId="59" borderId="190" applyNumberFormat="0" applyProtection="0">
      <alignment horizontal="right" vertical="center"/>
    </xf>
    <xf numFmtId="186" fontId="56" fillId="21" borderId="188" applyNumberFormat="0" applyProtection="0">
      <alignment horizontal="left" vertical="top" indent="1"/>
    </xf>
    <xf numFmtId="186" fontId="56" fillId="21" borderId="188" applyNumberFormat="0" applyProtection="0">
      <alignment horizontal="left" vertical="top" indent="1"/>
    </xf>
    <xf numFmtId="190" fontId="5" fillId="13" borderId="176">
      <alignment vertical="center"/>
    </xf>
    <xf numFmtId="186" fontId="56" fillId="15" borderId="188" applyNumberFormat="0" applyProtection="0">
      <alignment horizontal="left" vertical="top" indent="1"/>
    </xf>
    <xf numFmtId="188" fontId="5" fillId="13" borderId="176">
      <alignment vertical="center"/>
    </xf>
    <xf numFmtId="186" fontId="56" fillId="63" borderId="188" applyNumberFormat="0" applyProtection="0">
      <alignment horizontal="left" vertical="top" indent="1"/>
    </xf>
    <xf numFmtId="4" fontId="62" fillId="48" borderId="198" applyNumberFormat="0" applyProtection="0">
      <alignment vertical="center"/>
    </xf>
    <xf numFmtId="186" fontId="56" fillId="21" borderId="198" applyNumberFormat="0" applyProtection="0">
      <alignment horizontal="left" vertical="top" indent="1"/>
    </xf>
    <xf numFmtId="186" fontId="56" fillId="62" borderId="200" applyNumberFormat="0" applyProtection="0">
      <alignment horizontal="left" vertical="center"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top" indent="1"/>
    </xf>
    <xf numFmtId="186" fontId="56" fillId="63" borderId="188" applyNumberFormat="0" applyProtection="0">
      <alignment horizontal="left" vertical="top" indent="1"/>
    </xf>
    <xf numFmtId="191" fontId="28" fillId="12" borderId="196">
      <alignment vertical="center"/>
      <protection locked="0"/>
    </xf>
    <xf numFmtId="188" fontId="5" fillId="70" borderId="176">
      <alignment horizontal="right" vertical="center"/>
      <protection locked="0"/>
    </xf>
    <xf numFmtId="4" fontId="59" fillId="65" borderId="190" applyNumberFormat="0" applyProtection="0">
      <alignment horizontal="right" vertical="center"/>
    </xf>
    <xf numFmtId="4" fontId="27" fillId="21" borderId="204" applyNumberFormat="0" applyProtection="0">
      <alignment horizontal="left" vertical="center" indent="1"/>
    </xf>
    <xf numFmtId="186" fontId="56" fillId="15" borderId="188" applyNumberFormat="0" applyProtection="0">
      <alignment horizontal="left" vertical="top" indent="1"/>
    </xf>
    <xf numFmtId="186" fontId="56" fillId="14" borderId="190" applyNumberFormat="0" applyProtection="0">
      <alignment horizontal="left" vertical="center" indent="1"/>
    </xf>
    <xf numFmtId="4" fontId="56" fillId="57" borderId="194" applyNumberFormat="0" applyProtection="0">
      <alignment horizontal="right" vertical="center"/>
    </xf>
    <xf numFmtId="4" fontId="56" fillId="56" borderId="190" applyNumberFormat="0" applyProtection="0">
      <alignment horizontal="right" vertical="center"/>
    </xf>
    <xf numFmtId="186" fontId="56" fillId="21" borderId="180" applyNumberFormat="0" applyProtection="0">
      <alignment horizontal="left" vertical="top" indent="1"/>
    </xf>
    <xf numFmtId="4" fontId="56" fillId="61" borderId="194" applyNumberFormat="0" applyProtection="0">
      <alignment horizontal="left" vertical="center" indent="1"/>
    </xf>
    <xf numFmtId="186" fontId="56" fillId="21" borderId="188" applyNumberFormat="0" applyProtection="0">
      <alignment horizontal="left" vertical="top" indent="1"/>
    </xf>
    <xf numFmtId="186" fontId="56" fillId="40" borderId="190" applyNumberFormat="0" applyFont="0" applyAlignment="0" applyProtection="0"/>
    <xf numFmtId="0" fontId="5" fillId="69" borderId="185">
      <alignment vertical="center"/>
    </xf>
    <xf numFmtId="186" fontId="56" fillId="40" borderId="200" applyNumberFormat="0" applyFont="0" applyAlignment="0" applyProtection="0"/>
    <xf numFmtId="186" fontId="62" fillId="15" borderId="180" applyNumberFormat="0" applyProtection="0">
      <alignment horizontal="left" vertical="top" indent="1"/>
    </xf>
    <xf numFmtId="4" fontId="56" fillId="55" borderId="178" applyNumberFormat="0" applyProtection="0">
      <alignment horizontal="right" vertical="center"/>
    </xf>
    <xf numFmtId="186" fontId="44" fillId="0" borderId="195" applyNumberFormat="0" applyFill="0" applyAlignment="0" applyProtection="0"/>
    <xf numFmtId="186" fontId="56" fillId="15" borderId="180" applyNumberFormat="0" applyProtection="0">
      <alignment horizontal="left" vertical="top" indent="1"/>
    </xf>
    <xf numFmtId="186" fontId="56" fillId="14" borderId="178" applyNumberFormat="0" applyProtection="0">
      <alignment horizontal="left" vertical="center" indent="1"/>
    </xf>
    <xf numFmtId="186" fontId="42" fillId="44" borderId="190" applyNumberFormat="0" applyAlignment="0" applyProtection="0"/>
    <xf numFmtId="186" fontId="56" fillId="40" borderId="190" applyNumberFormat="0" applyFont="0" applyAlignment="0" applyProtection="0"/>
    <xf numFmtId="188" fontId="5" fillId="13" borderId="185">
      <alignment vertical="center"/>
    </xf>
    <xf numFmtId="186" fontId="56" fillId="15" borderId="180" applyNumberFormat="0" applyProtection="0">
      <alignment horizontal="left" vertical="top" indent="1"/>
    </xf>
    <xf numFmtId="193" fontId="28" fillId="12" borderId="185">
      <alignment vertical="center"/>
      <protection locked="0"/>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186" fontId="44" fillId="0" borderId="195" applyNumberFormat="0" applyFill="0" applyAlignment="0" applyProtection="0"/>
    <xf numFmtId="193" fontId="28" fillId="12" borderId="196">
      <alignment vertical="center"/>
      <protection locked="0"/>
    </xf>
    <xf numFmtId="186" fontId="42" fillId="44" borderId="190" applyNumberFormat="0" applyAlignment="0" applyProtection="0"/>
    <xf numFmtId="186" fontId="44" fillId="0" borderId="195" applyNumberFormat="0" applyFill="0" applyAlignment="0" applyProtection="0"/>
    <xf numFmtId="186" fontId="56" fillId="63" borderId="180" applyNumberFormat="0" applyProtection="0">
      <alignment horizontal="left" vertical="top" indent="1"/>
    </xf>
    <xf numFmtId="186" fontId="44" fillId="0" borderId="195" applyNumberFormat="0" applyFill="0" applyAlignment="0" applyProtection="0"/>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14" borderId="180" applyNumberFormat="0" applyProtection="0">
      <alignment horizontal="left" vertical="top" indent="1"/>
    </xf>
    <xf numFmtId="4" fontId="56" fillId="16" borderId="178" applyNumberFormat="0" applyProtection="0">
      <alignment horizontal="right" vertical="center"/>
    </xf>
    <xf numFmtId="186" fontId="56" fillId="21" borderId="180" applyNumberFormat="0" applyProtection="0">
      <alignment horizontal="left" vertical="top" indent="1"/>
    </xf>
    <xf numFmtId="186" fontId="62" fillId="15" borderId="180" applyNumberFormat="0" applyProtection="0">
      <alignment horizontal="left" vertical="top" indent="1"/>
    </xf>
    <xf numFmtId="4" fontId="56" fillId="55" borderId="178" applyNumberFormat="0" applyProtection="0">
      <alignment horizontal="right" vertical="center"/>
    </xf>
    <xf numFmtId="186" fontId="56" fillId="63" borderId="180" applyNumberFormat="0" applyProtection="0">
      <alignment horizontal="left" vertical="top" indent="1"/>
    </xf>
    <xf numFmtId="193" fontId="28" fillId="50" borderId="185">
      <alignment vertical="center"/>
    </xf>
    <xf numFmtId="188" fontId="5" fillId="13" borderId="185">
      <alignment vertical="center"/>
    </xf>
    <xf numFmtId="186" fontId="56" fillId="63" borderId="198" applyNumberFormat="0" applyProtection="0">
      <alignment horizontal="left" vertical="top" indent="1"/>
    </xf>
    <xf numFmtId="4" fontId="56" fillId="16" borderId="190" applyNumberFormat="0" applyProtection="0">
      <alignment horizontal="right" vertical="center"/>
    </xf>
    <xf numFmtId="186" fontId="27" fillId="21" borderId="188" applyNumberFormat="0" applyProtection="0">
      <alignment horizontal="left" vertical="top" indent="1"/>
    </xf>
    <xf numFmtId="186" fontId="56" fillId="40" borderId="178" applyNumberFormat="0" applyFont="0" applyAlignment="0" applyProtection="0"/>
    <xf numFmtId="0" fontId="27" fillId="14" borderId="198" applyNumberFormat="0" applyProtection="0">
      <alignment horizontal="left" vertical="top" indent="1"/>
    </xf>
    <xf numFmtId="186" fontId="56" fillId="63" borderId="198"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186" fontId="56" fillId="40" borderId="200" applyNumberFormat="0" applyFont="0" applyAlignment="0" applyProtection="0"/>
    <xf numFmtId="186" fontId="56" fillId="63" borderId="188" applyNumberFormat="0" applyProtection="0">
      <alignment horizontal="left" vertical="top" indent="1"/>
    </xf>
    <xf numFmtId="4" fontId="56" fillId="54" borderId="200"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186" fontId="27" fillId="14" borderId="188" applyNumberFormat="0" applyProtection="0">
      <alignment horizontal="left" vertical="center" indent="1"/>
    </xf>
    <xf numFmtId="186" fontId="57" fillId="44" borderId="191" applyNumberFormat="0" applyAlignment="0" applyProtection="0"/>
    <xf numFmtId="186" fontId="56" fillId="21" borderId="188" applyNumberFormat="0" applyProtection="0">
      <alignment horizontal="left" vertical="top" indent="1"/>
    </xf>
    <xf numFmtId="186" fontId="56" fillId="40" borderId="178" applyNumberFormat="0" applyFont="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4" fontId="63" fillId="66" borderId="194" applyNumberFormat="0" applyProtection="0">
      <alignment horizontal="left" vertical="center" indent="1"/>
    </xf>
    <xf numFmtId="186" fontId="56" fillId="15" borderId="188" applyNumberFormat="0" applyProtection="0">
      <alignment horizontal="left" vertical="top" indent="1"/>
    </xf>
    <xf numFmtId="4" fontId="56" fillId="54" borderId="190" applyNumberFormat="0" applyProtection="0">
      <alignment horizontal="left" vertical="center" indent="1"/>
    </xf>
    <xf numFmtId="191" fontId="5" fillId="13" borderId="176">
      <alignment vertical="center"/>
    </xf>
    <xf numFmtId="186" fontId="56" fillId="14" borderId="198" applyNumberFormat="0" applyProtection="0">
      <alignment horizontal="left" vertical="top" indent="1"/>
    </xf>
    <xf numFmtId="186" fontId="56" fillId="40" borderId="190" applyNumberFormat="0" applyFont="0" applyAlignment="0" applyProtection="0"/>
    <xf numFmtId="4" fontId="56" fillId="54" borderId="178" applyNumberFormat="0" applyProtection="0">
      <alignment horizontal="left" vertical="center" indent="1"/>
    </xf>
    <xf numFmtId="4" fontId="56" fillId="52" borderId="200" applyNumberFormat="0" applyProtection="0">
      <alignment vertical="center"/>
    </xf>
    <xf numFmtId="186" fontId="56" fillId="63" borderId="198" applyNumberFormat="0" applyProtection="0">
      <alignment horizontal="left" vertical="top" indent="1"/>
    </xf>
    <xf numFmtId="4" fontId="27" fillId="21" borderId="194" applyNumberFormat="0" applyProtection="0">
      <alignment horizontal="left" vertical="center" indent="1"/>
    </xf>
    <xf numFmtId="186" fontId="56" fillId="14" borderId="190" applyNumberFormat="0" applyProtection="0">
      <alignment horizontal="left" vertical="center" indent="1"/>
    </xf>
    <xf numFmtId="186" fontId="56" fillId="40" borderId="190" applyNumberFormat="0" applyFont="0" applyAlignment="0" applyProtection="0"/>
    <xf numFmtId="4" fontId="62" fillId="48" borderId="188" applyNumberFormat="0" applyProtection="0">
      <alignment vertical="center"/>
    </xf>
    <xf numFmtId="4" fontId="59" fillId="65" borderId="200" applyNumberFormat="0" applyProtection="0">
      <alignment horizontal="right" vertical="center"/>
    </xf>
    <xf numFmtId="4" fontId="56" fillId="53" borderId="190" applyNumberFormat="0" applyProtection="0">
      <alignment horizontal="left" vertical="center" indent="1"/>
    </xf>
    <xf numFmtId="186" fontId="56" fillId="40" borderId="190" applyNumberFormat="0" applyFont="0" applyAlignment="0" applyProtection="0"/>
    <xf numFmtId="186" fontId="42" fillId="44" borderId="190" applyNumberFormat="0" applyAlignment="0" applyProtection="0"/>
    <xf numFmtId="186" fontId="56" fillId="40" borderId="200" applyNumberFormat="0" applyFont="0" applyAlignment="0" applyProtection="0"/>
    <xf numFmtId="191" fontId="28" fillId="49" borderId="196">
      <alignment vertical="center"/>
    </xf>
    <xf numFmtId="193" fontId="28" fillId="12" borderId="176">
      <alignment vertical="center"/>
      <protection locked="0"/>
    </xf>
    <xf numFmtId="186" fontId="56" fillId="62" borderId="190" applyNumberFormat="0" applyProtection="0">
      <alignment horizontal="left" vertical="center" indent="1"/>
    </xf>
    <xf numFmtId="4" fontId="56" fillId="52" borderId="200" applyNumberFormat="0" applyProtection="0">
      <alignment vertical="center"/>
    </xf>
    <xf numFmtId="4" fontId="56" fillId="55" borderId="190" applyNumberFormat="0" applyProtection="0">
      <alignment horizontal="right" vertical="center"/>
    </xf>
    <xf numFmtId="186" fontId="28" fillId="51" borderId="176">
      <alignment horizontal="right" vertical="center"/>
      <protection locked="0"/>
    </xf>
    <xf numFmtId="186" fontId="44" fillId="0" borderId="184" applyNumberFormat="0" applyFill="0" applyAlignment="0" applyProtection="0"/>
    <xf numFmtId="4" fontId="56" fillId="57" borderId="194"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193" fontId="5" fillId="7" borderId="176">
      <alignment vertical="center"/>
      <protection locked="0"/>
    </xf>
    <xf numFmtId="4" fontId="56" fillId="56" borderId="200" applyNumberFormat="0" applyProtection="0">
      <alignment horizontal="right" vertical="center"/>
    </xf>
    <xf numFmtId="186" fontId="57" fillId="44" borderId="191" applyNumberFormat="0" applyAlignment="0" applyProtection="0"/>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4" fontId="56" fillId="57" borderId="204" applyNumberFormat="0" applyProtection="0">
      <alignment horizontal="right" vertical="center"/>
    </xf>
    <xf numFmtId="186" fontId="44" fillId="0" borderId="205" applyNumberFormat="0" applyFill="0" applyAlignment="0" applyProtection="0"/>
    <xf numFmtId="4" fontId="56" fillId="0" borderId="190" applyNumberFormat="0" applyProtection="0">
      <alignment horizontal="right" vertical="center"/>
    </xf>
    <xf numFmtId="186" fontId="56" fillId="40" borderId="200" applyNumberFormat="0" applyFont="0" applyAlignment="0" applyProtection="0"/>
    <xf numFmtId="186" fontId="57" fillId="44" borderId="191" applyNumberFormat="0" applyAlignment="0" applyProtection="0"/>
    <xf numFmtId="186" fontId="56" fillId="40" borderId="178" applyNumberFormat="0" applyFont="0" applyAlignment="0" applyProtection="0"/>
    <xf numFmtId="4" fontId="56" fillId="16" borderId="200" applyNumberFormat="0" applyProtection="0">
      <alignment horizontal="right" vertical="center"/>
    </xf>
    <xf numFmtId="4" fontId="56" fillId="56" borderId="190" applyNumberFormat="0" applyProtection="0">
      <alignment horizontal="right" vertical="center"/>
    </xf>
    <xf numFmtId="186" fontId="27" fillId="14" borderId="188" applyNumberFormat="0" applyProtection="0">
      <alignment horizontal="left" vertical="top" indent="1"/>
    </xf>
    <xf numFmtId="172" fontId="28" fillId="12" borderId="206">
      <alignment vertical="center"/>
      <protection locked="0"/>
    </xf>
    <xf numFmtId="193" fontId="28" fillId="12" borderId="176">
      <alignment vertical="center"/>
      <protection locked="0"/>
    </xf>
    <xf numFmtId="186" fontId="56" fillId="63" borderId="198" applyNumberFormat="0" applyProtection="0">
      <alignment horizontal="left" vertical="top" indent="1"/>
    </xf>
    <xf numFmtId="186" fontId="60" fillId="52" borderId="188" applyNumberFormat="0" applyProtection="0">
      <alignment horizontal="left" vertical="top" indent="1"/>
    </xf>
    <xf numFmtId="4" fontId="76" fillId="87" borderId="188" applyNumberFormat="0" applyProtection="0">
      <alignment horizontal="right" vertical="center"/>
    </xf>
    <xf numFmtId="172" fontId="28" fillId="12" borderId="196">
      <alignment vertical="center"/>
      <protection locked="0"/>
    </xf>
    <xf numFmtId="186" fontId="27" fillId="21" borderId="198" applyNumberFormat="0" applyProtection="0">
      <alignment horizontal="left" vertical="top" indent="1"/>
    </xf>
    <xf numFmtId="186" fontId="56" fillId="63" borderId="188" applyNumberFormat="0" applyProtection="0">
      <alignment horizontal="left" vertical="top" indent="1"/>
    </xf>
    <xf numFmtId="37" fontId="33" fillId="0" borderId="193" applyNumberFormat="0"/>
    <xf numFmtId="4" fontId="56" fillId="58" borderId="200" applyNumberFormat="0" applyProtection="0">
      <alignment horizontal="right" vertical="center"/>
    </xf>
    <xf numFmtId="186" fontId="56" fillId="21" borderId="188" applyNumberFormat="0" applyProtection="0">
      <alignment horizontal="left" vertical="top" indent="1"/>
    </xf>
    <xf numFmtId="4" fontId="62" fillId="11" borderId="188" applyNumberFormat="0" applyProtection="0">
      <alignment horizontal="left" vertical="center" indent="1"/>
    </xf>
    <xf numFmtId="186" fontId="56" fillId="15" borderId="180" applyNumberFormat="0" applyProtection="0">
      <alignment horizontal="left" vertical="top" indent="1"/>
    </xf>
    <xf numFmtId="186" fontId="56" fillId="63" borderId="198" applyNumberFormat="0" applyProtection="0">
      <alignment horizontal="left" vertical="top" indent="1"/>
    </xf>
    <xf numFmtId="186" fontId="61" fillId="21" borderId="202" applyBorder="0"/>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2" borderId="200" applyNumberFormat="0" applyProtection="0">
      <alignment vertical="center"/>
    </xf>
    <xf numFmtId="186" fontId="56" fillId="14" borderId="188" applyNumberFormat="0" applyProtection="0">
      <alignment horizontal="left" vertical="top" indent="1"/>
    </xf>
    <xf numFmtId="4" fontId="27" fillId="21" borderId="194" applyNumberFormat="0" applyProtection="0">
      <alignment horizontal="left" vertical="center" indent="1"/>
    </xf>
    <xf numFmtId="186" fontId="42" fillId="44" borderId="190" applyNumberFormat="0" applyAlignment="0" applyProtection="0"/>
    <xf numFmtId="191" fontId="5" fillId="7" borderId="176">
      <alignment vertical="center"/>
      <protection locked="0"/>
    </xf>
    <xf numFmtId="4" fontId="59" fillId="65" borderId="190" applyNumberFormat="0" applyProtection="0">
      <alignment horizontal="right" vertical="center"/>
    </xf>
    <xf numFmtId="186" fontId="61" fillId="21" borderId="192" applyBorder="0"/>
    <xf numFmtId="186" fontId="56" fillId="40" borderId="190" applyNumberFormat="0" applyFont="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44" fillId="0" borderId="205" applyNumberFormat="0" applyFill="0" applyAlignment="0" applyProtection="0"/>
    <xf numFmtId="4" fontId="72" fillId="84" borderId="188" applyNumberFormat="0" applyProtection="0">
      <alignment horizontal="right" vertical="center"/>
    </xf>
    <xf numFmtId="186" fontId="56" fillId="63" borderId="198" applyNumberFormat="0" applyProtection="0">
      <alignment horizontal="left" vertical="top" indent="1"/>
    </xf>
    <xf numFmtId="186" fontId="56" fillId="40" borderId="200" applyNumberFormat="0" applyFont="0" applyAlignment="0" applyProtection="0"/>
    <xf numFmtId="186" fontId="62" fillId="48" borderId="188" applyNumberFormat="0" applyProtection="0">
      <alignment horizontal="left" vertical="top" indent="1"/>
    </xf>
    <xf numFmtId="186" fontId="42" fillId="44" borderId="200" applyNumberFormat="0" applyAlignment="0" applyProtection="0"/>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98" applyNumberFormat="0" applyProtection="0">
      <alignment horizontal="left" vertical="top" indent="1"/>
    </xf>
    <xf numFmtId="186" fontId="60" fillId="52" borderId="198" applyNumberFormat="0" applyProtection="0">
      <alignment horizontal="left" vertical="top" indent="1"/>
    </xf>
    <xf numFmtId="4" fontId="56" fillId="16" borderId="190" applyNumberFormat="0" applyProtection="0">
      <alignment horizontal="right" vertical="center"/>
    </xf>
    <xf numFmtId="186" fontId="56" fillId="63" borderId="188" applyNumberFormat="0" applyProtection="0">
      <alignment horizontal="left" vertical="top" indent="1"/>
    </xf>
    <xf numFmtId="186" fontId="56" fillId="15" borderId="180" applyNumberFormat="0" applyProtection="0">
      <alignment horizontal="left" vertical="top" indent="1"/>
    </xf>
    <xf numFmtId="4" fontId="59" fillId="65" borderId="190" applyNumberFormat="0" applyProtection="0">
      <alignment horizontal="right" vertical="center"/>
    </xf>
    <xf numFmtId="186" fontId="56" fillId="21" borderId="188" applyNumberFormat="0" applyProtection="0">
      <alignment horizontal="left" vertical="top" indent="1"/>
    </xf>
    <xf numFmtId="186" fontId="60" fillId="52" borderId="180" applyNumberFormat="0" applyProtection="0">
      <alignment horizontal="left" vertical="top" indent="1"/>
    </xf>
    <xf numFmtId="186" fontId="56" fillId="40" borderId="178" applyNumberFormat="0" applyFont="0" applyAlignment="0" applyProtection="0"/>
    <xf numFmtId="186" fontId="56" fillId="40" borderId="190" applyNumberFormat="0" applyFont="0" applyAlignment="0" applyProtection="0"/>
    <xf numFmtId="186" fontId="56" fillId="63" borderId="180" applyNumberFormat="0" applyProtection="0">
      <alignment horizontal="left" vertical="top" indent="1"/>
    </xf>
    <xf numFmtId="4" fontId="56" fillId="52" borderId="178" applyNumberFormat="0" applyProtection="0">
      <alignment vertical="center"/>
    </xf>
    <xf numFmtId="186" fontId="27" fillId="15" borderId="188" applyNumberFormat="0" applyProtection="0">
      <alignment horizontal="left" vertical="top" indent="1"/>
    </xf>
    <xf numFmtId="4" fontId="56" fillId="61" borderId="194" applyNumberFormat="0" applyProtection="0">
      <alignment horizontal="left" vertical="center" indent="1"/>
    </xf>
    <xf numFmtId="4" fontId="56" fillId="55" borderId="178" applyNumberFormat="0" applyProtection="0">
      <alignment horizontal="right" vertical="center"/>
    </xf>
    <xf numFmtId="186" fontId="56" fillId="15" borderId="188"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4" fontId="63" fillId="66" borderId="194" applyNumberFormat="0" applyProtection="0">
      <alignment horizontal="left" vertical="center" indent="1"/>
    </xf>
    <xf numFmtId="4" fontId="56" fillId="16" borderId="178" applyNumberFormat="0" applyProtection="0">
      <alignment horizontal="right" vertical="center"/>
    </xf>
    <xf numFmtId="194" fontId="33" fillId="0" borderId="186" applyFill="0"/>
    <xf numFmtId="186" fontId="56" fillId="15" borderId="180" applyNumberFormat="0" applyProtection="0">
      <alignment horizontal="left" vertical="top" indent="1"/>
    </xf>
    <xf numFmtId="4" fontId="72" fillId="81" borderId="180" applyNumberFormat="0" applyProtection="0">
      <alignment horizontal="right" vertical="center"/>
    </xf>
    <xf numFmtId="172" fontId="5" fillId="7" borderId="185">
      <alignment vertical="center"/>
      <protection locked="0"/>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4" fontId="56" fillId="16" borderId="178" applyNumberFormat="0" applyProtection="0">
      <alignment horizontal="right" vertical="center"/>
    </xf>
    <xf numFmtId="186" fontId="56" fillId="40" borderId="178" applyNumberFormat="0" applyFont="0" applyAlignment="0" applyProtection="0"/>
    <xf numFmtId="186" fontId="27" fillId="63" borderId="198" applyNumberFormat="0" applyProtection="0">
      <alignment horizontal="left" vertical="center" indent="1"/>
    </xf>
    <xf numFmtId="186" fontId="56" fillId="21" borderId="188" applyNumberFormat="0" applyProtection="0">
      <alignment horizontal="left" vertical="top" indent="1"/>
    </xf>
    <xf numFmtId="186" fontId="28" fillId="49" borderId="176">
      <alignment vertical="center"/>
    </xf>
    <xf numFmtId="186" fontId="56" fillId="15" borderId="188" applyNumberFormat="0" applyProtection="0">
      <alignment horizontal="left" vertical="top"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42" fillId="44" borderId="190" applyNumberFormat="0" applyAlignment="0" applyProtection="0"/>
    <xf numFmtId="186" fontId="27" fillId="14" borderId="198" applyNumberFormat="0" applyProtection="0">
      <alignment horizontal="left" vertical="top" indent="1"/>
    </xf>
    <xf numFmtId="186" fontId="56" fillId="21" borderId="188" applyNumberFormat="0" applyProtection="0">
      <alignment horizontal="left" vertical="top" indent="1"/>
    </xf>
    <xf numFmtId="186" fontId="28" fillId="12" borderId="196">
      <alignment vertical="center"/>
      <protection locked="0"/>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62" fillId="48" borderId="188" applyNumberFormat="0" applyProtection="0">
      <alignment vertical="center"/>
    </xf>
    <xf numFmtId="0" fontId="5" fillId="69" borderId="176">
      <alignment vertical="center"/>
    </xf>
    <xf numFmtId="191" fontId="28" fillId="12" borderId="176">
      <alignment vertical="center"/>
      <protection locked="0"/>
    </xf>
    <xf numFmtId="186" fontId="56" fillId="11" borderId="190" applyNumberFormat="0" applyProtection="0">
      <alignment horizontal="left" vertical="center" indent="1"/>
    </xf>
    <xf numFmtId="186" fontId="56" fillId="11" borderId="190" applyNumberFormat="0" applyProtection="0">
      <alignment horizontal="left" vertical="center" indent="1"/>
    </xf>
    <xf numFmtId="191" fontId="28" fillId="51" borderId="196">
      <alignment horizontal="right" vertical="center"/>
      <protection locked="0"/>
    </xf>
    <xf numFmtId="186" fontId="27" fillId="14" borderId="188" applyNumberFormat="0" applyProtection="0">
      <alignment horizontal="left" vertical="top" indent="1"/>
    </xf>
    <xf numFmtId="186" fontId="27" fillId="21" borderId="188" applyNumberFormat="0" applyProtection="0">
      <alignment horizontal="left" vertical="center" indent="1"/>
    </xf>
    <xf numFmtId="4" fontId="62" fillId="48" borderId="188" applyNumberFormat="0" applyProtection="0">
      <alignment vertical="center"/>
    </xf>
    <xf numFmtId="186" fontId="56" fillId="21" borderId="180" applyNumberFormat="0" applyProtection="0">
      <alignment horizontal="left" vertical="top" indent="1"/>
    </xf>
    <xf numFmtId="4" fontId="56" fillId="56" borderId="190" applyNumberFormat="0" applyProtection="0">
      <alignment horizontal="right" vertical="center"/>
    </xf>
    <xf numFmtId="186" fontId="56" fillId="40" borderId="190" applyNumberFormat="0" applyFont="0" applyAlignment="0" applyProtection="0"/>
    <xf numFmtId="4" fontId="70" fillId="86" borderId="188" applyNumberFormat="0" applyProtection="0">
      <alignment horizontal="left" vertical="center" indent="1"/>
    </xf>
    <xf numFmtId="191" fontId="5" fillId="7" borderId="185">
      <alignment vertical="center"/>
      <protection locked="0"/>
    </xf>
    <xf numFmtId="191" fontId="28" fillId="50" borderId="196">
      <alignment vertical="center"/>
    </xf>
    <xf numFmtId="186" fontId="56" fillId="14" borderId="180" applyNumberFormat="0" applyProtection="0">
      <alignment horizontal="left" vertical="top" indent="1"/>
    </xf>
    <xf numFmtId="4" fontId="56" fillId="54" borderId="190" applyNumberFormat="0" applyProtection="0">
      <alignment horizontal="left" vertical="center" indent="1"/>
    </xf>
    <xf numFmtId="186" fontId="56" fillId="40" borderId="190" applyNumberFormat="0" applyFont="0" applyAlignment="0" applyProtection="0"/>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27" fillId="15" borderId="188" applyNumberFormat="0" applyProtection="0">
      <alignment horizontal="left" vertical="center" indent="1"/>
    </xf>
    <xf numFmtId="4" fontId="56" fillId="56" borderId="190" applyNumberFormat="0" applyProtection="0">
      <alignment horizontal="right" vertical="center"/>
    </xf>
    <xf numFmtId="4" fontId="56" fillId="54" borderId="178" applyNumberFormat="0" applyProtection="0">
      <alignment horizontal="left" vertical="center" indent="1"/>
    </xf>
    <xf numFmtId="186" fontId="56" fillId="21" borderId="180" applyNumberFormat="0" applyProtection="0">
      <alignment horizontal="left" vertical="top" indent="1"/>
    </xf>
    <xf numFmtId="191" fontId="28" fillId="49" borderId="185">
      <alignment vertical="center"/>
    </xf>
    <xf numFmtId="193" fontId="28" fillId="12" borderId="176">
      <alignment vertical="center"/>
      <protection locked="0"/>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7" fillId="44" borderId="191" applyNumberFormat="0" applyAlignment="0" applyProtection="0"/>
    <xf numFmtId="186" fontId="56" fillId="63" borderId="188" applyNumberFormat="0" applyProtection="0">
      <alignment horizontal="left" vertical="top" indent="1"/>
    </xf>
    <xf numFmtId="186" fontId="56" fillId="63" borderId="190" applyNumberFormat="0" applyProtection="0">
      <alignment horizontal="left" vertical="center" indent="1"/>
    </xf>
    <xf numFmtId="4" fontId="56" fillId="56" borderId="190" applyNumberFormat="0" applyProtection="0">
      <alignment horizontal="right" vertical="center"/>
    </xf>
    <xf numFmtId="186" fontId="56" fillId="40" borderId="190" applyNumberFormat="0" applyFont="0" applyAlignment="0" applyProtection="0"/>
    <xf numFmtId="186" fontId="56" fillId="15" borderId="180" applyNumberFormat="0" applyProtection="0">
      <alignment horizontal="left" vertical="top" indent="1"/>
    </xf>
    <xf numFmtId="4" fontId="56" fillId="0" borderId="200" applyNumberFormat="0" applyProtection="0">
      <alignment horizontal="right" vertical="center"/>
    </xf>
    <xf numFmtId="186" fontId="27" fillId="14" borderId="188" applyNumberFormat="0" applyProtection="0">
      <alignment horizontal="left" vertical="center" indent="1"/>
    </xf>
    <xf numFmtId="186" fontId="56" fillId="15" borderId="198" applyNumberFormat="0" applyProtection="0">
      <alignment horizontal="left" vertical="top" indent="1"/>
    </xf>
    <xf numFmtId="0" fontId="37" fillId="48" borderId="180" applyNumberFormat="0" applyProtection="0">
      <alignment horizontal="left" vertical="top" indent="1"/>
    </xf>
    <xf numFmtId="186" fontId="56" fillId="63" borderId="180" applyNumberFormat="0" applyProtection="0">
      <alignment horizontal="left" vertical="top" indent="1"/>
    </xf>
    <xf numFmtId="186" fontId="44" fillId="0" borderId="184" applyNumberFormat="0" applyFill="0" applyAlignment="0" applyProtection="0"/>
    <xf numFmtId="186" fontId="56" fillId="21" borderId="180" applyNumberFormat="0" applyProtection="0">
      <alignment horizontal="left" vertical="top" indent="1"/>
    </xf>
    <xf numFmtId="186" fontId="56" fillId="14" borderId="180" applyNumberFormat="0" applyProtection="0">
      <alignment horizontal="left" vertical="top" indent="1"/>
    </xf>
    <xf numFmtId="186" fontId="56" fillId="40" borderId="178" applyNumberFormat="0" applyFont="0" applyAlignment="0" applyProtection="0"/>
    <xf numFmtId="186" fontId="56" fillId="15" borderId="180" applyNumberFormat="0" applyProtection="0">
      <alignment horizontal="left" vertical="top" indent="1"/>
    </xf>
    <xf numFmtId="193" fontId="28" fillId="12" borderId="185">
      <alignment vertical="center"/>
      <protection locked="0"/>
    </xf>
    <xf numFmtId="186" fontId="56" fillId="63" borderId="188" applyNumberFormat="0" applyProtection="0">
      <alignment horizontal="left" vertical="top" indent="1"/>
    </xf>
    <xf numFmtId="186" fontId="56" fillId="40" borderId="178" applyNumberFormat="0" applyFont="0" applyAlignment="0" applyProtection="0"/>
    <xf numFmtId="4" fontId="56" fillId="57" borderId="204" applyNumberFormat="0" applyProtection="0">
      <alignment horizontal="right" vertical="center"/>
    </xf>
    <xf numFmtId="4" fontId="56" fillId="14" borderId="194" applyNumberFormat="0" applyProtection="0">
      <alignment horizontal="left" vertical="center" indent="1"/>
    </xf>
    <xf numFmtId="186" fontId="56" fillId="21" borderId="188" applyNumberFormat="0" applyProtection="0">
      <alignment horizontal="left" vertical="top" indent="1"/>
    </xf>
    <xf numFmtId="4" fontId="27" fillId="21" borderId="181" applyNumberFormat="0" applyProtection="0">
      <alignment horizontal="left" vertical="center" indent="1"/>
    </xf>
    <xf numFmtId="4" fontId="70" fillId="86" borderId="189" applyNumberFormat="0" applyProtection="0">
      <alignment horizontal="left" vertical="center" indent="1"/>
    </xf>
    <xf numFmtId="186" fontId="27" fillId="14" borderId="180" applyNumberFormat="0" applyProtection="0">
      <alignment horizontal="left" vertical="center" indent="1"/>
    </xf>
    <xf numFmtId="186" fontId="27" fillId="64" borderId="206" applyNumberFormat="0">
      <protection locked="0"/>
    </xf>
    <xf numFmtId="186" fontId="27" fillId="63" borderId="188" applyNumberFormat="0" applyProtection="0">
      <alignment horizontal="left" vertical="center" indent="1"/>
    </xf>
    <xf numFmtId="186" fontId="56" fillId="15" borderId="198" applyNumberFormat="0" applyProtection="0">
      <alignment horizontal="left" vertical="top" indent="1"/>
    </xf>
    <xf numFmtId="4" fontId="56" fillId="53" borderId="190" applyNumberFormat="0" applyProtection="0">
      <alignment horizontal="left" vertical="center" indent="1"/>
    </xf>
    <xf numFmtId="172" fontId="28" fillId="12" borderId="196">
      <alignment vertical="center"/>
      <protection locked="0"/>
    </xf>
    <xf numFmtId="4" fontId="59" fillId="53" borderId="200" applyNumberFormat="0" applyProtection="0">
      <alignment vertical="center"/>
    </xf>
    <xf numFmtId="4" fontId="56" fillId="19" borderId="190" applyNumberFormat="0" applyProtection="0">
      <alignment horizontal="right" vertical="center"/>
    </xf>
    <xf numFmtId="186" fontId="56" fillId="40" borderId="190" applyNumberFormat="0" applyFont="0" applyAlignment="0" applyProtection="0"/>
    <xf numFmtId="186" fontId="27" fillId="63" borderId="198" applyNumberFormat="0" applyProtection="0">
      <alignment horizontal="left" vertical="top" indent="1"/>
    </xf>
    <xf numFmtId="191" fontId="5" fillId="13" borderId="185">
      <alignment vertical="center"/>
    </xf>
    <xf numFmtId="186" fontId="28" fillId="12" borderId="196">
      <alignment vertical="center"/>
      <protection locked="0"/>
    </xf>
    <xf numFmtId="186" fontId="57" fillId="44" borderId="191" applyNumberFormat="0" applyAlignment="0" applyProtection="0"/>
    <xf numFmtId="186" fontId="27" fillId="15" borderId="188" applyNumberFormat="0" applyProtection="0">
      <alignment horizontal="left" vertical="top" indent="1"/>
    </xf>
    <xf numFmtId="0" fontId="5" fillId="69" borderId="185">
      <alignment vertical="center"/>
    </xf>
    <xf numFmtId="186" fontId="56" fillId="63" borderId="180" applyNumberFormat="0" applyProtection="0">
      <alignment horizontal="left" vertical="top" indent="1"/>
    </xf>
    <xf numFmtId="186" fontId="56" fillId="63" borderId="188" applyNumberFormat="0" applyProtection="0">
      <alignment horizontal="left" vertical="top" indent="1"/>
    </xf>
    <xf numFmtId="186" fontId="50" fillId="41" borderId="190" applyNumberFormat="0" applyAlignment="0" applyProtection="0"/>
    <xf numFmtId="172" fontId="28" fillId="12" borderId="206">
      <alignment vertical="center"/>
      <protection locked="0"/>
    </xf>
    <xf numFmtId="186" fontId="44" fillId="0" borderId="205" applyNumberFormat="0" applyFill="0" applyAlignment="0" applyProtection="0"/>
    <xf numFmtId="186" fontId="27" fillId="14" borderId="188" applyNumberFormat="0" applyProtection="0">
      <alignment horizontal="left" vertical="center" indent="1"/>
    </xf>
    <xf numFmtId="186" fontId="27" fillId="15" borderId="180" applyNumberFormat="0" applyProtection="0">
      <alignment horizontal="left" vertical="top" indent="1"/>
    </xf>
    <xf numFmtId="186" fontId="56" fillId="14" borderId="188" applyNumberFormat="0" applyProtection="0">
      <alignment horizontal="left" vertical="top" indent="1"/>
    </xf>
    <xf numFmtId="186" fontId="56" fillId="40" borderId="178" applyNumberFormat="0" applyFont="0" applyAlignment="0" applyProtection="0"/>
    <xf numFmtId="186" fontId="56" fillId="15" borderId="198" applyNumberFormat="0" applyProtection="0">
      <alignment horizontal="left" vertical="top" indent="1"/>
    </xf>
    <xf numFmtId="4" fontId="62" fillId="11" borderId="198" applyNumberFormat="0" applyProtection="0">
      <alignment horizontal="left" vertical="center" indent="1"/>
    </xf>
    <xf numFmtId="186" fontId="28" fillId="50" borderId="196">
      <alignment vertical="center"/>
    </xf>
    <xf numFmtId="190" fontId="28" fillId="50" borderId="176">
      <alignment vertical="center"/>
    </xf>
    <xf numFmtId="186" fontId="56" fillId="14" borderId="188" applyNumberFormat="0" applyProtection="0">
      <alignment horizontal="left" vertical="top" indent="1"/>
    </xf>
    <xf numFmtId="4" fontId="56" fillId="53" borderId="190" applyNumberFormat="0" applyProtection="0">
      <alignment horizontal="left" vertical="center" indent="1"/>
    </xf>
    <xf numFmtId="186" fontId="27" fillId="21" borderId="188" applyNumberFormat="0" applyProtection="0">
      <alignment horizontal="left" vertical="center" indent="1"/>
    </xf>
    <xf numFmtId="186" fontId="56" fillId="15" borderId="188" applyNumberFormat="0" applyProtection="0">
      <alignment horizontal="left" vertical="top" indent="1"/>
    </xf>
    <xf numFmtId="191" fontId="5" fillId="7" borderId="196">
      <alignment vertical="center"/>
      <protection locked="0"/>
    </xf>
    <xf numFmtId="186" fontId="56" fillId="63" borderId="198" applyNumberFormat="0" applyProtection="0">
      <alignment horizontal="left" vertical="top" indent="1"/>
    </xf>
    <xf numFmtId="186" fontId="56" fillId="14" borderId="178" applyNumberFormat="0" applyProtection="0">
      <alignment horizontal="left" vertical="center" indent="1"/>
    </xf>
    <xf numFmtId="186" fontId="56" fillId="14" borderId="188" applyNumberFormat="0" applyProtection="0">
      <alignment horizontal="left" vertical="top" indent="1"/>
    </xf>
    <xf numFmtId="186" fontId="56" fillId="63" borderId="180" applyNumberFormat="0" applyProtection="0">
      <alignment horizontal="left" vertical="top" indent="1"/>
    </xf>
    <xf numFmtId="186" fontId="56" fillId="21" borderId="188" applyNumberFormat="0" applyProtection="0">
      <alignment horizontal="left" vertical="top" indent="1"/>
    </xf>
    <xf numFmtId="186" fontId="44" fillId="0" borderId="195" applyNumberFormat="0" applyFill="0" applyAlignment="0" applyProtection="0"/>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0" fillId="41" borderId="190" applyNumberFormat="0" applyAlignment="0" applyProtection="0"/>
    <xf numFmtId="4" fontId="56" fillId="59" borderId="190" applyNumberFormat="0" applyProtection="0">
      <alignment horizontal="right" vertical="center"/>
    </xf>
    <xf numFmtId="186" fontId="27" fillId="14" borderId="188" applyNumberFormat="0" applyProtection="0">
      <alignment horizontal="left" vertical="center" indent="1"/>
    </xf>
    <xf numFmtId="4" fontId="56" fillId="0" borderId="200" applyNumberFormat="0" applyProtection="0">
      <alignment horizontal="right" vertical="center"/>
    </xf>
    <xf numFmtId="186" fontId="56" fillId="21" borderId="180" applyNumberFormat="0" applyProtection="0">
      <alignment horizontal="left" vertical="top" indent="1"/>
    </xf>
    <xf numFmtId="186" fontId="56" fillId="63" borderId="188" applyNumberFormat="0" applyProtection="0">
      <alignment horizontal="left" vertical="top" indent="1"/>
    </xf>
    <xf numFmtId="4" fontId="64" fillId="64" borderId="178" applyNumberFormat="0" applyProtection="0">
      <alignment horizontal="right" vertical="center"/>
    </xf>
    <xf numFmtId="186" fontId="56" fillId="21" borderId="188" applyNumberFormat="0" applyProtection="0">
      <alignment horizontal="left" vertical="top" indent="1"/>
    </xf>
    <xf numFmtId="186" fontId="56" fillId="40" borderId="178" applyNumberFormat="0" applyFont="0" applyAlignment="0" applyProtection="0"/>
    <xf numFmtId="4" fontId="63" fillId="66" borderId="204" applyNumberFormat="0" applyProtection="0">
      <alignment horizontal="left" vertical="center" indent="1"/>
    </xf>
    <xf numFmtId="186" fontId="56" fillId="21" borderId="188" applyNumberFormat="0" applyProtection="0">
      <alignment horizontal="left" vertical="top" indent="1"/>
    </xf>
    <xf numFmtId="186" fontId="61" fillId="21" borderId="192" applyBorder="0"/>
    <xf numFmtId="4" fontId="27" fillId="21" borderId="194" applyNumberFormat="0" applyProtection="0">
      <alignment horizontal="left" vertical="center" indent="1"/>
    </xf>
    <xf numFmtId="186" fontId="56" fillId="21" borderId="198" applyNumberFormat="0" applyProtection="0">
      <alignment horizontal="left" vertical="top" indent="1"/>
    </xf>
    <xf numFmtId="186" fontId="56" fillId="21" borderId="180" applyNumberFormat="0" applyProtection="0">
      <alignment horizontal="left" vertical="top" indent="1"/>
    </xf>
    <xf numFmtId="4" fontId="56" fillId="14" borderId="194" applyNumberFormat="0" applyProtection="0">
      <alignment horizontal="left" vertical="center" indent="1"/>
    </xf>
    <xf numFmtId="186" fontId="27" fillId="63" borderId="18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42" fillId="44" borderId="190" applyNumberFormat="0" applyAlignment="0" applyProtection="0"/>
    <xf numFmtId="4" fontId="56" fillId="0" borderId="200" applyNumberFormat="0" applyProtection="0">
      <alignment horizontal="right" vertical="center"/>
    </xf>
    <xf numFmtId="4" fontId="27" fillId="21" borderId="204" applyNumberFormat="0" applyProtection="0">
      <alignment horizontal="left" vertical="center" indent="1"/>
    </xf>
    <xf numFmtId="186" fontId="27" fillId="14" borderId="198" applyNumberFormat="0" applyProtection="0">
      <alignment horizontal="left" vertical="center"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21" borderId="198" applyNumberFormat="0" applyProtection="0">
      <alignment horizontal="left" vertical="top" indent="1"/>
    </xf>
    <xf numFmtId="4" fontId="56" fillId="0" borderId="190" applyNumberFormat="0" applyProtection="0">
      <alignment horizontal="right" vertical="center"/>
    </xf>
    <xf numFmtId="4" fontId="59" fillId="53" borderId="190" applyNumberFormat="0" applyProtection="0">
      <alignment vertical="center"/>
    </xf>
    <xf numFmtId="186" fontId="56" fillId="14" borderId="198" applyNumberFormat="0" applyProtection="0">
      <alignment horizontal="left" vertical="top" indent="1"/>
    </xf>
    <xf numFmtId="4" fontId="56" fillId="58" borderId="190" applyNumberFormat="0" applyProtection="0">
      <alignment horizontal="right" vertical="center"/>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186" fontId="56" fillId="21" borderId="188" applyNumberFormat="0" applyProtection="0">
      <alignment horizontal="left" vertical="top" indent="1"/>
    </xf>
    <xf numFmtId="186" fontId="57" fillId="44" borderId="201" applyNumberFormat="0" applyAlignment="0" applyProtection="0"/>
    <xf numFmtId="186" fontId="56" fillId="11" borderId="200" applyNumberFormat="0" applyProtection="0">
      <alignment horizontal="left" vertical="center" indent="1"/>
    </xf>
    <xf numFmtId="186" fontId="56" fillId="15" borderId="198" applyNumberFormat="0" applyProtection="0">
      <alignment horizontal="left" vertical="top" indent="1"/>
    </xf>
    <xf numFmtId="4" fontId="56" fillId="23" borderId="190" applyNumberFormat="0" applyProtection="0">
      <alignment horizontal="right" vertical="center"/>
    </xf>
    <xf numFmtId="186" fontId="56" fillId="63" borderId="188" applyNumberFormat="0" applyProtection="0">
      <alignment horizontal="left" vertical="top" indent="1"/>
    </xf>
    <xf numFmtId="186" fontId="27" fillId="63" borderId="188" applyNumberFormat="0" applyProtection="0">
      <alignment horizontal="left" vertical="center" indent="1"/>
    </xf>
    <xf numFmtId="186" fontId="56" fillId="40" borderId="190" applyNumberFormat="0" applyFont="0" applyAlignment="0" applyProtection="0"/>
    <xf numFmtId="4" fontId="75" fillId="88" borderId="189" applyNumberFormat="0" applyProtection="0">
      <alignment horizontal="left" vertical="center" indent="1"/>
    </xf>
    <xf numFmtId="193" fontId="5" fillId="69" borderId="176">
      <alignment vertical="center"/>
    </xf>
    <xf numFmtId="4" fontId="56" fillId="57" borderId="194" applyNumberFormat="0" applyProtection="0">
      <alignment horizontal="right" vertical="center"/>
    </xf>
    <xf numFmtId="37" fontId="33" fillId="0" borderId="193" applyNumberFormat="0"/>
    <xf numFmtId="4" fontId="56" fillId="54" borderId="190" applyNumberFormat="0" applyProtection="0">
      <alignment horizontal="left" vertical="center" indent="1"/>
    </xf>
    <xf numFmtId="186" fontId="56" fillId="14" borderId="190" applyNumberFormat="0" applyProtection="0">
      <alignment horizontal="left" vertical="center" indent="1"/>
    </xf>
    <xf numFmtId="186" fontId="56" fillId="63" borderId="188" applyNumberFormat="0" applyProtection="0">
      <alignment horizontal="left" vertical="top" indent="1"/>
    </xf>
    <xf numFmtId="186" fontId="27" fillId="63" borderId="198" applyNumberFormat="0" applyProtection="0">
      <alignment horizontal="left" vertical="top" indent="1"/>
    </xf>
    <xf numFmtId="186" fontId="56" fillId="14" borderId="188" applyNumberFormat="0" applyProtection="0">
      <alignment horizontal="left" vertical="top" indent="1"/>
    </xf>
    <xf numFmtId="186" fontId="42" fillId="44" borderId="178" applyNumberFormat="0" applyAlignment="0" applyProtection="0"/>
    <xf numFmtId="186" fontId="27" fillId="14" borderId="188" applyNumberFormat="0" applyProtection="0">
      <alignment horizontal="left" vertical="top" indent="1"/>
    </xf>
    <xf numFmtId="193" fontId="28" fillId="50" borderId="196">
      <alignment vertical="center"/>
    </xf>
    <xf numFmtId="0" fontId="27" fillId="63" borderId="188" applyNumberFormat="0" applyProtection="0">
      <alignment horizontal="left" vertical="center" indent="1"/>
    </xf>
    <xf numFmtId="193" fontId="5" fillId="7" borderId="185">
      <alignment vertical="center"/>
      <protection locked="0"/>
    </xf>
    <xf numFmtId="186" fontId="56" fillId="11" borderId="190" applyNumberFormat="0" applyProtection="0">
      <alignment horizontal="left" vertical="center" indent="1"/>
    </xf>
    <xf numFmtId="186" fontId="56" fillId="63" borderId="180" applyNumberFormat="0" applyProtection="0">
      <alignment horizontal="left" vertical="top" indent="1"/>
    </xf>
    <xf numFmtId="191" fontId="28" fillId="50" borderId="185">
      <alignment vertical="center"/>
    </xf>
    <xf numFmtId="186" fontId="62" fillId="15" borderId="180" applyNumberFormat="0" applyProtection="0">
      <alignment horizontal="left" vertical="top" indent="1"/>
    </xf>
    <xf numFmtId="4" fontId="56" fillId="61" borderId="181" applyNumberFormat="0" applyProtection="0">
      <alignment horizontal="left" vertical="center" indent="1"/>
    </xf>
    <xf numFmtId="186" fontId="56" fillId="21" borderId="180" applyNumberFormat="0" applyProtection="0">
      <alignment horizontal="left" vertical="top" indent="1"/>
    </xf>
    <xf numFmtId="37" fontId="33" fillId="0" borderId="193" applyNumberFormat="0"/>
    <xf numFmtId="4" fontId="56" fillId="57" borderId="204" applyNumberFormat="0" applyProtection="0">
      <alignment horizontal="right" vertical="center"/>
    </xf>
    <xf numFmtId="186" fontId="56" fillId="14" borderId="180" applyNumberFormat="0" applyProtection="0">
      <alignment horizontal="left" vertical="top" indent="1"/>
    </xf>
    <xf numFmtId="4" fontId="56" fillId="19" borderId="178" applyNumberFormat="0" applyProtection="0">
      <alignment horizontal="right" vertical="center"/>
    </xf>
    <xf numFmtId="186" fontId="56" fillId="40" borderId="178" applyNumberFormat="0" applyFont="0" applyAlignment="0" applyProtection="0"/>
    <xf numFmtId="186" fontId="56" fillId="63" borderId="188" applyNumberFormat="0" applyProtection="0">
      <alignment horizontal="left" vertical="top" indent="1"/>
    </xf>
    <xf numFmtId="4" fontId="56" fillId="0" borderId="178" applyNumberFormat="0" applyProtection="0">
      <alignment horizontal="right" vertical="center"/>
    </xf>
    <xf numFmtId="4" fontId="27" fillId="21" borderId="181" applyNumberFormat="0" applyProtection="0">
      <alignment horizontal="left" vertical="center" indent="1"/>
    </xf>
    <xf numFmtId="186" fontId="56" fillId="63" borderId="19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27" fillId="21" borderId="188" applyNumberFormat="0" applyProtection="0">
      <alignment horizontal="left" vertical="top" indent="1"/>
    </xf>
    <xf numFmtId="4" fontId="56" fillId="56" borderId="190" applyNumberFormat="0" applyProtection="0">
      <alignment horizontal="right" vertical="center"/>
    </xf>
    <xf numFmtId="186" fontId="27" fillId="21" borderId="180" applyNumberFormat="0" applyProtection="0">
      <alignment horizontal="left" vertical="top" indent="1"/>
    </xf>
    <xf numFmtId="4" fontId="56" fillId="52" borderId="190" applyNumberFormat="0" applyProtection="0">
      <alignment vertical="center"/>
    </xf>
    <xf numFmtId="186" fontId="61" fillId="21" borderId="192" applyBorder="0"/>
    <xf numFmtId="186" fontId="27" fillId="14" borderId="180" applyNumberFormat="0" applyProtection="0">
      <alignment horizontal="left" vertical="center" indent="1"/>
    </xf>
    <xf numFmtId="0" fontId="27" fillId="21" borderId="180" applyNumberFormat="0" applyProtection="0">
      <alignment horizontal="left" vertical="top" indent="1"/>
    </xf>
    <xf numFmtId="191" fontId="5" fillId="69" borderId="185">
      <alignment vertical="center"/>
    </xf>
    <xf numFmtId="186" fontId="56" fillId="14" borderId="180" applyNumberFormat="0" applyProtection="0">
      <alignment horizontal="left" vertical="top" indent="1"/>
    </xf>
    <xf numFmtId="186" fontId="56" fillId="63" borderId="178" applyNumberFormat="0" applyProtection="0">
      <alignment horizontal="left" vertical="center" indent="1"/>
    </xf>
    <xf numFmtId="186" fontId="56" fillId="14" borderId="180" applyNumberFormat="0" applyProtection="0">
      <alignment horizontal="left" vertical="top" indent="1"/>
    </xf>
    <xf numFmtId="186" fontId="57" fillId="44" borderId="179" applyNumberFormat="0" applyAlignment="0" applyProtection="0"/>
    <xf numFmtId="186" fontId="56" fillId="63" borderId="180" applyNumberFormat="0" applyProtection="0">
      <alignment horizontal="left" vertical="top" indent="1"/>
    </xf>
    <xf numFmtId="191" fontId="5" fillId="7" borderId="185">
      <alignment vertical="center"/>
      <protection locked="0"/>
    </xf>
    <xf numFmtId="186" fontId="27" fillId="21" borderId="180" applyNumberFormat="0" applyProtection="0">
      <alignment horizontal="left" vertical="top" indent="1"/>
    </xf>
    <xf numFmtId="186" fontId="28" fillId="49" borderId="185">
      <alignment vertical="center"/>
    </xf>
    <xf numFmtId="186" fontId="50" fillId="41" borderId="190" applyNumberFormat="0" applyAlignment="0" applyProtection="0"/>
    <xf numFmtId="186" fontId="44" fillId="0" borderId="184" applyNumberFormat="0" applyFill="0" applyAlignment="0" applyProtection="0"/>
    <xf numFmtId="186" fontId="56" fillId="15" borderId="188" applyNumberFormat="0" applyProtection="0">
      <alignment horizontal="left" vertical="top" indent="1"/>
    </xf>
    <xf numFmtId="190" fontId="5" fillId="13" borderId="196">
      <alignment vertical="center"/>
    </xf>
    <xf numFmtId="186" fontId="44" fillId="0" borderId="205" applyNumberFormat="0" applyFill="0" applyAlignment="0" applyProtection="0"/>
    <xf numFmtId="186" fontId="56" fillId="14" borderId="188" applyNumberFormat="0" applyProtection="0">
      <alignment horizontal="left" vertical="top" indent="1"/>
    </xf>
    <xf numFmtId="186" fontId="57" fillId="44" borderId="191" applyNumberFormat="0" applyAlignment="0" applyProtection="0"/>
    <xf numFmtId="186" fontId="56" fillId="40" borderId="178" applyNumberFormat="0" applyFont="0" applyAlignment="0" applyProtection="0"/>
    <xf numFmtId="186" fontId="56" fillId="40" borderId="190" applyNumberFormat="0" applyFont="0" applyAlignment="0" applyProtection="0"/>
    <xf numFmtId="186" fontId="61" fillId="21" borderId="202" applyBorder="0"/>
    <xf numFmtId="186" fontId="28" fillId="50" borderId="185">
      <alignment vertical="center"/>
    </xf>
    <xf numFmtId="186" fontId="56" fillId="63" borderId="188" applyNumberFormat="0" applyProtection="0">
      <alignment horizontal="left" vertical="top" indent="1"/>
    </xf>
    <xf numFmtId="186" fontId="56" fillId="62" borderId="178" applyNumberFormat="0" applyProtection="0">
      <alignment horizontal="left" vertical="center" indent="1"/>
    </xf>
    <xf numFmtId="186" fontId="61" fillId="21" borderId="192" applyBorder="0"/>
    <xf numFmtId="186" fontId="56" fillId="40" borderId="190" applyNumberFormat="0" applyFont="0" applyAlignment="0" applyProtection="0"/>
    <xf numFmtId="186" fontId="56" fillId="14" borderId="198" applyNumberFormat="0" applyProtection="0">
      <alignment horizontal="left" vertical="top" indent="1"/>
    </xf>
    <xf numFmtId="186" fontId="61" fillId="21" borderId="192" applyBorder="0"/>
    <xf numFmtId="186" fontId="27" fillId="63" borderId="180" applyNumberFormat="0" applyProtection="0">
      <alignment horizontal="left" vertical="top" indent="1"/>
    </xf>
    <xf numFmtId="190" fontId="5" fillId="13" borderId="185">
      <alignment vertical="center"/>
    </xf>
    <xf numFmtId="186" fontId="56" fillId="14" borderId="180" applyNumberFormat="0" applyProtection="0">
      <alignment horizontal="left" vertical="top" indent="1"/>
    </xf>
    <xf numFmtId="186" fontId="28" fillId="49" borderId="196">
      <alignment vertical="center"/>
    </xf>
    <xf numFmtId="186" fontId="27" fillId="14" borderId="188" applyNumberFormat="0" applyProtection="0">
      <alignment horizontal="left" vertical="center" indent="1"/>
    </xf>
    <xf numFmtId="4" fontId="56" fillId="19" borderId="190" applyNumberFormat="0" applyProtection="0">
      <alignment horizontal="right" vertical="center"/>
    </xf>
    <xf numFmtId="186" fontId="28" fillId="49" borderId="176">
      <alignment vertical="center"/>
    </xf>
    <xf numFmtId="4" fontId="56" fillId="19" borderId="200" applyNumberFormat="0" applyProtection="0">
      <alignment horizontal="right" vertical="center"/>
    </xf>
    <xf numFmtId="186" fontId="28" fillId="51" borderId="196">
      <alignment horizontal="right" vertical="center"/>
      <protection locked="0"/>
    </xf>
    <xf numFmtId="193" fontId="28" fillId="12" borderId="176">
      <alignment vertical="center"/>
      <protection locked="0"/>
    </xf>
    <xf numFmtId="0" fontId="5" fillId="70" borderId="185">
      <alignment horizontal="right" vertical="center"/>
      <protection locked="0"/>
    </xf>
    <xf numFmtId="186" fontId="56" fillId="15" borderId="180" applyNumberFormat="0" applyProtection="0">
      <alignment horizontal="left" vertical="top" indent="1"/>
    </xf>
    <xf numFmtId="186" fontId="56" fillId="40" borderId="190" applyNumberFormat="0" applyFont="0" applyAlignment="0" applyProtection="0"/>
    <xf numFmtId="4" fontId="56" fillId="0" borderId="190" applyNumberFormat="0" applyProtection="0">
      <alignment horizontal="right" vertical="center"/>
    </xf>
    <xf numFmtId="186" fontId="56" fillId="63" borderId="188" applyNumberFormat="0" applyProtection="0">
      <alignment horizontal="left" vertical="top" indent="1"/>
    </xf>
    <xf numFmtId="186" fontId="56" fillId="63" borderId="198" applyNumberFormat="0" applyProtection="0">
      <alignment horizontal="left" vertical="top" indent="1"/>
    </xf>
    <xf numFmtId="191" fontId="28" fillId="12" borderId="176">
      <alignment vertical="center"/>
      <protection locked="0"/>
    </xf>
    <xf numFmtId="172" fontId="28" fillId="12" borderId="185">
      <alignment vertical="center"/>
      <protection locked="0"/>
    </xf>
    <xf numFmtId="186" fontId="27" fillId="15" borderId="198" applyNumberFormat="0" applyProtection="0">
      <alignment horizontal="left" vertical="center" indent="1"/>
    </xf>
    <xf numFmtId="0" fontId="5" fillId="13" borderId="196">
      <alignment vertical="center"/>
    </xf>
    <xf numFmtId="4" fontId="56" fillId="58" borderId="190" applyNumberFormat="0" applyProtection="0">
      <alignment horizontal="right" vertical="center"/>
    </xf>
    <xf numFmtId="186" fontId="27" fillId="21" borderId="198" applyNumberFormat="0" applyProtection="0">
      <alignment horizontal="left" vertical="top" indent="1"/>
    </xf>
    <xf numFmtId="4" fontId="56" fillId="19" borderId="178" applyNumberFormat="0" applyProtection="0">
      <alignment horizontal="right" vertical="center"/>
    </xf>
    <xf numFmtId="186" fontId="27" fillId="14" borderId="188" applyNumberFormat="0" applyProtection="0">
      <alignment horizontal="left" vertical="top" indent="1"/>
    </xf>
    <xf numFmtId="0" fontId="5" fillId="13" borderId="185">
      <alignment vertical="center"/>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4" fontId="56" fillId="61" borderId="204" applyNumberFormat="0" applyProtection="0">
      <alignment horizontal="left" vertical="center" indent="1"/>
    </xf>
    <xf numFmtId="186" fontId="56" fillId="14" borderId="198" applyNumberFormat="0" applyProtection="0">
      <alignment horizontal="left" vertical="top" indent="1"/>
    </xf>
    <xf numFmtId="186" fontId="61" fillId="21" borderId="202" applyBorder="0"/>
    <xf numFmtId="4" fontId="56" fillId="23" borderId="190" applyNumberFormat="0" applyProtection="0">
      <alignment horizontal="right" vertical="center"/>
    </xf>
    <xf numFmtId="4" fontId="59" fillId="65" borderId="200" applyNumberFormat="0" applyProtection="0">
      <alignment horizontal="right" vertical="center"/>
    </xf>
    <xf numFmtId="186" fontId="56" fillId="63" borderId="188" applyNumberFormat="0" applyProtection="0">
      <alignment horizontal="left" vertical="top" indent="1"/>
    </xf>
    <xf numFmtId="186" fontId="27" fillId="14" borderId="180" applyNumberFormat="0" applyProtection="0">
      <alignment horizontal="left" vertical="center" indent="1"/>
    </xf>
    <xf numFmtId="186" fontId="62" fillId="15" borderId="188" applyNumberFormat="0" applyProtection="0">
      <alignment horizontal="left" vertical="top" indent="1"/>
    </xf>
    <xf numFmtId="186" fontId="56" fillId="63" borderId="188" applyNumberFormat="0" applyProtection="0">
      <alignment horizontal="left" vertical="top" indent="1"/>
    </xf>
    <xf numFmtId="4" fontId="70" fillId="53" borderId="188" applyNumberFormat="0" applyProtection="0">
      <alignment vertical="center"/>
    </xf>
    <xf numFmtId="186" fontId="27" fillId="15" borderId="188" applyNumberFormat="0" applyProtection="0">
      <alignment horizontal="left" vertical="top" indent="1"/>
    </xf>
    <xf numFmtId="186" fontId="56" fillId="63" borderId="198" applyNumberFormat="0" applyProtection="0">
      <alignment horizontal="left" vertical="top" indent="1"/>
    </xf>
    <xf numFmtId="186" fontId="56" fillId="14" borderId="188" applyNumberFormat="0" applyProtection="0">
      <alignment horizontal="left" vertical="top" indent="1"/>
    </xf>
    <xf numFmtId="186" fontId="44" fillId="0" borderId="184" applyNumberFormat="0" applyFill="0" applyAlignment="0" applyProtection="0"/>
    <xf numFmtId="186" fontId="56" fillId="40" borderId="190" applyNumberFormat="0" applyFont="0" applyAlignment="0" applyProtection="0"/>
    <xf numFmtId="186" fontId="42" fillId="44" borderId="190" applyNumberFormat="0" applyAlignment="0" applyProtection="0"/>
    <xf numFmtId="0" fontId="5" fillId="70" borderId="196">
      <alignment horizontal="right" vertical="center"/>
      <protection locked="0"/>
    </xf>
    <xf numFmtId="4" fontId="56" fillId="54" borderId="200" applyNumberFormat="0" applyProtection="0">
      <alignment horizontal="left" vertical="center" indent="1"/>
    </xf>
    <xf numFmtId="186" fontId="56" fillId="63" borderId="190" applyNumberFormat="0" applyProtection="0">
      <alignment horizontal="left" vertical="center"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4" fontId="62" fillId="48" borderId="188" applyNumberFormat="0" applyProtection="0">
      <alignment vertical="center"/>
    </xf>
    <xf numFmtId="4" fontId="56" fillId="56"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94" fontId="33" fillId="0" borderId="197" applyFill="0"/>
    <xf numFmtId="186" fontId="42" fillId="44" borderId="200" applyNumberFormat="0" applyAlignment="0" applyProtection="0"/>
    <xf numFmtId="186" fontId="27" fillId="15" borderId="188" applyNumberFormat="0" applyProtection="0">
      <alignment horizontal="left" vertical="center" indent="1"/>
    </xf>
    <xf numFmtId="186" fontId="56" fillId="63" borderId="188" applyNumberFormat="0" applyProtection="0">
      <alignment horizontal="left" vertical="top" indent="1"/>
    </xf>
    <xf numFmtId="186" fontId="50" fillId="41" borderId="190" applyNumberFormat="0" applyAlignment="0" applyProtection="0"/>
    <xf numFmtId="186" fontId="56" fillId="40" borderId="190" applyNumberFormat="0" applyFont="0" applyAlignment="0" applyProtection="0"/>
    <xf numFmtId="4" fontId="56" fillId="54" borderId="200" applyNumberFormat="0" applyProtection="0">
      <alignment horizontal="left" vertical="center" indent="1"/>
    </xf>
    <xf numFmtId="186" fontId="56" fillId="14" borderId="198" applyNumberFormat="0" applyProtection="0">
      <alignment horizontal="left" vertical="top" indent="1"/>
    </xf>
    <xf numFmtId="4" fontId="56" fillId="60" borderId="190" applyNumberFormat="0" applyProtection="0">
      <alignment horizontal="right" vertical="center"/>
    </xf>
    <xf numFmtId="186" fontId="56" fillId="40" borderId="190" applyNumberFormat="0" applyFont="0" applyAlignment="0" applyProtection="0"/>
    <xf numFmtId="186" fontId="56" fillId="15" borderId="188" applyNumberFormat="0" applyProtection="0">
      <alignment horizontal="left" vertical="top" indent="1"/>
    </xf>
    <xf numFmtId="4" fontId="72" fillId="87" borderId="188" applyNumberFormat="0" applyProtection="0">
      <alignment horizontal="right" vertical="center"/>
    </xf>
    <xf numFmtId="4" fontId="27" fillId="21" borderId="194" applyNumberFormat="0" applyProtection="0">
      <alignment horizontal="left" vertical="center" indent="1"/>
    </xf>
    <xf numFmtId="186" fontId="56" fillId="14" borderId="190" applyNumberFormat="0" applyProtection="0">
      <alignment horizontal="left" vertical="center" indent="1"/>
    </xf>
    <xf numFmtId="191" fontId="5" fillId="13" borderId="196">
      <alignment vertical="center"/>
    </xf>
    <xf numFmtId="193" fontId="5" fillId="69" borderId="196">
      <alignment vertical="center"/>
    </xf>
    <xf numFmtId="188" fontId="5" fillId="69" borderId="196">
      <alignment vertical="center"/>
    </xf>
    <xf numFmtId="0" fontId="5" fillId="7" borderId="196">
      <alignment vertical="center"/>
      <protection locked="0"/>
    </xf>
    <xf numFmtId="191" fontId="28" fillId="50" borderId="196">
      <alignment vertical="center"/>
    </xf>
    <xf numFmtId="186" fontId="44" fillId="0" borderId="205" applyNumberFormat="0" applyFill="0" applyAlignment="0" applyProtection="0"/>
    <xf numFmtId="186" fontId="56" fillId="14" borderId="190" applyNumberFormat="0" applyProtection="0">
      <alignment horizontal="left" vertical="center" indent="1"/>
    </xf>
    <xf numFmtId="186" fontId="27" fillId="14" borderId="188" applyNumberFormat="0" applyProtection="0">
      <alignment horizontal="left" vertical="center" indent="1"/>
    </xf>
    <xf numFmtId="191" fontId="5" fillId="69" borderId="196">
      <alignment vertical="center"/>
    </xf>
    <xf numFmtId="186" fontId="56" fillId="14" borderId="198" applyNumberFormat="0" applyProtection="0">
      <alignment horizontal="left" vertical="top" indent="1"/>
    </xf>
    <xf numFmtId="186" fontId="42" fillId="44" borderId="190" applyNumberForma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8" fontId="28" fillId="51" borderId="196">
      <alignment horizontal="right" vertical="center"/>
      <protection locked="0"/>
    </xf>
    <xf numFmtId="186" fontId="27" fillId="63" borderId="198" applyNumberFormat="0" applyProtection="0">
      <alignment horizontal="left" vertical="center" indent="1"/>
    </xf>
    <xf numFmtId="188" fontId="28" fillId="49" borderId="196">
      <alignment vertical="center"/>
    </xf>
    <xf numFmtId="37" fontId="33" fillId="0" borderId="193" applyNumberFormat="0"/>
    <xf numFmtId="186" fontId="56" fillId="62" borderId="190" applyNumberFormat="0" applyProtection="0">
      <alignment horizontal="left" vertical="center" indent="1"/>
    </xf>
    <xf numFmtId="37" fontId="33" fillId="0" borderId="203" applyNumberFormat="0"/>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4" fontId="56" fillId="14" borderId="204" applyNumberFormat="0" applyProtection="0">
      <alignment horizontal="left" vertical="center" indent="1"/>
    </xf>
    <xf numFmtId="186" fontId="56" fillId="63" borderId="188" applyNumberFormat="0" applyProtection="0">
      <alignment horizontal="left" vertical="top" indent="1"/>
    </xf>
    <xf numFmtId="4" fontId="56" fillId="15" borderId="190" applyNumberFormat="0" applyProtection="0">
      <alignment horizontal="right" vertical="center"/>
    </xf>
    <xf numFmtId="186" fontId="27"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86" fontId="62" fillId="15" borderId="188" applyNumberFormat="0" applyProtection="0">
      <alignment horizontal="left" vertical="top" indent="1"/>
    </xf>
    <xf numFmtId="4" fontId="56" fillId="16" borderId="200" applyNumberFormat="0" applyProtection="0">
      <alignment horizontal="right" vertical="center"/>
    </xf>
    <xf numFmtId="186" fontId="57" fillId="44" borderId="191" applyNumberFormat="0" applyAlignment="0" applyProtection="0"/>
    <xf numFmtId="4" fontId="56" fillId="0" borderId="190" applyNumberFormat="0" applyProtection="0">
      <alignment horizontal="right" vertical="center"/>
    </xf>
    <xf numFmtId="0" fontId="27" fillId="14" borderId="198" applyNumberFormat="0" applyProtection="0">
      <alignment horizontal="left" vertical="center" indent="1"/>
    </xf>
    <xf numFmtId="4" fontId="76" fillId="87" borderId="198" applyNumberFormat="0" applyProtection="0">
      <alignment horizontal="right" vertical="center"/>
    </xf>
    <xf numFmtId="186" fontId="42" fillId="44" borderId="190" applyNumberFormat="0" applyAlignment="0" applyProtection="0"/>
    <xf numFmtId="4" fontId="72" fillId="78" borderId="198"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27" fillId="64" borderId="196" applyNumberFormat="0">
      <protection locked="0"/>
    </xf>
    <xf numFmtId="4" fontId="64" fillId="64" borderId="190" applyNumberFormat="0" applyProtection="0">
      <alignment horizontal="right" vertical="center"/>
    </xf>
    <xf numFmtId="186" fontId="57" fillId="44" borderId="191" applyNumberFormat="0" applyAlignment="0" applyProtection="0"/>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1" borderId="190" applyNumberFormat="0" applyProtection="0">
      <alignment horizontal="left" vertical="center" indent="1"/>
    </xf>
    <xf numFmtId="4" fontId="56" fillId="54" borderId="200" applyNumberFormat="0" applyProtection="0">
      <alignment horizontal="left" vertical="center" indent="1"/>
    </xf>
    <xf numFmtId="186" fontId="56" fillId="15" borderId="188" applyNumberFormat="0" applyProtection="0">
      <alignment horizontal="left" vertical="top" indent="1"/>
    </xf>
    <xf numFmtId="4" fontId="63" fillId="66" borderId="194" applyNumberFormat="0" applyProtection="0">
      <alignment horizontal="left" vertical="center" indent="1"/>
    </xf>
    <xf numFmtId="186" fontId="56" fillId="40" borderId="190" applyNumberFormat="0" applyFont="0" applyAlignment="0" applyProtection="0"/>
    <xf numFmtId="186" fontId="56" fillId="14" borderId="188" applyNumberFormat="0" applyProtection="0">
      <alignment horizontal="left" vertical="top" indent="1"/>
    </xf>
    <xf numFmtId="4" fontId="56" fillId="58" borderId="190" applyNumberFormat="0" applyProtection="0">
      <alignment horizontal="right" vertical="center"/>
    </xf>
    <xf numFmtId="186" fontId="56" fillId="21" borderId="188" applyNumberFormat="0" applyProtection="0">
      <alignment horizontal="left" vertical="top" indent="1"/>
    </xf>
    <xf numFmtId="0" fontId="27" fillId="14" borderId="188" applyNumberFormat="0" applyProtection="0">
      <alignment horizontal="left" vertical="center" indent="1"/>
    </xf>
    <xf numFmtId="186" fontId="28" fillId="51" borderId="176">
      <alignment horizontal="right" vertical="center"/>
      <protection locked="0"/>
    </xf>
    <xf numFmtId="4" fontId="56" fillId="23" borderId="200" applyNumberFormat="0" applyProtection="0">
      <alignment horizontal="right" vertical="center"/>
    </xf>
    <xf numFmtId="186" fontId="56" fillId="21" borderId="188" applyNumberFormat="0" applyProtection="0">
      <alignment horizontal="left" vertical="top" indent="1"/>
    </xf>
    <xf numFmtId="4" fontId="56" fillId="60" borderId="178" applyNumberFormat="0" applyProtection="0">
      <alignment horizontal="right" vertical="center"/>
    </xf>
    <xf numFmtId="186" fontId="50" fillId="41" borderId="190" applyNumberFormat="0" applyAlignment="0" applyProtection="0"/>
    <xf numFmtId="186" fontId="56" fillId="15" borderId="188" applyNumberFormat="0" applyProtection="0">
      <alignment horizontal="left" vertical="top" indent="1"/>
    </xf>
    <xf numFmtId="186" fontId="60" fillId="52" borderId="180" applyNumberFormat="0" applyProtection="0">
      <alignment horizontal="left" vertical="top" indent="1"/>
    </xf>
    <xf numFmtId="186" fontId="27" fillId="63" borderId="180" applyNumberFormat="0" applyProtection="0">
      <alignment horizontal="left" vertical="top" indent="1"/>
    </xf>
    <xf numFmtId="186" fontId="56" fillId="21" borderId="180" applyNumberFormat="0" applyProtection="0">
      <alignment horizontal="left" vertical="top" indent="1"/>
    </xf>
    <xf numFmtId="4" fontId="56" fillId="0" borderId="200" applyNumberFormat="0" applyProtection="0">
      <alignment horizontal="right" vertical="center"/>
    </xf>
    <xf numFmtId="186" fontId="56" fillId="14" borderId="198" applyNumberFormat="0" applyProtection="0">
      <alignment horizontal="left" vertical="top" indent="1"/>
    </xf>
    <xf numFmtId="4" fontId="62" fillId="48" borderId="198" applyNumberFormat="0" applyProtection="0">
      <alignment vertical="center"/>
    </xf>
    <xf numFmtId="4" fontId="56" fillId="19" borderId="200" applyNumberFormat="0" applyProtection="0">
      <alignment horizontal="right" vertical="center"/>
    </xf>
    <xf numFmtId="186" fontId="56" fillId="40" borderId="178" applyNumberFormat="0" applyFont="0" applyAlignment="0" applyProtection="0"/>
    <xf numFmtId="186" fontId="56" fillId="15" borderId="188" applyNumberFormat="0" applyProtection="0">
      <alignment horizontal="left" vertical="top" indent="1"/>
    </xf>
    <xf numFmtId="4" fontId="56" fillId="56" borderId="190" applyNumberFormat="0" applyProtection="0">
      <alignment horizontal="right" vertical="center"/>
    </xf>
    <xf numFmtId="186" fontId="57" fillId="44" borderId="191" applyNumberFormat="0" applyAlignment="0" applyProtection="0"/>
    <xf numFmtId="186" fontId="27" fillId="63" borderId="188" applyNumberFormat="0" applyProtection="0">
      <alignment horizontal="left" vertical="center" indent="1"/>
    </xf>
    <xf numFmtId="186" fontId="62" fillId="48" borderId="188" applyNumberFormat="0" applyProtection="0">
      <alignment horizontal="left" vertical="top" indent="1"/>
    </xf>
    <xf numFmtId="4" fontId="56" fillId="54" borderId="200" applyNumberFormat="0" applyProtection="0">
      <alignment horizontal="left" vertical="center" indent="1"/>
    </xf>
    <xf numFmtId="4" fontId="56" fillId="60" borderId="200" applyNumberFormat="0" applyProtection="0">
      <alignment horizontal="right" vertical="center"/>
    </xf>
    <xf numFmtId="186" fontId="56" fillId="14" borderId="188" applyNumberFormat="0" applyProtection="0">
      <alignment horizontal="left" vertical="top" indent="1"/>
    </xf>
    <xf numFmtId="193" fontId="28" fillId="12" borderId="196">
      <alignment vertical="center"/>
      <protection locked="0"/>
    </xf>
    <xf numFmtId="190" fontId="28" fillId="49" borderId="196">
      <alignment vertical="center"/>
    </xf>
    <xf numFmtId="186" fontId="50" fillId="41" borderId="190" applyNumberFormat="0" applyAlignment="0" applyProtection="0"/>
    <xf numFmtId="4" fontId="56" fillId="16"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8" fontId="5" fillId="7" borderId="196">
      <alignment vertical="center"/>
      <protection locked="0"/>
    </xf>
    <xf numFmtId="191" fontId="5" fillId="70" borderId="176">
      <alignment horizontal="right" vertical="center"/>
      <protection locked="0"/>
    </xf>
    <xf numFmtId="186" fontId="56" fillId="15" borderId="198" applyNumberFormat="0" applyProtection="0">
      <alignment horizontal="left" vertical="top" indent="1"/>
    </xf>
    <xf numFmtId="4" fontId="64" fillId="64" borderId="200" applyNumberFormat="0" applyProtection="0">
      <alignment horizontal="right" vertical="center"/>
    </xf>
    <xf numFmtId="186" fontId="56" fillId="14" borderId="188" applyNumberFormat="0" applyProtection="0">
      <alignment horizontal="left" vertical="top" indent="1"/>
    </xf>
    <xf numFmtId="186" fontId="27" fillId="21" borderId="180" applyNumberFormat="0" applyProtection="0">
      <alignment horizontal="left" vertical="center" indent="1"/>
    </xf>
    <xf numFmtId="4" fontId="56" fillId="52" borderId="178" applyNumberFormat="0" applyProtection="0">
      <alignment vertical="center"/>
    </xf>
    <xf numFmtId="186" fontId="56" fillId="15" borderId="198" applyNumberFormat="0" applyProtection="0">
      <alignment horizontal="left" vertical="top" indent="1"/>
    </xf>
    <xf numFmtId="4" fontId="72" fillId="79" borderId="180" applyNumberFormat="0" applyProtection="0">
      <alignment horizontal="right" vertical="center"/>
    </xf>
    <xf numFmtId="4" fontId="27" fillId="21" borderId="194" applyNumberFormat="0" applyProtection="0">
      <alignment horizontal="left" vertical="center" indent="1"/>
    </xf>
    <xf numFmtId="190" fontId="28" fillId="51" borderId="185">
      <alignment horizontal="right" vertical="center"/>
      <protection locked="0"/>
    </xf>
    <xf numFmtId="186" fontId="56" fillId="15" borderId="188" applyNumberFormat="0" applyProtection="0">
      <alignment horizontal="left" vertical="top" indent="1"/>
    </xf>
    <xf numFmtId="37" fontId="33" fillId="0" borderId="193" applyNumberFormat="0"/>
    <xf numFmtId="186" fontId="56" fillId="63" borderId="190" applyNumberFormat="0" applyProtection="0">
      <alignment horizontal="left" vertical="center" indent="1"/>
    </xf>
    <xf numFmtId="186" fontId="56" fillId="15" borderId="188" applyNumberFormat="0" applyProtection="0">
      <alignment horizontal="left" vertical="top" indent="1"/>
    </xf>
    <xf numFmtId="4" fontId="56" fillId="54" borderId="190" applyNumberFormat="0" applyProtection="0">
      <alignment horizontal="left" vertical="center" indent="1"/>
    </xf>
    <xf numFmtId="186" fontId="56" fillId="63" borderId="198" applyNumberFormat="0" applyProtection="0">
      <alignment horizontal="left" vertical="top" indent="1"/>
    </xf>
    <xf numFmtId="186" fontId="56" fillId="63" borderId="188" applyNumberFormat="0" applyProtection="0">
      <alignment horizontal="left" vertical="top" indent="1"/>
    </xf>
    <xf numFmtId="4" fontId="56" fillId="54" borderId="190" applyNumberFormat="0" applyProtection="0">
      <alignment horizontal="left" vertical="center" indent="1"/>
    </xf>
    <xf numFmtId="186" fontId="56" fillId="15" borderId="180" applyNumberFormat="0" applyProtection="0">
      <alignment horizontal="left" vertical="top" indent="1"/>
    </xf>
    <xf numFmtId="186" fontId="56" fillId="15" borderId="198" applyNumberFormat="0" applyProtection="0">
      <alignment horizontal="left" vertical="top" indent="1"/>
    </xf>
    <xf numFmtId="191" fontId="5" fillId="13" borderId="176">
      <alignment vertical="center"/>
    </xf>
    <xf numFmtId="186" fontId="56" fillId="21" borderId="188" applyNumberFormat="0" applyProtection="0">
      <alignment horizontal="left" vertical="top" indent="1"/>
    </xf>
    <xf numFmtId="4" fontId="56" fillId="59" borderId="178" applyNumberFormat="0" applyProtection="0">
      <alignment horizontal="right" vertical="center"/>
    </xf>
    <xf numFmtId="4" fontId="56" fillId="59" borderId="200" applyNumberFormat="0" applyProtection="0">
      <alignment horizontal="right" vertical="center"/>
    </xf>
    <xf numFmtId="4" fontId="64" fillId="64" borderId="190" applyNumberFormat="0" applyProtection="0">
      <alignment horizontal="right" vertical="center"/>
    </xf>
    <xf numFmtId="186" fontId="56" fillId="40" borderId="190" applyNumberFormat="0" applyFont="0" applyAlignment="0" applyProtection="0"/>
    <xf numFmtId="193" fontId="28" fillId="12" borderId="196">
      <alignment vertical="center"/>
      <protection locked="0"/>
    </xf>
    <xf numFmtId="186" fontId="28" fillId="12" borderId="206">
      <alignment vertical="center"/>
      <protection locked="0"/>
    </xf>
    <xf numFmtId="4" fontId="56" fillId="14" borderId="194" applyNumberFormat="0" applyProtection="0">
      <alignment horizontal="left" vertical="center" indent="1"/>
    </xf>
    <xf numFmtId="186" fontId="44" fillId="0" borderId="184" applyNumberFormat="0" applyFill="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63" borderId="190"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72" fillId="83" borderId="198" applyNumberFormat="0" applyProtection="0">
      <alignment horizontal="right" vertical="center"/>
    </xf>
    <xf numFmtId="4" fontId="56" fillId="19" borderId="200" applyNumberFormat="0" applyProtection="0">
      <alignment horizontal="right" vertical="center"/>
    </xf>
    <xf numFmtId="186" fontId="56" fillId="63" borderId="188"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86" fontId="27" fillId="15" borderId="188" applyNumberFormat="0" applyProtection="0">
      <alignment horizontal="left" vertical="center" indent="1"/>
    </xf>
    <xf numFmtId="186" fontId="27" fillId="15" borderId="188" applyNumberFormat="0" applyProtection="0">
      <alignment horizontal="left" vertical="top"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191" fontId="5" fillId="13" borderId="185">
      <alignment vertical="center"/>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6" fillId="63" borderId="188" applyNumberFormat="0" applyProtection="0">
      <alignment horizontal="left" vertical="top" indent="1"/>
    </xf>
    <xf numFmtId="186" fontId="56" fillId="14" borderId="180" applyNumberFormat="0" applyProtection="0">
      <alignment horizontal="left" vertical="top" indent="1"/>
    </xf>
    <xf numFmtId="186" fontId="62" fillId="48" borderId="180" applyNumberFormat="0" applyProtection="0">
      <alignment horizontal="left" vertical="top" indent="1"/>
    </xf>
    <xf numFmtId="186" fontId="27" fillId="14" borderId="188" applyNumberFormat="0" applyProtection="0">
      <alignment horizontal="left" vertical="center" indent="1"/>
    </xf>
    <xf numFmtId="186" fontId="27" fillId="63" borderId="180" applyNumberFormat="0" applyProtection="0">
      <alignment horizontal="left" vertical="center" indent="1"/>
    </xf>
    <xf numFmtId="191" fontId="28" fillId="51" borderId="185">
      <alignment horizontal="right" vertical="center"/>
      <protection locked="0"/>
    </xf>
    <xf numFmtId="186" fontId="56" fillId="40" borderId="190" applyNumberFormat="0" applyFont="0" applyAlignment="0" applyProtection="0"/>
    <xf numFmtId="186" fontId="56" fillId="63" borderId="198" applyNumberFormat="0" applyProtection="0">
      <alignment horizontal="left" vertical="top" indent="1"/>
    </xf>
    <xf numFmtId="186" fontId="56" fillId="14" borderId="180" applyNumberFormat="0" applyProtection="0">
      <alignment horizontal="left" vertical="top" indent="1"/>
    </xf>
    <xf numFmtId="186" fontId="56" fillId="14" borderId="188" applyNumberFormat="0" applyProtection="0">
      <alignment horizontal="left" vertical="top" indent="1"/>
    </xf>
    <xf numFmtId="4" fontId="27" fillId="21" borderId="194" applyNumberFormat="0" applyProtection="0">
      <alignment horizontal="left" vertical="center" indent="1"/>
    </xf>
    <xf numFmtId="186" fontId="27" fillId="64" borderId="196" applyNumberFormat="0">
      <protection locked="0"/>
    </xf>
    <xf numFmtId="186" fontId="56" fillId="21" borderId="188" applyNumberFormat="0" applyProtection="0">
      <alignment horizontal="left" vertical="top" indent="1"/>
    </xf>
    <xf numFmtId="191" fontId="5" fillId="7" borderId="196">
      <alignment vertical="center"/>
      <protection locked="0"/>
    </xf>
    <xf numFmtId="186" fontId="56" fillId="21" borderId="188" applyNumberFormat="0" applyProtection="0">
      <alignment horizontal="left" vertical="top" indent="1"/>
    </xf>
    <xf numFmtId="4" fontId="27" fillId="21" borderId="204" applyNumberFormat="0" applyProtection="0">
      <alignment horizontal="left" vertical="center" indent="1"/>
    </xf>
    <xf numFmtId="186" fontId="27" fillId="15" borderId="180" applyNumberFormat="0" applyProtection="0">
      <alignment horizontal="left" vertical="center" indent="1"/>
    </xf>
    <xf numFmtId="4" fontId="71" fillId="53" borderId="180" applyNumberFormat="0" applyProtection="0">
      <alignment vertical="center"/>
    </xf>
    <xf numFmtId="0" fontId="5" fillId="7" borderId="185">
      <alignment vertical="center"/>
      <protection locked="0"/>
    </xf>
    <xf numFmtId="186" fontId="56" fillId="15" borderId="180" applyNumberFormat="0" applyProtection="0">
      <alignment horizontal="left" vertical="top" indent="1"/>
    </xf>
    <xf numFmtId="186" fontId="42" fillId="44" borderId="178" applyNumberFormat="0" applyAlignment="0" applyProtection="0"/>
    <xf numFmtId="186" fontId="56" fillId="21" borderId="180" applyNumberFormat="0" applyProtection="0">
      <alignment horizontal="left" vertical="top" indent="1"/>
    </xf>
    <xf numFmtId="186" fontId="62" fillId="48" borderId="180" applyNumberFormat="0" applyProtection="0">
      <alignment horizontal="left" vertical="top" indent="1"/>
    </xf>
    <xf numFmtId="186" fontId="60" fillId="52" borderId="180" applyNumberFormat="0" applyProtection="0">
      <alignment horizontal="left" vertical="top" indent="1"/>
    </xf>
    <xf numFmtId="186" fontId="50" fillId="41" borderId="178" applyNumberFormat="0" applyAlignment="0" applyProtection="0"/>
    <xf numFmtId="4" fontId="56" fillId="61" borderId="181" applyNumberFormat="0" applyProtection="0">
      <alignment horizontal="left" vertical="center" indent="1"/>
    </xf>
    <xf numFmtId="4" fontId="56" fillId="54" borderId="200" applyNumberFormat="0" applyProtection="0">
      <alignment horizontal="left" vertical="center" indent="1"/>
    </xf>
    <xf numFmtId="186" fontId="56" fillId="21"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172" fontId="5" fillId="7" borderId="185">
      <alignment vertical="center"/>
      <protection locked="0"/>
    </xf>
    <xf numFmtId="4" fontId="64" fillId="64" borderId="190" applyNumberFormat="0" applyProtection="0">
      <alignment horizontal="right" vertical="center"/>
    </xf>
    <xf numFmtId="4" fontId="62" fillId="11" borderId="180" applyNumberFormat="0" applyProtection="0">
      <alignment horizontal="left" vertical="center" indent="1"/>
    </xf>
    <xf numFmtId="186" fontId="56" fillId="15" borderId="188" applyNumberFormat="0" applyProtection="0">
      <alignment horizontal="left" vertical="top" indent="1"/>
    </xf>
    <xf numFmtId="186" fontId="56" fillId="40" borderId="200" applyNumberFormat="0" applyFont="0" applyAlignment="0" applyProtection="0"/>
    <xf numFmtId="186" fontId="56" fillId="63" borderId="178" applyNumberFormat="0" applyProtection="0">
      <alignment horizontal="left" vertical="center" indent="1"/>
    </xf>
    <xf numFmtId="191" fontId="5" fillId="69" borderId="176">
      <alignment vertical="center"/>
    </xf>
    <xf numFmtId="193" fontId="28" fillId="50" borderId="196">
      <alignment vertical="center"/>
    </xf>
    <xf numFmtId="186" fontId="27" fillId="63" borderId="188" applyNumberFormat="0" applyProtection="0">
      <alignment horizontal="left" vertical="center" indent="1"/>
    </xf>
    <xf numFmtId="190" fontId="5" fillId="70" borderId="176">
      <alignment horizontal="right" vertical="center"/>
      <protection locked="0"/>
    </xf>
    <xf numFmtId="186" fontId="56" fillId="21" borderId="188" applyNumberFormat="0" applyProtection="0">
      <alignment horizontal="left" vertical="top" indent="1"/>
    </xf>
    <xf numFmtId="186" fontId="56" fillId="63" borderId="188" applyNumberFormat="0" applyProtection="0">
      <alignment horizontal="left" vertical="top" indent="1"/>
    </xf>
    <xf numFmtId="4" fontId="62" fillId="48" borderId="180" applyNumberFormat="0" applyProtection="0">
      <alignment vertical="center"/>
    </xf>
    <xf numFmtId="4" fontId="59" fillId="65" borderId="200" applyNumberFormat="0" applyProtection="0">
      <alignment horizontal="right" vertical="center"/>
    </xf>
    <xf numFmtId="4" fontId="62" fillId="48" borderId="198" applyNumberFormat="0" applyProtection="0">
      <alignment vertical="center"/>
    </xf>
    <xf numFmtId="186" fontId="56" fillId="15" borderId="188" applyNumberFormat="0" applyProtection="0">
      <alignment horizontal="left" vertical="top" indent="1"/>
    </xf>
    <xf numFmtId="4" fontId="56" fillId="54" borderId="178" applyNumberFormat="0" applyProtection="0">
      <alignment horizontal="left" vertical="center" indent="1"/>
    </xf>
    <xf numFmtId="186" fontId="56" fillId="21" borderId="188" applyNumberFormat="0" applyProtection="0">
      <alignment horizontal="left" vertical="top" indent="1"/>
    </xf>
    <xf numFmtId="191" fontId="28" fillId="50" borderId="196">
      <alignment vertical="center"/>
    </xf>
    <xf numFmtId="191" fontId="5" fillId="69" borderId="196">
      <alignment vertical="center"/>
    </xf>
    <xf numFmtId="186" fontId="56" fillId="63" borderId="188" applyNumberFormat="0" applyProtection="0">
      <alignment horizontal="left" vertical="top" indent="1"/>
    </xf>
    <xf numFmtId="4" fontId="56" fillId="0" borderId="190" applyNumberFormat="0" applyProtection="0">
      <alignment horizontal="right" vertical="center"/>
    </xf>
    <xf numFmtId="186" fontId="50" fillId="41" borderId="190" applyNumberFormat="0" applyAlignment="0" applyProtection="0"/>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27" fillId="15" borderId="188" applyNumberFormat="0" applyProtection="0">
      <alignment horizontal="left" vertical="center" indent="1"/>
    </xf>
    <xf numFmtId="186" fontId="56" fillId="15" borderId="180"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8" fontId="28" fillId="51" borderId="185">
      <alignment horizontal="right" vertical="center"/>
      <protection locked="0"/>
    </xf>
    <xf numFmtId="186" fontId="27" fillId="15" borderId="188" applyNumberFormat="0" applyProtection="0">
      <alignment horizontal="left" vertical="center" indent="1"/>
    </xf>
    <xf numFmtId="188" fontId="28" fillId="49" borderId="176">
      <alignment vertical="center"/>
    </xf>
    <xf numFmtId="191" fontId="5" fillId="69" borderId="185">
      <alignment vertical="center"/>
    </xf>
    <xf numFmtId="4" fontId="56" fillId="54" borderId="190" applyNumberFormat="0" applyProtection="0">
      <alignment horizontal="left" vertical="center" indent="1"/>
    </xf>
    <xf numFmtId="4" fontId="70" fillId="53" borderId="188" applyNumberFormat="0" applyProtection="0">
      <alignment vertical="center"/>
    </xf>
    <xf numFmtId="191" fontId="28" fillId="12" borderId="196">
      <alignment vertical="center"/>
      <protection locked="0"/>
    </xf>
    <xf numFmtId="186" fontId="56" fillId="21" borderId="180" applyNumberFormat="0" applyProtection="0">
      <alignment horizontal="left" vertical="top" indent="1"/>
    </xf>
    <xf numFmtId="186" fontId="56" fillId="21" borderId="198" applyNumberFormat="0" applyProtection="0">
      <alignment horizontal="left" vertical="top" indent="1"/>
    </xf>
    <xf numFmtId="186" fontId="56" fillId="21" borderId="188" applyNumberFormat="0" applyProtection="0">
      <alignment horizontal="left" vertical="top" indent="1"/>
    </xf>
    <xf numFmtId="4" fontId="56" fillId="55" borderId="200" applyNumberFormat="0" applyProtection="0">
      <alignment horizontal="right" vertical="center"/>
    </xf>
    <xf numFmtId="186" fontId="56" fillId="63" borderId="188" applyNumberFormat="0" applyProtection="0">
      <alignment horizontal="left" vertical="top" indent="1"/>
    </xf>
    <xf numFmtId="186" fontId="56" fillId="40" borderId="190" applyNumberFormat="0" applyFont="0" applyAlignment="0" applyProtection="0"/>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56" fillId="21" borderId="198" applyNumberFormat="0" applyProtection="0">
      <alignment horizontal="left" vertical="top" indent="1"/>
    </xf>
    <xf numFmtId="4" fontId="56" fillId="15" borderId="190" applyNumberFormat="0" applyProtection="0">
      <alignment horizontal="right" vertical="center"/>
    </xf>
    <xf numFmtId="188" fontId="5" fillId="69" borderId="176">
      <alignment vertical="center"/>
    </xf>
    <xf numFmtId="4" fontId="63" fillId="66" borderId="181" applyNumberFormat="0" applyProtection="0">
      <alignment horizontal="left" vertical="center" indent="1"/>
    </xf>
    <xf numFmtId="186" fontId="56" fillId="21" borderId="19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86" fontId="56" fillId="62" borderId="178" applyNumberFormat="0" applyProtection="0">
      <alignment horizontal="left" vertical="center" indent="1"/>
    </xf>
    <xf numFmtId="37" fontId="33" fillId="0" borderId="183" applyNumberFormat="0"/>
    <xf numFmtId="186" fontId="56" fillId="21" borderId="180" applyNumberFormat="0" applyProtection="0">
      <alignment horizontal="left" vertical="top" indent="1"/>
    </xf>
    <xf numFmtId="186" fontId="56" fillId="15" borderId="188" applyNumberFormat="0" applyProtection="0">
      <alignment horizontal="left" vertical="top" indent="1"/>
    </xf>
    <xf numFmtId="186" fontId="27" fillId="21" borderId="180" applyNumberFormat="0" applyProtection="0">
      <alignment horizontal="left" vertical="top" indent="1"/>
    </xf>
    <xf numFmtId="186" fontId="56" fillId="15" borderId="180" applyNumberFormat="0" applyProtection="0">
      <alignment horizontal="left" vertical="top" indent="1"/>
    </xf>
    <xf numFmtId="186" fontId="57" fillId="44" borderId="191" applyNumberFormat="0" applyAlignment="0" applyProtection="0"/>
    <xf numFmtId="4" fontId="72" fillId="84" borderId="188" applyNumberFormat="0" applyProtection="0">
      <alignment horizontal="right" vertical="center"/>
    </xf>
    <xf numFmtId="186" fontId="56" fillId="14" borderId="188" applyNumberFormat="0" applyProtection="0">
      <alignment horizontal="left" vertical="top" indent="1"/>
    </xf>
    <xf numFmtId="4" fontId="56" fillId="61" borderId="194" applyNumberFormat="0" applyProtection="0">
      <alignment horizontal="left" vertical="center" indent="1"/>
    </xf>
    <xf numFmtId="4" fontId="56" fillId="52" borderId="200" applyNumberFormat="0" applyProtection="0">
      <alignment vertical="center"/>
    </xf>
    <xf numFmtId="186" fontId="27" fillId="15" borderId="198" applyNumberFormat="0" applyProtection="0">
      <alignment horizontal="left" vertical="center" indent="1"/>
    </xf>
    <xf numFmtId="186" fontId="56" fillId="21" borderId="19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63" borderId="200" applyNumberFormat="0" applyProtection="0">
      <alignment horizontal="left" vertical="center" indent="1"/>
    </xf>
    <xf numFmtId="4" fontId="56" fillId="53" borderId="200" applyNumberFormat="0" applyProtection="0">
      <alignment horizontal="left" vertical="center" indent="1"/>
    </xf>
    <xf numFmtId="186" fontId="27" fillId="14" borderId="188" applyNumberFormat="0" applyProtection="0">
      <alignment horizontal="left" vertical="top" indent="1"/>
    </xf>
    <xf numFmtId="4" fontId="56" fillId="16" borderId="200" applyNumberFormat="0" applyProtection="0">
      <alignment horizontal="right" vertical="center"/>
    </xf>
    <xf numFmtId="4" fontId="56" fillId="61" borderId="194" applyNumberFormat="0" applyProtection="0">
      <alignment horizontal="left" vertical="center" indent="1"/>
    </xf>
    <xf numFmtId="4" fontId="62" fillId="11" borderId="188" applyNumberFormat="0" applyProtection="0">
      <alignment horizontal="left" vertical="center" indent="1"/>
    </xf>
    <xf numFmtId="188" fontId="5" fillId="7" borderId="176">
      <alignment vertical="center"/>
      <protection locked="0"/>
    </xf>
    <xf numFmtId="186" fontId="56" fillId="14" borderId="188" applyNumberFormat="0" applyProtection="0">
      <alignment horizontal="left" vertical="top" indent="1"/>
    </xf>
    <xf numFmtId="186" fontId="57" fillId="44" borderId="191" applyNumberFormat="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188" fontId="5" fillId="13" borderId="206">
      <alignment vertical="center"/>
    </xf>
    <xf numFmtId="4" fontId="72" fillId="82" borderId="188" applyNumberFormat="0" applyProtection="0">
      <alignment horizontal="right" vertical="center"/>
    </xf>
    <xf numFmtId="186" fontId="56" fillId="63" borderId="198" applyNumberFormat="0" applyProtection="0">
      <alignment horizontal="left" vertical="top" indent="1"/>
    </xf>
    <xf numFmtId="186" fontId="56" fillId="14" borderId="188" applyNumberFormat="0" applyProtection="0">
      <alignment horizontal="left" vertical="top" indent="1"/>
    </xf>
    <xf numFmtId="4" fontId="56" fillId="15" borderId="204"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56" fillId="15" borderId="198" applyNumberFormat="0" applyProtection="0">
      <alignment horizontal="left" vertical="top" indent="1"/>
    </xf>
    <xf numFmtId="4" fontId="56" fillId="60" borderId="190" applyNumberFormat="0" applyProtection="0">
      <alignment horizontal="right" vertical="center"/>
    </xf>
    <xf numFmtId="4" fontId="56" fillId="59" borderId="190" applyNumberFormat="0" applyProtection="0">
      <alignment horizontal="right" vertical="center"/>
    </xf>
    <xf numFmtId="186" fontId="56" fillId="63" borderId="188" applyNumberFormat="0" applyProtection="0">
      <alignment horizontal="left" vertical="top" indent="1"/>
    </xf>
    <xf numFmtId="186" fontId="56" fillId="15" borderId="180" applyNumberFormat="0" applyProtection="0">
      <alignment horizontal="left" vertical="top" indent="1"/>
    </xf>
    <xf numFmtId="186" fontId="57" fillId="44" borderId="191" applyNumberFormat="0" applyAlignment="0" applyProtection="0"/>
    <xf numFmtId="4" fontId="56" fillId="19" borderId="190" applyNumberFormat="0" applyProtection="0">
      <alignment horizontal="right" vertical="center"/>
    </xf>
    <xf numFmtId="4" fontId="59" fillId="53" borderId="178" applyNumberFormat="0" applyProtection="0">
      <alignment vertical="center"/>
    </xf>
    <xf numFmtId="186" fontId="42" fillId="44" borderId="178" applyNumberFormat="0" applyAlignment="0" applyProtection="0"/>
    <xf numFmtId="186" fontId="27" fillId="63" borderId="198" applyNumberFormat="0" applyProtection="0">
      <alignment horizontal="left" vertical="center" indent="1"/>
    </xf>
    <xf numFmtId="186" fontId="56" fillId="63" borderId="180" applyNumberFormat="0" applyProtection="0">
      <alignment horizontal="left" vertical="top" indent="1"/>
    </xf>
    <xf numFmtId="191" fontId="28" fillId="51" borderId="185">
      <alignment horizontal="right" vertical="center"/>
      <protection locked="0"/>
    </xf>
    <xf numFmtId="186" fontId="44" fillId="0" borderId="205" applyNumberFormat="0" applyFill="0" applyAlignment="0" applyProtection="0"/>
    <xf numFmtId="186" fontId="60" fillId="52" borderId="188" applyNumberFormat="0" applyProtection="0">
      <alignment horizontal="left" vertical="top" indent="1"/>
    </xf>
    <xf numFmtId="186" fontId="60" fillId="52" borderId="180" applyNumberFormat="0" applyProtection="0">
      <alignment horizontal="left" vertical="top" indent="1"/>
    </xf>
    <xf numFmtId="191" fontId="28" fillId="49" borderId="196">
      <alignment vertical="center"/>
    </xf>
    <xf numFmtId="188" fontId="5" fillId="70" borderId="196">
      <alignment horizontal="right" vertical="center"/>
      <protection locked="0"/>
    </xf>
    <xf numFmtId="186" fontId="56" fillId="21" borderId="188" applyNumberFormat="0" applyProtection="0">
      <alignment horizontal="left" vertical="top" indent="1"/>
    </xf>
    <xf numFmtId="186" fontId="42" fillId="44" borderId="190" applyNumberFormat="0" applyAlignment="0" applyProtection="0"/>
    <xf numFmtId="4" fontId="56" fillId="59" borderId="178" applyNumberFormat="0" applyProtection="0">
      <alignment horizontal="right" vertical="center"/>
    </xf>
    <xf numFmtId="186" fontId="44" fillId="0" borderId="195" applyNumberFormat="0" applyFill="0" applyAlignment="0" applyProtection="0"/>
    <xf numFmtId="186" fontId="56" fillId="15" borderId="180" applyNumberFormat="0" applyProtection="0">
      <alignment horizontal="left" vertical="top" indent="1"/>
    </xf>
    <xf numFmtId="4" fontId="72" fillId="50" borderId="180" applyNumberFormat="0" applyProtection="0">
      <alignment horizontal="right" vertical="center"/>
    </xf>
    <xf numFmtId="186" fontId="27" fillId="15" borderId="180" applyNumberFormat="0" applyProtection="0">
      <alignment horizontal="left" vertical="center"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4" fontId="64" fillId="64" borderId="178" applyNumberFormat="0" applyProtection="0">
      <alignment horizontal="right" vertical="center"/>
    </xf>
    <xf numFmtId="4" fontId="56" fillId="59" borderId="178" applyNumberFormat="0" applyProtection="0">
      <alignment horizontal="right" vertical="center"/>
    </xf>
    <xf numFmtId="186" fontId="56" fillId="40" borderId="178" applyNumberFormat="0" applyFont="0" applyAlignment="0" applyProtection="0"/>
    <xf numFmtId="186" fontId="56" fillId="40" borderId="200" applyNumberFormat="0" applyFont="0" applyAlignment="0" applyProtection="0"/>
    <xf numFmtId="186" fontId="56" fillId="11" borderId="190" applyNumberFormat="0" applyProtection="0">
      <alignment horizontal="left" vertical="center" indent="1"/>
    </xf>
    <xf numFmtId="190" fontId="28" fillId="51" borderId="176">
      <alignment horizontal="right" vertical="center"/>
      <protection locked="0"/>
    </xf>
    <xf numFmtId="186" fontId="56" fillId="15" borderId="188" applyNumberFormat="0" applyProtection="0">
      <alignment horizontal="left" vertical="top" indent="1"/>
    </xf>
    <xf numFmtId="4" fontId="27" fillId="21" borderId="204" applyNumberFormat="0" applyProtection="0">
      <alignment horizontal="left" vertical="center" indent="1"/>
    </xf>
    <xf numFmtId="193" fontId="28" fillId="12" borderId="196">
      <alignment vertical="center"/>
      <protection locked="0"/>
    </xf>
    <xf numFmtId="186" fontId="42" fillId="44" borderId="200" applyNumberFormat="0" applyAlignment="0" applyProtection="0"/>
    <xf numFmtId="4" fontId="56" fillId="52" borderId="200" applyNumberFormat="0" applyProtection="0">
      <alignment vertical="center"/>
    </xf>
    <xf numFmtId="186" fontId="56" fillId="63" borderId="188" applyNumberFormat="0" applyProtection="0">
      <alignment horizontal="left" vertical="top" indent="1"/>
    </xf>
    <xf numFmtId="4" fontId="56" fillId="15" borderId="194" applyNumberFormat="0" applyProtection="0">
      <alignment horizontal="left" vertical="center" indent="1"/>
    </xf>
    <xf numFmtId="4" fontId="56" fillId="53" borderId="190" applyNumberFormat="0" applyProtection="0">
      <alignment horizontal="left" vertical="center" indent="1"/>
    </xf>
    <xf numFmtId="186" fontId="56" fillId="63" borderId="190" applyNumberFormat="0" applyProtection="0">
      <alignment horizontal="left" vertical="center" indent="1"/>
    </xf>
    <xf numFmtId="186" fontId="56" fillId="21" borderId="188" applyNumberFormat="0" applyProtection="0">
      <alignment horizontal="left" vertical="top" indent="1"/>
    </xf>
    <xf numFmtId="196" fontId="5" fillId="69" borderId="196">
      <alignment vertical="center"/>
    </xf>
    <xf numFmtId="190" fontId="5" fillId="69" borderId="176">
      <alignment vertical="center"/>
    </xf>
    <xf numFmtId="191" fontId="28" fillId="12" borderId="176">
      <alignment vertical="center"/>
      <protection locked="0"/>
    </xf>
    <xf numFmtId="186" fontId="28" fillId="12" borderId="176">
      <alignment vertical="center"/>
      <protection locked="0"/>
    </xf>
    <xf numFmtId="4" fontId="27" fillId="21" borderId="194" applyNumberFormat="0" applyProtection="0">
      <alignment horizontal="left" vertical="center" indent="1"/>
    </xf>
    <xf numFmtId="4" fontId="56" fillId="57" borderId="194" applyNumberFormat="0" applyProtection="0">
      <alignment horizontal="right" vertical="center"/>
    </xf>
    <xf numFmtId="186" fontId="27" fillId="14" borderId="188" applyNumberFormat="0" applyProtection="0">
      <alignment horizontal="left" vertical="center"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15" borderId="181" applyNumberFormat="0" applyProtection="0">
      <alignment horizontal="left" vertical="center" indent="1"/>
    </xf>
    <xf numFmtId="186" fontId="27" fillId="64" borderId="185" applyNumberFormat="0">
      <protection locked="0"/>
    </xf>
    <xf numFmtId="4" fontId="56" fillId="56" borderId="190" applyNumberFormat="0" applyProtection="0">
      <alignment horizontal="right" vertical="center"/>
    </xf>
    <xf numFmtId="4" fontId="72" fillId="87" borderId="188" applyNumberFormat="0" applyProtection="0">
      <alignment horizontal="right" vertical="center"/>
    </xf>
    <xf numFmtId="172" fontId="5" fillId="7" borderId="185">
      <alignment vertical="center"/>
      <protection locked="0"/>
    </xf>
    <xf numFmtId="193" fontId="28" fillId="12" borderId="185">
      <alignment vertical="center"/>
      <protection locked="0"/>
    </xf>
    <xf numFmtId="186" fontId="27" fillId="14" borderId="180" applyNumberFormat="0" applyProtection="0">
      <alignment horizontal="left" vertical="top" indent="1"/>
    </xf>
    <xf numFmtId="186" fontId="50" fillId="41" borderId="190" applyNumberFormat="0" applyAlignment="0" applyProtection="0"/>
    <xf numFmtId="186" fontId="56" fillId="15" borderId="180" applyNumberFormat="0" applyProtection="0">
      <alignment horizontal="left" vertical="top" indent="1"/>
    </xf>
    <xf numFmtId="186" fontId="27" fillId="21" borderId="180" applyNumberFormat="0" applyProtection="0">
      <alignment horizontal="left" vertical="top" indent="1"/>
    </xf>
    <xf numFmtId="186" fontId="27" fillId="15" borderId="180" applyNumberFormat="0" applyProtection="0">
      <alignment horizontal="left" vertical="top" indent="1"/>
    </xf>
    <xf numFmtId="186" fontId="50" fillId="41" borderId="190" applyNumberFormat="0" applyAlignment="0" applyProtection="0"/>
    <xf numFmtId="188" fontId="5" fillId="69" borderId="206">
      <alignment vertical="center"/>
    </xf>
    <xf numFmtId="4" fontId="56" fillId="0" borderId="178" applyNumberFormat="0" applyProtection="0">
      <alignment horizontal="right" vertical="center"/>
    </xf>
    <xf numFmtId="186" fontId="56" fillId="11" borderId="178" applyNumberFormat="0" applyProtection="0">
      <alignment horizontal="left" vertical="center" indent="1"/>
    </xf>
    <xf numFmtId="186" fontId="57" fillId="44" borderId="179" applyNumberFormat="0" applyAlignment="0" applyProtection="0"/>
    <xf numFmtId="191" fontId="28" fillId="50" borderId="196">
      <alignment vertical="center"/>
    </xf>
    <xf numFmtId="186" fontId="56" fillId="21" borderId="198" applyNumberFormat="0" applyProtection="0">
      <alignment horizontal="left" vertical="top" indent="1"/>
    </xf>
    <xf numFmtId="186" fontId="27" fillId="21" borderId="180" applyNumberFormat="0" applyProtection="0">
      <alignment horizontal="left" vertical="top" indent="1"/>
    </xf>
    <xf numFmtId="186" fontId="50" fillId="41" borderId="190" applyNumberFormat="0" applyAlignment="0" applyProtection="0"/>
    <xf numFmtId="186" fontId="56" fillId="63" borderId="188" applyNumberFormat="0" applyProtection="0">
      <alignment horizontal="left" vertical="top" indent="1"/>
    </xf>
    <xf numFmtId="186" fontId="56" fillId="14" borderId="190" applyNumberFormat="0" applyProtection="0">
      <alignment horizontal="left" vertical="center" indent="1"/>
    </xf>
    <xf numFmtId="4" fontId="56" fillId="19" borderId="190" applyNumberFormat="0" applyProtection="0">
      <alignment horizontal="right" vertical="center"/>
    </xf>
    <xf numFmtId="186" fontId="56" fillId="21" borderId="188" applyNumberFormat="0" applyProtection="0">
      <alignment horizontal="left" vertical="top" indent="1"/>
    </xf>
    <xf numFmtId="186" fontId="56" fillId="62" borderId="178" applyNumberFormat="0" applyProtection="0">
      <alignment horizontal="left" vertical="center" indent="1"/>
    </xf>
    <xf numFmtId="186" fontId="56" fillId="40" borderId="190" applyNumberFormat="0" applyFont="0" applyAlignment="0" applyProtection="0"/>
    <xf numFmtId="186" fontId="27" fillId="14" borderId="188" applyNumberFormat="0" applyProtection="0">
      <alignment horizontal="left" vertical="top" indent="1"/>
    </xf>
    <xf numFmtId="4" fontId="27" fillId="21" borderId="204" applyNumberFormat="0" applyProtection="0">
      <alignment horizontal="left" vertical="center" indent="1"/>
    </xf>
    <xf numFmtId="186" fontId="56" fillId="14" borderId="180" applyNumberFormat="0" applyProtection="0">
      <alignment horizontal="left" vertical="top" indent="1"/>
    </xf>
    <xf numFmtId="4" fontId="74" fillId="87" borderId="180" applyNumberFormat="0" applyProtection="0">
      <alignment vertical="center"/>
    </xf>
    <xf numFmtId="196" fontId="5" fillId="69" borderId="185">
      <alignment vertical="center"/>
    </xf>
    <xf numFmtId="186" fontId="56" fillId="63" borderId="180" applyNumberFormat="0" applyProtection="0">
      <alignment horizontal="left" vertical="top" indent="1"/>
    </xf>
    <xf numFmtId="4" fontId="63" fillId="66" borderId="181" applyNumberFormat="0" applyProtection="0">
      <alignment horizontal="left" vertical="center" indent="1"/>
    </xf>
    <xf numFmtId="186" fontId="27" fillId="21" borderId="180" applyNumberFormat="0" applyProtection="0">
      <alignment horizontal="left" vertical="center" indent="1"/>
    </xf>
    <xf numFmtId="186" fontId="27" fillId="14" borderId="180" applyNumberFormat="0" applyProtection="0">
      <alignment horizontal="left" vertical="top" indent="1"/>
    </xf>
    <xf numFmtId="186" fontId="56" fillId="40" borderId="178" applyNumberFormat="0" applyFont="0" applyAlignment="0" applyProtection="0"/>
    <xf numFmtId="186" fontId="56" fillId="62" borderId="178" applyNumberFormat="0" applyProtection="0">
      <alignment horizontal="left" vertical="center" indent="1"/>
    </xf>
    <xf numFmtId="186" fontId="28" fillId="12" borderId="185">
      <alignment vertical="center"/>
      <protection locked="0"/>
    </xf>
    <xf numFmtId="186" fontId="56" fillId="40" borderId="178" applyNumberFormat="0" applyFont="0" applyAlignment="0" applyProtection="0"/>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40" borderId="190" applyNumberFormat="0" applyFont="0" applyAlignment="0" applyProtection="0"/>
    <xf numFmtId="4" fontId="62" fillId="48" borderId="180" applyNumberFormat="0" applyProtection="0">
      <alignment vertical="center"/>
    </xf>
    <xf numFmtId="190" fontId="28" fillId="49" borderId="196">
      <alignment vertical="center"/>
    </xf>
    <xf numFmtId="186" fontId="56" fillId="63" borderId="188" applyNumberFormat="0" applyProtection="0">
      <alignment horizontal="left" vertical="top" indent="1"/>
    </xf>
    <xf numFmtId="186" fontId="56" fillId="67" borderId="185"/>
    <xf numFmtId="191" fontId="28" fillId="49" borderId="196">
      <alignment vertical="center"/>
    </xf>
    <xf numFmtId="186" fontId="57" fillId="44" borderId="201" applyNumberFormat="0" applyAlignment="0" applyProtection="0"/>
    <xf numFmtId="186" fontId="56" fillId="11" borderId="190" applyNumberFormat="0" applyProtection="0">
      <alignment horizontal="left" vertical="center" indent="1"/>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186" fontId="56" fillId="40" borderId="178" applyNumberFormat="0" applyFont="0" applyAlignment="0" applyProtection="0"/>
    <xf numFmtId="186" fontId="56" fillId="14" borderId="178" applyNumberFormat="0" applyProtection="0">
      <alignment horizontal="left" vertical="center" indent="1"/>
    </xf>
    <xf numFmtId="186" fontId="27" fillId="15" borderId="188" applyNumberFormat="0" applyProtection="0">
      <alignment horizontal="left" vertical="center" indent="1"/>
    </xf>
    <xf numFmtId="186" fontId="28" fillId="49" borderId="176">
      <alignment vertical="center"/>
    </xf>
    <xf numFmtId="186" fontId="27" fillId="63" borderId="180" applyNumberFormat="0" applyProtection="0">
      <alignment horizontal="left" vertical="top" indent="1"/>
    </xf>
    <xf numFmtId="191" fontId="5" fillId="70" borderId="185">
      <alignment horizontal="right" vertical="center"/>
      <protection locked="0"/>
    </xf>
    <xf numFmtId="4" fontId="56" fillId="61" borderId="194" applyNumberFormat="0" applyProtection="0">
      <alignment horizontal="left" vertical="center" indent="1"/>
    </xf>
    <xf numFmtId="186" fontId="56" fillId="15" borderId="198" applyNumberFormat="0" applyProtection="0">
      <alignment horizontal="left" vertical="top" indent="1"/>
    </xf>
    <xf numFmtId="4" fontId="56" fillId="56" borderId="190" applyNumberFormat="0" applyProtection="0">
      <alignment horizontal="right" vertical="center"/>
    </xf>
    <xf numFmtId="186" fontId="42" fillId="44" borderId="200" applyNumberFormat="0" applyAlignment="0" applyProtection="0"/>
    <xf numFmtId="186" fontId="56" fillId="63" borderId="190" applyNumberFormat="0" applyProtection="0">
      <alignment horizontal="left" vertical="center" indent="1"/>
    </xf>
    <xf numFmtId="4" fontId="59" fillId="65" borderId="200" applyNumberFormat="0" applyProtection="0">
      <alignment horizontal="right" vertical="center"/>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27" fillId="15" borderId="198" applyNumberFormat="0" applyProtection="0">
      <alignment horizontal="left" vertical="center" indent="1"/>
    </xf>
    <xf numFmtId="186" fontId="56" fillId="15" borderId="188" applyNumberFormat="0" applyProtection="0">
      <alignment horizontal="left" vertical="top" indent="1"/>
    </xf>
    <xf numFmtId="186" fontId="61" fillId="21" borderId="202" applyBorder="0"/>
    <xf numFmtId="186" fontId="56" fillId="11" borderId="190" applyNumberFormat="0" applyProtection="0">
      <alignment horizontal="left" vertical="center" indent="1"/>
    </xf>
    <xf numFmtId="4" fontId="56" fillId="54" borderId="200" applyNumberFormat="0" applyProtection="0">
      <alignment horizontal="left" vertical="center" indent="1"/>
    </xf>
    <xf numFmtId="4" fontId="56" fillId="14" borderId="181" applyNumberFormat="0" applyProtection="0">
      <alignment horizontal="left" vertical="center" indent="1"/>
    </xf>
    <xf numFmtId="186" fontId="42" fillId="44" borderId="200" applyNumberFormat="0" applyAlignment="0" applyProtection="0"/>
    <xf numFmtId="186" fontId="56" fillId="14" borderId="188" applyNumberFormat="0" applyProtection="0">
      <alignment horizontal="left" vertical="top" indent="1"/>
    </xf>
    <xf numFmtId="186" fontId="56" fillId="40" borderId="178" applyNumberFormat="0" applyFont="0" applyAlignment="0" applyProtection="0"/>
    <xf numFmtId="4" fontId="56" fillId="19" borderId="190" applyNumberFormat="0" applyProtection="0">
      <alignment horizontal="right" vertical="center"/>
    </xf>
    <xf numFmtId="4" fontId="64" fillId="64" borderId="190" applyNumberFormat="0" applyProtection="0">
      <alignment horizontal="right" vertical="center"/>
    </xf>
    <xf numFmtId="186" fontId="56" fillId="21" borderId="188" applyNumberFormat="0" applyProtection="0">
      <alignment horizontal="left" vertical="top" indent="1"/>
    </xf>
    <xf numFmtId="186" fontId="56" fillId="40" borderId="190" applyNumberFormat="0" applyFont="0" applyAlignment="0" applyProtection="0"/>
    <xf numFmtId="4" fontId="56" fillId="23" borderId="200" applyNumberFormat="0" applyProtection="0">
      <alignment horizontal="right" vertical="center"/>
    </xf>
    <xf numFmtId="186" fontId="56" fillId="40" borderId="200" applyNumberFormat="0" applyFont="0" applyAlignment="0" applyProtection="0"/>
    <xf numFmtId="186" fontId="62" fillId="48" borderId="198" applyNumberFormat="0" applyProtection="0">
      <alignment horizontal="left" vertical="top" indent="1"/>
    </xf>
    <xf numFmtId="186" fontId="27" fillId="63" borderId="188" applyNumberFormat="0" applyProtection="0">
      <alignment horizontal="left" vertical="top" indent="1"/>
    </xf>
    <xf numFmtId="190" fontId="28" fillId="51" borderId="185">
      <alignment horizontal="right" vertical="center"/>
      <protection locked="0"/>
    </xf>
    <xf numFmtId="186" fontId="56" fillId="21" borderId="180" applyNumberFormat="0" applyProtection="0">
      <alignment horizontal="left" vertical="top" indent="1"/>
    </xf>
    <xf numFmtId="188" fontId="5" fillId="13" borderId="206">
      <alignment vertical="center"/>
    </xf>
    <xf numFmtId="186" fontId="28" fillId="50" borderId="185">
      <alignment vertical="center"/>
    </xf>
    <xf numFmtId="4" fontId="59" fillId="53" borderId="178" applyNumberFormat="0" applyProtection="0">
      <alignment vertical="center"/>
    </xf>
    <xf numFmtId="186" fontId="56" fillId="21" borderId="188" applyNumberFormat="0" applyProtection="0">
      <alignment horizontal="left" vertical="top" indent="1"/>
    </xf>
    <xf numFmtId="188" fontId="5" fillId="13" borderId="176">
      <alignment vertical="center"/>
    </xf>
    <xf numFmtId="186" fontId="56" fillId="21" borderId="188" applyNumberFormat="0" applyProtection="0">
      <alignment horizontal="left" vertical="top" indent="1"/>
    </xf>
    <xf numFmtId="4" fontId="56" fillId="61" borderId="204" applyNumberFormat="0" applyProtection="0">
      <alignment horizontal="left" vertical="center" indent="1"/>
    </xf>
    <xf numFmtId="186" fontId="57" fillId="44" borderId="201" applyNumberFormat="0" applyAlignment="0" applyProtection="0"/>
    <xf numFmtId="186" fontId="27" fillId="63" borderId="198" applyNumberFormat="0" applyProtection="0">
      <alignment horizontal="left" vertical="top" indent="1"/>
    </xf>
    <xf numFmtId="191" fontId="28" fillId="50" borderId="196">
      <alignment vertical="center"/>
    </xf>
    <xf numFmtId="186" fontId="56" fillId="21" borderId="198" applyNumberFormat="0" applyProtection="0">
      <alignment horizontal="left" vertical="top" indent="1"/>
    </xf>
    <xf numFmtId="4" fontId="62" fillId="11" borderId="188" applyNumberFormat="0" applyProtection="0">
      <alignment horizontal="left" vertical="center" indent="1"/>
    </xf>
    <xf numFmtId="186" fontId="57" fillId="44" borderId="191" applyNumberFormat="0" applyAlignment="0" applyProtection="0"/>
    <xf numFmtId="186" fontId="62" fillId="15" borderId="198" applyNumberFormat="0" applyProtection="0">
      <alignment horizontal="left" vertical="top" indent="1"/>
    </xf>
    <xf numFmtId="4" fontId="56" fillId="57" borderId="194" applyNumberFormat="0" applyProtection="0">
      <alignment horizontal="right" vertical="center"/>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62" fillId="48" borderId="19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88" fontId="5" fillId="69" borderId="176">
      <alignment vertical="center"/>
    </xf>
    <xf numFmtId="4" fontId="56" fillId="54" borderId="190" applyNumberFormat="0" applyProtection="0">
      <alignment horizontal="left" vertical="center" indent="1"/>
    </xf>
    <xf numFmtId="4" fontId="56" fillId="56" borderId="190" applyNumberFormat="0" applyProtection="0">
      <alignment horizontal="right" vertical="center"/>
    </xf>
    <xf numFmtId="186" fontId="56" fillId="14" borderId="188" applyNumberFormat="0" applyProtection="0">
      <alignment horizontal="left" vertical="top" indent="1"/>
    </xf>
    <xf numFmtId="191" fontId="28" fillId="12" borderId="196">
      <alignment vertical="center"/>
      <protection locked="0"/>
    </xf>
    <xf numFmtId="186" fontId="56" fillId="40" borderId="190" applyNumberFormat="0" applyFont="0" applyAlignment="0" applyProtection="0"/>
    <xf numFmtId="4" fontId="70" fillId="86" borderId="188" applyNumberFormat="0" applyProtection="0">
      <alignment horizontal="left" vertical="center" indent="1"/>
    </xf>
    <xf numFmtId="191" fontId="5" fillId="69" borderId="176">
      <alignment vertical="center"/>
    </xf>
    <xf numFmtId="186" fontId="56" fillId="21" borderId="188" applyNumberFormat="0" applyProtection="0">
      <alignment horizontal="left" vertical="top" indent="1"/>
    </xf>
    <xf numFmtId="4" fontId="63" fillId="66" borderId="194" applyNumberFormat="0" applyProtection="0">
      <alignment horizontal="left" vertical="center" indent="1"/>
    </xf>
    <xf numFmtId="4" fontId="56" fillId="53" borderId="190" applyNumberFormat="0" applyProtection="0">
      <alignment horizontal="left" vertical="center" indent="1"/>
    </xf>
    <xf numFmtId="186" fontId="56" fillId="14" borderId="188" applyNumberFormat="0" applyProtection="0">
      <alignment horizontal="left" vertical="top" indent="1"/>
    </xf>
    <xf numFmtId="186" fontId="27" fillId="63" borderId="188"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86" fontId="50" fillId="41" borderId="178" applyNumberFormat="0" applyAlignment="0" applyProtection="0"/>
    <xf numFmtId="186" fontId="56" fillId="63" borderId="188" applyNumberFormat="0" applyProtection="0">
      <alignment horizontal="left" vertical="top" indent="1"/>
    </xf>
    <xf numFmtId="186" fontId="56" fillId="15" borderId="188" applyNumberFormat="0" applyProtection="0">
      <alignment horizontal="left" vertical="top" indent="1"/>
    </xf>
    <xf numFmtId="0" fontId="27" fillId="15" borderId="188" applyNumberFormat="0" applyProtection="0">
      <alignment horizontal="left" vertical="center" indent="1"/>
    </xf>
    <xf numFmtId="0" fontId="5" fillId="7" borderId="185">
      <alignment vertical="center"/>
      <protection locked="0"/>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27" fillId="63" borderId="188" applyNumberFormat="0" applyProtection="0">
      <alignment horizontal="left" vertical="top" indent="1"/>
    </xf>
    <xf numFmtId="4" fontId="59" fillId="65" borderId="178" applyNumberFormat="0" applyProtection="0">
      <alignment horizontal="right" vertical="center"/>
    </xf>
    <xf numFmtId="4" fontId="56" fillId="16" borderId="178" applyNumberFormat="0" applyProtection="0">
      <alignment horizontal="right" vertical="center"/>
    </xf>
    <xf numFmtId="186" fontId="56" fillId="21" borderId="180" applyNumberFormat="0" applyProtection="0">
      <alignment horizontal="left" vertical="top" indent="1"/>
    </xf>
    <xf numFmtId="186" fontId="60" fillId="52" borderId="198" applyNumberFormat="0" applyProtection="0">
      <alignment horizontal="left" vertical="top" indent="1"/>
    </xf>
    <xf numFmtId="4" fontId="56" fillId="52" borderId="190" applyNumberFormat="0" applyProtection="0">
      <alignment vertical="center"/>
    </xf>
    <xf numFmtId="186" fontId="56" fillId="14" borderId="180" applyNumberFormat="0" applyProtection="0">
      <alignment horizontal="left" vertical="top" indent="1"/>
    </xf>
    <xf numFmtId="4" fontId="56" fillId="58" borderId="178" applyNumberFormat="0" applyProtection="0">
      <alignment horizontal="right" vertical="center"/>
    </xf>
    <xf numFmtId="186" fontId="42" fillId="44" borderId="178" applyNumberFormat="0" applyAlignment="0" applyProtection="0"/>
    <xf numFmtId="4" fontId="27" fillId="21" borderId="194" applyNumberFormat="0" applyProtection="0">
      <alignment horizontal="left" vertical="center" indent="1"/>
    </xf>
    <xf numFmtId="4" fontId="62" fillId="11" borderId="180" applyNumberFormat="0" applyProtection="0">
      <alignment horizontal="left" vertical="center" indent="1"/>
    </xf>
    <xf numFmtId="4" fontId="56" fillId="61" borderId="181" applyNumberFormat="0" applyProtection="0">
      <alignment horizontal="left" vertical="center" indent="1"/>
    </xf>
    <xf numFmtId="186" fontId="56" fillId="40" borderId="190" applyNumberFormat="0" applyFont="0" applyAlignment="0" applyProtection="0"/>
    <xf numFmtId="186" fontId="56" fillId="15" borderId="188" applyNumberFormat="0" applyProtection="0">
      <alignment horizontal="left" vertical="top" indent="1"/>
    </xf>
    <xf numFmtId="172" fontId="28" fillId="12" borderId="196">
      <alignment vertical="center"/>
      <protection locked="0"/>
    </xf>
    <xf numFmtId="186" fontId="56" fillId="21" borderId="188" applyNumberFormat="0" applyProtection="0">
      <alignment horizontal="left" vertical="top" indent="1"/>
    </xf>
    <xf numFmtId="4" fontId="56" fillId="57" borderId="204" applyNumberFormat="0" applyProtection="0">
      <alignment horizontal="right" vertical="center"/>
    </xf>
    <xf numFmtId="186" fontId="27" fillId="21" borderId="180" applyNumberFormat="0" applyProtection="0">
      <alignment horizontal="left" vertical="center" indent="1"/>
    </xf>
    <xf numFmtId="4" fontId="56" fillId="53" borderId="190" applyNumberFormat="0" applyProtection="0">
      <alignment horizontal="left" vertical="center" indent="1"/>
    </xf>
    <xf numFmtId="4" fontId="62" fillId="11" borderId="188" applyNumberFormat="0" applyProtection="0">
      <alignment horizontal="left" vertical="center" indent="1"/>
    </xf>
    <xf numFmtId="186" fontId="56" fillId="63" borderId="180" applyNumberFormat="0" applyProtection="0">
      <alignment horizontal="left" vertical="top" indent="1"/>
    </xf>
    <xf numFmtId="188" fontId="5" fillId="7" borderId="185">
      <alignment vertical="center"/>
      <protection locked="0"/>
    </xf>
    <xf numFmtId="186" fontId="56" fillId="14" borderId="178" applyNumberFormat="0" applyProtection="0">
      <alignment horizontal="left" vertical="center" indent="1"/>
    </xf>
    <xf numFmtId="186" fontId="56" fillId="15" borderId="180" applyNumberFormat="0" applyProtection="0">
      <alignment horizontal="left" vertical="top" indent="1"/>
    </xf>
    <xf numFmtId="186" fontId="56" fillId="14" borderId="180" applyNumberFormat="0" applyProtection="0">
      <alignment horizontal="left" vertical="top" indent="1"/>
    </xf>
    <xf numFmtId="186" fontId="50" fillId="41" borderId="178" applyNumberFormat="0" applyAlignment="0" applyProtection="0"/>
    <xf numFmtId="186" fontId="56" fillId="63" borderId="180" applyNumberFormat="0" applyProtection="0">
      <alignment horizontal="left" vertical="top" indent="1"/>
    </xf>
    <xf numFmtId="188" fontId="5" fillId="13" borderId="185">
      <alignment vertical="center"/>
    </xf>
    <xf numFmtId="186" fontId="27" fillId="21" borderId="180" applyNumberFormat="0" applyProtection="0">
      <alignment horizontal="left" vertical="center" indent="1"/>
    </xf>
    <xf numFmtId="191" fontId="28" fillId="49" borderId="185">
      <alignment vertical="center"/>
    </xf>
    <xf numFmtId="4" fontId="56" fillId="14" borderId="194" applyNumberFormat="0" applyProtection="0">
      <alignment horizontal="left" vertical="center"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28" fillId="50" borderId="185">
      <alignment vertical="center"/>
    </xf>
    <xf numFmtId="186" fontId="28" fillId="49" borderId="196">
      <alignment vertical="center"/>
    </xf>
    <xf numFmtId="0" fontId="5" fillId="70" borderId="196">
      <alignment horizontal="right" vertical="center"/>
      <protection locked="0"/>
    </xf>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44" fillId="0" borderId="184" applyNumberFormat="0" applyFill="0" applyAlignment="0" applyProtection="0"/>
    <xf numFmtId="186" fontId="27" fillId="15" borderId="180" applyNumberFormat="0" applyProtection="0">
      <alignment horizontal="left" vertical="center" indent="1"/>
    </xf>
    <xf numFmtId="186" fontId="56" fillId="15" borderId="188" applyNumberFormat="0" applyProtection="0">
      <alignment horizontal="left" vertical="top" indent="1"/>
    </xf>
    <xf numFmtId="4" fontId="56" fillId="60" borderId="190" applyNumberFormat="0" applyProtection="0">
      <alignment horizontal="right" vertical="center"/>
    </xf>
    <xf numFmtId="4" fontId="56" fillId="15" borderId="190" applyNumberFormat="0" applyProtection="0">
      <alignment horizontal="right" vertical="center"/>
    </xf>
    <xf numFmtId="186" fontId="57" fillId="44" borderId="201" applyNumberFormat="0" applyAlignment="0" applyProtection="0"/>
    <xf numFmtId="186" fontId="56" fillId="40" borderId="190" applyNumberFormat="0" applyFont="0" applyAlignment="0" applyProtection="0"/>
    <xf numFmtId="4" fontId="56" fillId="14" borderId="194" applyNumberFormat="0" applyProtection="0">
      <alignment horizontal="left" vertical="center" indent="1"/>
    </xf>
    <xf numFmtId="4" fontId="72" fillId="82" borderId="188"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28" fillId="50" borderId="196">
      <alignmen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19" borderId="200" applyNumberFormat="0" applyProtection="0">
      <alignment horizontal="right" vertical="center"/>
    </xf>
    <xf numFmtId="0" fontId="27" fillId="15" borderId="198" applyNumberFormat="0" applyProtection="0">
      <alignment horizontal="left" vertical="top" indent="1"/>
    </xf>
    <xf numFmtId="193" fontId="5" fillId="7" borderId="196">
      <alignment vertical="center"/>
      <protection locked="0"/>
    </xf>
    <xf numFmtId="188" fontId="5" fillId="13" borderId="185">
      <alignment vertical="center"/>
    </xf>
    <xf numFmtId="172" fontId="28" fillId="12" borderId="185">
      <alignment vertical="center"/>
      <protection locked="0"/>
    </xf>
    <xf numFmtId="186" fontId="57" fillId="44" borderId="179" applyNumberFormat="0" applyAlignment="0" applyProtection="0"/>
    <xf numFmtId="4" fontId="56" fillId="56" borderId="178" applyNumberFormat="0" applyProtection="0">
      <alignment horizontal="right" vertical="center"/>
    </xf>
    <xf numFmtId="186" fontId="27" fillId="15" borderId="180" applyNumberFormat="0" applyProtection="0">
      <alignment horizontal="left" vertical="center" indent="1"/>
    </xf>
    <xf numFmtId="193" fontId="5" fillId="69" borderId="185">
      <alignment vertical="center"/>
    </xf>
    <xf numFmtId="4" fontId="56" fillId="52" borderId="190" applyNumberFormat="0" applyProtection="0">
      <alignment vertical="center"/>
    </xf>
    <xf numFmtId="4" fontId="56" fillId="55" borderId="190" applyNumberFormat="0" applyProtection="0">
      <alignment horizontal="right" vertical="center"/>
    </xf>
    <xf numFmtId="191" fontId="5" fillId="70" borderId="176">
      <alignment horizontal="right" vertical="center"/>
      <protection locked="0"/>
    </xf>
    <xf numFmtId="186" fontId="56" fillId="63" borderId="188" applyNumberFormat="0" applyProtection="0">
      <alignment horizontal="left" vertical="top" indent="1"/>
    </xf>
    <xf numFmtId="186" fontId="56" fillId="40" borderId="190" applyNumberFormat="0" applyFont="0" applyAlignment="0" applyProtection="0"/>
    <xf numFmtId="191" fontId="28" fillId="50" borderId="176">
      <alignment vertical="center"/>
    </xf>
    <xf numFmtId="186" fontId="56" fillId="21" borderId="180"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93" fontId="28" fillId="12" borderId="176">
      <alignment vertical="center"/>
      <protection locked="0"/>
    </xf>
    <xf numFmtId="186" fontId="56" fillId="63" borderId="188" applyNumberFormat="0" applyProtection="0">
      <alignment horizontal="left" vertical="top" indent="1"/>
    </xf>
    <xf numFmtId="186" fontId="57" fillId="44" borderId="179" applyNumberFormat="0" applyAlignment="0" applyProtection="0"/>
    <xf numFmtId="186" fontId="56" fillId="14" borderId="188" applyNumberFormat="0" applyProtection="0">
      <alignment horizontal="left" vertical="top" indent="1"/>
    </xf>
    <xf numFmtId="4" fontId="56" fillId="19" borderId="190" applyNumberFormat="0" applyProtection="0">
      <alignment horizontal="right" vertical="center"/>
    </xf>
    <xf numFmtId="4" fontId="56" fillId="23" borderId="200" applyNumberFormat="0" applyProtection="0">
      <alignment horizontal="right" vertical="center"/>
    </xf>
    <xf numFmtId="186" fontId="44" fillId="0" borderId="195" applyNumberFormat="0" applyFill="0" applyAlignment="0" applyProtection="0"/>
    <xf numFmtId="186" fontId="62" fillId="48" borderId="188" applyNumberFormat="0" applyProtection="0">
      <alignment horizontal="left" vertical="top" indent="1"/>
    </xf>
    <xf numFmtId="188" fontId="5" fillId="7" borderId="196">
      <alignment vertical="center"/>
      <protection locked="0"/>
    </xf>
    <xf numFmtId="186" fontId="56" fillId="63" borderId="200" applyNumberFormat="0" applyProtection="0">
      <alignment horizontal="left" vertical="center" indent="1"/>
    </xf>
    <xf numFmtId="4" fontId="56" fillId="59" borderId="190" applyNumberFormat="0" applyProtection="0">
      <alignment horizontal="right" vertical="center"/>
    </xf>
    <xf numFmtId="191" fontId="5" fillId="7" borderId="196">
      <alignment vertical="center"/>
      <protection locked="0"/>
    </xf>
    <xf numFmtId="4" fontId="72" fillId="87" borderId="188" applyNumberFormat="0" applyProtection="0">
      <alignment vertical="center"/>
    </xf>
    <xf numFmtId="186" fontId="56" fillId="40" borderId="190" applyNumberFormat="0" applyFont="0" applyAlignment="0" applyProtection="0"/>
    <xf numFmtId="186" fontId="56" fillId="63" borderId="198" applyNumberFormat="0" applyProtection="0">
      <alignment horizontal="left" vertical="top" indent="1"/>
    </xf>
    <xf numFmtId="186" fontId="56" fillId="21" borderId="198" applyNumberFormat="0" applyProtection="0">
      <alignment horizontal="left" vertical="top" indent="1"/>
    </xf>
    <xf numFmtId="4" fontId="27" fillId="21" borderId="204" applyNumberFormat="0" applyProtection="0">
      <alignment horizontal="left" vertical="center" indent="1"/>
    </xf>
    <xf numFmtId="4" fontId="27" fillId="21" borderId="204" applyNumberFormat="0" applyProtection="0">
      <alignment horizontal="left" vertical="center" indent="1"/>
    </xf>
    <xf numFmtId="186" fontId="44" fillId="0" borderId="205" applyNumberFormat="0" applyFill="0" applyAlignment="0" applyProtection="0"/>
    <xf numFmtId="186" fontId="56" fillId="14" borderId="188" applyNumberFormat="0" applyProtection="0">
      <alignment horizontal="left" vertical="top" indent="1"/>
    </xf>
    <xf numFmtId="4" fontId="56" fillId="15" borderId="200" applyNumberFormat="0" applyProtection="0">
      <alignment horizontal="right" vertical="center"/>
    </xf>
    <xf numFmtId="0" fontId="27" fillId="14" borderId="188" applyNumberFormat="0" applyProtection="0">
      <alignment horizontal="left" vertical="center" indent="1"/>
    </xf>
    <xf numFmtId="186" fontId="61" fillId="21" borderId="192" applyBorder="0"/>
    <xf numFmtId="191" fontId="28" fillId="12" borderId="196">
      <alignment vertical="center"/>
      <protection locked="0"/>
    </xf>
    <xf numFmtId="4" fontId="27" fillId="21" borderId="194" applyNumberFormat="0" applyProtection="0">
      <alignment horizontal="left" vertical="center" indent="1"/>
    </xf>
    <xf numFmtId="186" fontId="27" fillId="14" borderId="198" applyNumberFormat="0" applyProtection="0">
      <alignment horizontal="left" vertical="top" indent="1"/>
    </xf>
    <xf numFmtId="186" fontId="56" fillId="14" borderId="188" applyNumberFormat="0" applyProtection="0">
      <alignment horizontal="left" vertical="top" indent="1"/>
    </xf>
    <xf numFmtId="4" fontId="56" fillId="58" borderId="200" applyNumberFormat="0" applyProtection="0">
      <alignment horizontal="right" vertical="center"/>
    </xf>
    <xf numFmtId="186" fontId="27" fillId="21" borderId="198" applyNumberFormat="0" applyProtection="0">
      <alignment horizontal="left" vertical="top" indent="1"/>
    </xf>
    <xf numFmtId="186" fontId="56" fillId="63" borderId="188" applyNumberFormat="0" applyProtection="0">
      <alignment horizontal="left" vertical="top" indent="1"/>
    </xf>
    <xf numFmtId="186" fontId="27" fillId="21" borderId="188" applyNumberFormat="0" applyProtection="0">
      <alignment horizontal="left" vertical="center" indent="1"/>
    </xf>
    <xf numFmtId="186" fontId="27" fillId="15" borderId="188" applyNumberFormat="0" applyProtection="0">
      <alignment horizontal="left" vertical="top" indent="1"/>
    </xf>
    <xf numFmtId="186" fontId="61" fillId="21" borderId="192" applyBorder="0"/>
    <xf numFmtId="4" fontId="56" fillId="55" borderId="190" applyNumberFormat="0" applyProtection="0">
      <alignment horizontal="right" vertical="center"/>
    </xf>
    <xf numFmtId="186" fontId="27" fillId="15" borderId="188" applyNumberFormat="0" applyProtection="0">
      <alignment horizontal="left" vertical="center"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37" fontId="33" fillId="0" borderId="193" applyNumberFormat="0"/>
    <xf numFmtId="186" fontId="50" fillId="41" borderId="190" applyNumberFormat="0" applyAlignment="0" applyProtection="0"/>
    <xf numFmtId="186" fontId="56" fillId="21" borderId="188" applyNumberFormat="0" applyProtection="0">
      <alignment horizontal="left" vertical="top" indent="1"/>
    </xf>
    <xf numFmtId="186" fontId="27" fillId="63" borderId="188" applyNumberFormat="0" applyProtection="0">
      <alignment horizontal="left" vertical="top" indent="1"/>
    </xf>
    <xf numFmtId="4" fontId="56" fillId="14" borderId="204" applyNumberFormat="0" applyProtection="0">
      <alignment horizontal="left" vertical="center" indent="1"/>
    </xf>
    <xf numFmtId="186" fontId="56" fillId="40" borderId="190" applyNumberFormat="0" applyFont="0" applyAlignment="0" applyProtection="0"/>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0" fontId="73" fillId="52" borderId="188" applyNumberFormat="0" applyProtection="0">
      <alignment horizontal="left" vertical="top" indent="1"/>
    </xf>
    <xf numFmtId="0" fontId="37" fillId="48" borderId="188" applyNumberFormat="0" applyProtection="0">
      <alignment horizontal="left" vertical="top" indent="1"/>
    </xf>
    <xf numFmtId="186" fontId="56" fillId="11" borderId="190" applyNumberFormat="0" applyProtection="0">
      <alignment horizontal="left" vertical="center" indent="1"/>
    </xf>
    <xf numFmtId="4" fontId="72" fillId="86" borderId="188" applyNumberFormat="0" applyProtection="0">
      <alignment horizontal="right" vertical="center"/>
    </xf>
    <xf numFmtId="188" fontId="5" fillId="13" borderId="196">
      <alignment vertical="center"/>
    </xf>
    <xf numFmtId="193" fontId="5" fillId="69" borderId="196">
      <alignment vertical="center"/>
    </xf>
    <xf numFmtId="191" fontId="5" fillId="69" borderId="196">
      <alignment vertical="center"/>
    </xf>
    <xf numFmtId="193" fontId="5" fillId="7" borderId="196">
      <alignment vertical="center"/>
      <protection locked="0"/>
    </xf>
    <xf numFmtId="191" fontId="28" fillId="50" borderId="196">
      <alignment vertical="center"/>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27" fillId="14" borderId="188" applyNumberFormat="0" applyProtection="0">
      <alignment horizontal="left" vertical="top" indent="1"/>
    </xf>
    <xf numFmtId="190" fontId="5" fillId="70" borderId="196">
      <alignment horizontal="right" vertical="center"/>
      <protection locked="0"/>
    </xf>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21" borderId="198" applyNumberFormat="0" applyProtection="0">
      <alignment horizontal="left" vertical="top" indent="1"/>
    </xf>
    <xf numFmtId="191" fontId="28" fillId="12" borderId="196">
      <alignment vertical="center"/>
      <protection locked="0"/>
    </xf>
    <xf numFmtId="186" fontId="27" fillId="15" borderId="198" applyNumberFormat="0" applyProtection="0">
      <alignment horizontal="left" vertical="center" indent="1"/>
    </xf>
    <xf numFmtId="4" fontId="56" fillId="52" borderId="190" applyNumberFormat="0" applyProtection="0">
      <alignment vertical="center"/>
    </xf>
    <xf numFmtId="186" fontId="56" fillId="21" borderId="198" applyNumberFormat="0" applyProtection="0">
      <alignment horizontal="left" vertical="top" indent="1"/>
    </xf>
    <xf numFmtId="186" fontId="28" fillId="12" borderId="196">
      <alignment vertical="center"/>
      <protection locked="0"/>
    </xf>
    <xf numFmtId="186" fontId="44" fillId="0" borderId="195" applyNumberFormat="0" applyFill="0" applyAlignment="0" applyProtection="0"/>
    <xf numFmtId="186" fontId="56" fillId="15" borderId="188" applyNumberFormat="0" applyProtection="0">
      <alignment horizontal="left" vertical="top" indent="1"/>
    </xf>
    <xf numFmtId="186" fontId="27" fillId="21" borderId="198" applyNumberFormat="0" applyProtection="0">
      <alignment horizontal="left" vertical="top" indent="1"/>
    </xf>
    <xf numFmtId="186" fontId="27" fillId="63" borderId="198" applyNumberFormat="0" applyProtection="0">
      <alignment horizontal="left" vertical="top" indent="1"/>
    </xf>
    <xf numFmtId="186" fontId="27" fillId="14" borderId="198" applyNumberFormat="0" applyProtection="0">
      <alignment horizontal="left" vertical="top" indent="1"/>
    </xf>
    <xf numFmtId="186" fontId="60" fillId="52" borderId="198" applyNumberFormat="0" applyProtection="0">
      <alignment horizontal="left" vertical="top" indent="1"/>
    </xf>
    <xf numFmtId="4" fontId="56" fillId="15" borderId="200" applyNumberFormat="0" applyProtection="0">
      <alignment horizontal="right" vertical="center"/>
    </xf>
    <xf numFmtId="4" fontId="64" fillId="64" borderId="200" applyNumberFormat="0" applyProtection="0">
      <alignment horizontal="right" vertical="center"/>
    </xf>
    <xf numFmtId="186" fontId="56" fillId="63" borderId="188" applyNumberFormat="0" applyProtection="0">
      <alignment horizontal="left" vertical="top" indent="1"/>
    </xf>
    <xf numFmtId="186" fontId="27" fillId="15" borderId="198"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91" fontId="28" fillId="51" borderId="206">
      <alignment horizontal="right" vertical="center"/>
      <protection locked="0"/>
    </xf>
    <xf numFmtId="4" fontId="56" fillId="15" borderId="200" applyNumberFormat="0" applyProtection="0">
      <alignment horizontal="right" vertical="center"/>
    </xf>
    <xf numFmtId="186" fontId="50" fillId="41" borderId="200" applyNumberFormat="0" applyAlignment="0" applyProtection="0"/>
    <xf numFmtId="4" fontId="59" fillId="65" borderId="190" applyNumberFormat="0" applyProtection="0">
      <alignment horizontal="right" vertical="center"/>
    </xf>
    <xf numFmtId="0" fontId="27" fillId="63" borderId="198" applyNumberFormat="0" applyProtection="0">
      <alignment horizontal="left" vertical="top" indent="1"/>
    </xf>
    <xf numFmtId="4" fontId="75" fillId="88" borderId="199" applyNumberFormat="0" applyProtection="0">
      <alignment horizontal="left" vertical="center" indent="1"/>
    </xf>
    <xf numFmtId="186" fontId="56" fillId="40" borderId="190" applyNumberFormat="0" applyFont="0" applyAlignment="0" applyProtection="0"/>
    <xf numFmtId="4" fontId="59" fillId="53" borderId="190" applyNumberFormat="0" applyProtection="0">
      <alignment vertical="center"/>
    </xf>
    <xf numFmtId="196" fontId="5" fillId="69" borderId="196">
      <alignment vertical="center"/>
    </xf>
    <xf numFmtId="186" fontId="56" fillId="11" borderId="190" applyNumberFormat="0" applyProtection="0">
      <alignment horizontal="left" vertical="center"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56" fillId="23" borderId="200" applyNumberFormat="0" applyProtection="0">
      <alignment horizontal="right" vertical="center"/>
    </xf>
    <xf numFmtId="186" fontId="62" fillId="15" borderId="188" applyNumberFormat="0" applyProtection="0">
      <alignment horizontal="left" vertical="top" indent="1"/>
    </xf>
    <xf numFmtId="186" fontId="56" fillId="21" borderId="188" applyNumberFormat="0" applyProtection="0">
      <alignment horizontal="left" vertical="top" indent="1"/>
    </xf>
    <xf numFmtId="186" fontId="44" fillId="0" borderId="195" applyNumberFormat="0" applyFill="0" applyAlignment="0" applyProtection="0"/>
    <xf numFmtId="188" fontId="28" fillId="49" borderId="176">
      <alignment vertical="center"/>
    </xf>
    <xf numFmtId="186" fontId="56" fillId="62" borderId="200" applyNumberFormat="0" applyProtection="0">
      <alignment horizontal="left" vertical="center" indent="1"/>
    </xf>
    <xf numFmtId="186" fontId="61" fillId="21" borderId="202" applyBorder="0"/>
    <xf numFmtId="4" fontId="56" fillId="0" borderId="200" applyNumberFormat="0" applyProtection="0">
      <alignment horizontal="right" vertical="center"/>
    </xf>
    <xf numFmtId="186" fontId="56" fillId="15" borderId="188" applyNumberFormat="0" applyProtection="0">
      <alignment horizontal="left" vertical="top" indent="1"/>
    </xf>
    <xf numFmtId="4" fontId="56" fillId="54" borderId="190" applyNumberFormat="0" applyProtection="0">
      <alignment horizontal="left" vertical="center" indent="1"/>
    </xf>
    <xf numFmtId="4" fontId="56" fillId="54" borderId="190" applyNumberFormat="0" applyProtection="0">
      <alignment horizontal="left" vertical="center" indent="1"/>
    </xf>
    <xf numFmtId="186" fontId="56" fillId="15" borderId="188" applyNumberFormat="0" applyProtection="0">
      <alignment horizontal="left" vertical="top" indent="1"/>
    </xf>
    <xf numFmtId="191" fontId="28" fillId="50" borderId="176">
      <alignment vertical="center"/>
    </xf>
    <xf numFmtId="186" fontId="56" fillId="63" borderId="188" applyNumberFormat="0" applyProtection="0">
      <alignment horizontal="left" vertical="top" indent="1"/>
    </xf>
    <xf numFmtId="0" fontId="27" fillId="63" borderId="188" applyNumberFormat="0" applyProtection="0">
      <alignment horizontal="left" vertical="center" indent="1"/>
    </xf>
    <xf numFmtId="0" fontId="5" fillId="7" borderId="176">
      <alignment vertical="center"/>
      <protection locked="0"/>
    </xf>
    <xf numFmtId="186" fontId="56" fillId="21" borderId="180" applyNumberFormat="0" applyProtection="0">
      <alignment horizontal="left" vertical="top" indent="1"/>
    </xf>
    <xf numFmtId="186" fontId="56" fillId="63" borderId="200" applyNumberFormat="0" applyProtection="0">
      <alignment horizontal="left" vertical="center" indent="1"/>
    </xf>
    <xf numFmtId="191" fontId="28" fillId="51" borderId="176">
      <alignment horizontal="right" vertical="center"/>
      <protection locked="0"/>
    </xf>
    <xf numFmtId="186" fontId="56" fillId="15" borderId="188" applyNumberFormat="0" applyProtection="0">
      <alignment horizontal="left" vertical="top" indent="1"/>
    </xf>
    <xf numFmtId="191" fontId="28" fillId="50" borderId="185">
      <alignment vertical="center"/>
    </xf>
    <xf numFmtId="4" fontId="56" fillId="19" borderId="178" applyNumberFormat="0" applyProtection="0">
      <alignment horizontal="right" vertical="center"/>
    </xf>
    <xf numFmtId="186" fontId="27" fillId="14" borderId="198" applyNumberFormat="0" applyProtection="0">
      <alignment horizontal="left" vertical="center" indent="1"/>
    </xf>
    <xf numFmtId="186" fontId="56" fillId="15" borderId="188" applyNumberFormat="0" applyProtection="0">
      <alignment horizontal="left" vertical="top" indent="1"/>
    </xf>
    <xf numFmtId="4" fontId="56" fillId="53" borderId="178" applyNumberFormat="0" applyProtection="0">
      <alignment horizontal="left" vertical="center" indent="1"/>
    </xf>
    <xf numFmtId="186" fontId="27" fillId="63" borderId="180" applyNumberFormat="0" applyProtection="0">
      <alignment horizontal="left" vertical="center" indent="1"/>
    </xf>
    <xf numFmtId="186" fontId="56" fillId="21" borderId="180" applyNumberFormat="0" applyProtection="0">
      <alignment horizontal="left" vertical="top" indent="1"/>
    </xf>
    <xf numFmtId="188" fontId="28" fillId="51" borderId="196">
      <alignment horizontal="right" vertical="center"/>
      <protection locked="0"/>
    </xf>
    <xf numFmtId="190" fontId="5" fillId="70" borderId="206">
      <alignment horizontal="right" vertical="center"/>
      <protection locked="0"/>
    </xf>
    <xf numFmtId="4" fontId="27" fillId="21" borderId="194" applyNumberFormat="0" applyProtection="0">
      <alignment horizontal="left" vertical="center" indent="1"/>
    </xf>
    <xf numFmtId="4" fontId="56" fillId="60" borderId="200" applyNumberFormat="0" applyProtection="0">
      <alignment horizontal="right" vertical="center"/>
    </xf>
    <xf numFmtId="186" fontId="56" fillId="63" borderId="188" applyNumberFormat="0" applyProtection="0">
      <alignment horizontal="left" vertical="top" indent="1"/>
    </xf>
    <xf numFmtId="186" fontId="27" fillId="14" borderId="198" applyNumberFormat="0" applyProtection="0">
      <alignment horizontal="left" vertical="top" indent="1"/>
    </xf>
    <xf numFmtId="4" fontId="56" fillId="54" borderId="190" applyNumberFormat="0" applyProtection="0">
      <alignment horizontal="left" vertical="center" indent="1"/>
    </xf>
    <xf numFmtId="4" fontId="72" fillId="82" borderId="198" applyNumberFormat="0" applyProtection="0">
      <alignment horizontal="right" vertical="center"/>
    </xf>
    <xf numFmtId="4" fontId="56" fillId="53" borderId="190" applyNumberFormat="0" applyProtection="0">
      <alignment horizontal="left" vertical="center" indent="1"/>
    </xf>
    <xf numFmtId="4" fontId="59" fillId="65" borderId="200" applyNumberFormat="0" applyProtection="0">
      <alignment horizontal="right" vertical="center"/>
    </xf>
    <xf numFmtId="186" fontId="56" fillId="14" borderId="178" applyNumberFormat="0" applyProtection="0">
      <alignment horizontal="left" vertical="center" indent="1"/>
    </xf>
    <xf numFmtId="186" fontId="56" fillId="11" borderId="178" applyNumberFormat="0" applyProtection="0">
      <alignment horizontal="left" vertical="center" indent="1"/>
    </xf>
    <xf numFmtId="191" fontId="5" fillId="70" borderId="196">
      <alignment horizontal="right" vertical="center"/>
      <protection locked="0"/>
    </xf>
    <xf numFmtId="4" fontId="56" fillId="54" borderId="190" applyNumberFormat="0" applyProtection="0">
      <alignment horizontal="left" vertical="center" indent="1"/>
    </xf>
    <xf numFmtId="4" fontId="56" fillId="59" borderId="190" applyNumberFormat="0" applyProtection="0">
      <alignment horizontal="right" vertical="center"/>
    </xf>
    <xf numFmtId="188" fontId="28" fillId="50" borderId="176">
      <alignment vertical="center"/>
    </xf>
    <xf numFmtId="4" fontId="56" fillId="60" borderId="178" applyNumberFormat="0" applyProtection="0">
      <alignment horizontal="right" vertical="center"/>
    </xf>
    <xf numFmtId="186" fontId="56" fillId="63" borderId="180" applyNumberFormat="0" applyProtection="0">
      <alignment horizontal="left" vertical="top" indent="1"/>
    </xf>
    <xf numFmtId="4" fontId="62" fillId="11" borderId="188" applyNumberFormat="0" applyProtection="0">
      <alignment horizontal="left" vertical="center" indent="1"/>
    </xf>
    <xf numFmtId="172" fontId="5" fillId="7" borderId="196">
      <alignment vertical="center"/>
      <protection locked="0"/>
    </xf>
    <xf numFmtId="191" fontId="28" fillId="51" borderId="176">
      <alignment horizontal="right" vertical="center"/>
      <protection locked="0"/>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0" fillId="41" borderId="190" applyNumberFormat="0" applyAlignment="0" applyProtection="0"/>
    <xf numFmtId="186" fontId="27" fillId="63" borderId="198" applyNumberFormat="0" applyProtection="0">
      <alignment horizontal="left" vertical="center" indent="1"/>
    </xf>
    <xf numFmtId="186" fontId="28" fillId="49" borderId="206">
      <alignment vertical="center"/>
    </xf>
    <xf numFmtId="4" fontId="56" fillId="14" borderId="204" applyNumberFormat="0" applyProtection="0">
      <alignment horizontal="left" vertical="center" indent="1"/>
    </xf>
    <xf numFmtId="186" fontId="56" fillId="15" borderId="188" applyNumberFormat="0" applyProtection="0">
      <alignment horizontal="left" vertical="top" indent="1"/>
    </xf>
    <xf numFmtId="191" fontId="28" fillId="51" borderId="196">
      <alignment horizontal="right" vertical="center"/>
      <protection locked="0"/>
    </xf>
    <xf numFmtId="186" fontId="56" fillId="40" borderId="200" applyNumberFormat="0" applyFont="0" applyAlignment="0" applyProtection="0"/>
    <xf numFmtId="193" fontId="28" fillId="50" borderId="206">
      <alignment vertical="center"/>
    </xf>
    <xf numFmtId="4" fontId="64" fillId="64" borderId="200" applyNumberFormat="0" applyProtection="0">
      <alignment horizontal="right" vertical="center"/>
    </xf>
    <xf numFmtId="4" fontId="56" fillId="0" borderId="190" applyNumberFormat="0" applyProtection="0">
      <alignment horizontal="right" vertical="center"/>
    </xf>
    <xf numFmtId="186" fontId="27" fillId="14" borderId="198" applyNumberFormat="0" applyProtection="0">
      <alignment horizontal="left" vertical="center" indent="1"/>
    </xf>
    <xf numFmtId="186" fontId="56" fillId="14" borderId="178" applyNumberFormat="0" applyProtection="0">
      <alignment horizontal="left" vertical="center" indent="1"/>
    </xf>
    <xf numFmtId="186" fontId="56" fillId="40" borderId="190" applyNumberFormat="0" applyFont="0" applyAlignment="0" applyProtection="0"/>
    <xf numFmtId="186" fontId="56" fillId="40" borderId="190" applyNumberFormat="0" applyFont="0" applyAlignment="0" applyProtection="0"/>
    <xf numFmtId="4" fontId="56" fillId="19" borderId="200" applyNumberFormat="0" applyProtection="0">
      <alignment horizontal="right" vertical="center"/>
    </xf>
    <xf numFmtId="0" fontId="27" fillId="15" borderId="188" applyNumberFormat="0" applyProtection="0">
      <alignment horizontal="left" vertical="top" indent="1"/>
    </xf>
    <xf numFmtId="186" fontId="56" fillId="14" borderId="188" applyNumberFormat="0" applyProtection="0">
      <alignment horizontal="left" vertical="top" indent="1"/>
    </xf>
    <xf numFmtId="186" fontId="56" fillId="11" borderId="190" applyNumberFormat="0" applyProtection="0">
      <alignment horizontal="left" vertical="center" indent="1"/>
    </xf>
    <xf numFmtId="37" fontId="33" fillId="0" borderId="193" applyNumberFormat="0"/>
    <xf numFmtId="186" fontId="56" fillId="40" borderId="200" applyNumberFormat="0" applyFont="0" applyAlignment="0" applyProtection="0"/>
    <xf numFmtId="186" fontId="56" fillId="14" borderId="188" applyNumberFormat="0" applyProtection="0">
      <alignment horizontal="left" vertical="top" indent="1"/>
    </xf>
    <xf numFmtId="194" fontId="33" fillId="0" borderId="177" applyFill="0"/>
    <xf numFmtId="4" fontId="56" fillId="61" borderId="204" applyNumberFormat="0" applyProtection="0">
      <alignment horizontal="left" vertical="center" indent="1"/>
    </xf>
    <xf numFmtId="186" fontId="44" fillId="0" borderId="195" applyNumberFormat="0" applyFill="0" applyAlignment="0" applyProtection="0"/>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27" fillId="21" borderId="180" applyNumberFormat="0" applyProtection="0">
      <alignment horizontal="left" vertical="top" indent="1"/>
    </xf>
    <xf numFmtId="186" fontId="56" fillId="14" borderId="180" applyNumberFormat="0" applyProtection="0">
      <alignment horizontal="left" vertical="top" indent="1"/>
    </xf>
    <xf numFmtId="186" fontId="27" fillId="15" borderId="188" applyNumberFormat="0" applyProtection="0">
      <alignment horizontal="left" vertical="center" indent="1"/>
    </xf>
    <xf numFmtId="186" fontId="56" fillId="40" borderId="190" applyNumberFormat="0" applyFont="0" applyAlignment="0" applyProtection="0"/>
    <xf numFmtId="186" fontId="42" fillId="44" borderId="200" applyNumberFormat="0" applyAlignment="0" applyProtection="0"/>
    <xf numFmtId="186" fontId="56" fillId="15" borderId="198" applyNumberFormat="0" applyProtection="0">
      <alignment horizontal="left" vertical="top" indent="1"/>
    </xf>
    <xf numFmtId="186" fontId="56" fillId="14" borderId="200" applyNumberFormat="0" applyProtection="0">
      <alignment horizontal="left" vertical="center" indent="1"/>
    </xf>
    <xf numFmtId="186" fontId="42" fillId="44" borderId="190" applyNumberFormat="0" applyAlignment="0" applyProtection="0"/>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72" fillId="81" borderId="198" applyNumberFormat="0" applyProtection="0">
      <alignment horizontal="right" vertical="center"/>
    </xf>
    <xf numFmtId="4" fontId="56" fillId="58" borderId="200" applyNumberFormat="0" applyProtection="0">
      <alignment horizontal="right" vertical="center"/>
    </xf>
    <xf numFmtId="186" fontId="56" fillId="63" borderId="188" applyNumberFormat="0" applyProtection="0">
      <alignment horizontal="left" vertical="top" indent="1"/>
    </xf>
    <xf numFmtId="186" fontId="56" fillId="40" borderId="190" applyNumberFormat="0" applyFont="0" applyAlignment="0" applyProtection="0"/>
    <xf numFmtId="186" fontId="27" fillId="14" borderId="188" applyNumberFormat="0" applyProtection="0">
      <alignment horizontal="left" vertical="center" indent="1"/>
    </xf>
    <xf numFmtId="186" fontId="56" fillId="21" borderId="188"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0" fontId="73" fillId="52" borderId="188" applyNumberFormat="0" applyProtection="0">
      <alignment horizontal="left" vertical="top" indent="1"/>
    </xf>
    <xf numFmtId="191" fontId="5" fillId="13" borderId="185">
      <alignment vertical="center"/>
    </xf>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27" fillId="14" borderId="188" applyNumberFormat="0" applyProtection="0">
      <alignment horizontal="left" vertical="top" indent="1"/>
    </xf>
    <xf numFmtId="186" fontId="56" fillId="14" borderId="180" applyNumberFormat="0" applyProtection="0">
      <alignment horizontal="left" vertical="top" indent="1"/>
    </xf>
    <xf numFmtId="4" fontId="62" fillId="11" borderId="180" applyNumberFormat="0" applyProtection="0">
      <alignment horizontal="left" vertical="center" indent="1"/>
    </xf>
    <xf numFmtId="186" fontId="44" fillId="0" borderId="184" applyNumberFormat="0" applyFill="0" applyAlignment="0" applyProtection="0"/>
    <xf numFmtId="186" fontId="56" fillId="63" borderId="178" applyNumberFormat="0" applyProtection="0">
      <alignment horizontal="left" vertical="center" indent="1"/>
    </xf>
    <xf numFmtId="191" fontId="28" fillId="50" borderId="185">
      <alignment vertical="center"/>
    </xf>
    <xf numFmtId="4" fontId="56" fillId="61" borderId="194" applyNumberFormat="0" applyProtection="0">
      <alignment horizontal="left" vertical="center" indent="1"/>
    </xf>
    <xf numFmtId="186" fontId="56" fillId="15" borderId="198" applyNumberFormat="0" applyProtection="0">
      <alignment horizontal="left" vertical="top" indent="1"/>
    </xf>
    <xf numFmtId="186" fontId="56" fillId="14" borderId="180" applyNumberFormat="0" applyProtection="0">
      <alignment horizontal="left" vertical="top" indent="1"/>
    </xf>
    <xf numFmtId="186" fontId="56" fillId="14" borderId="188" applyNumberFormat="0" applyProtection="0">
      <alignment horizontal="left" vertical="top" indent="1"/>
    </xf>
    <xf numFmtId="186" fontId="57" fillId="44" borderId="179" applyNumberFormat="0" applyAlignment="0" applyProtection="0"/>
    <xf numFmtId="186" fontId="56" fillId="14" borderId="188" applyNumberFormat="0" applyProtection="0">
      <alignment horizontal="left" vertical="top" indent="1"/>
    </xf>
    <xf numFmtId="172" fontId="28" fillId="12" borderId="176">
      <alignment vertical="center"/>
      <protection locked="0"/>
    </xf>
    <xf numFmtId="194" fontId="33" fillId="0" borderId="186" applyFill="0"/>
    <xf numFmtId="186" fontId="56" fillId="21" borderId="188" applyNumberFormat="0" applyProtection="0">
      <alignment horizontal="left" vertical="top" indent="1"/>
    </xf>
    <xf numFmtId="186" fontId="42" fillId="44" borderId="190" applyNumberFormat="0" applyAlignment="0" applyProtection="0"/>
    <xf numFmtId="186" fontId="56" fillId="21" borderId="180" applyNumberFormat="0" applyProtection="0">
      <alignment horizontal="left" vertical="top" indent="1"/>
    </xf>
    <xf numFmtId="4" fontId="70" fillId="53" borderId="180" applyNumberFormat="0" applyProtection="0">
      <alignment vertical="center"/>
    </xf>
    <xf numFmtId="0" fontId="5" fillId="7" borderId="185">
      <alignment vertical="center"/>
      <protection locked="0"/>
    </xf>
    <xf numFmtId="186" fontId="56" fillId="15" borderId="180" applyNumberFormat="0" applyProtection="0">
      <alignment horizontal="left" vertical="top" indent="1"/>
    </xf>
    <xf numFmtId="186" fontId="42" fillId="44" borderId="178" applyNumberFormat="0" applyAlignment="0" applyProtection="0"/>
    <xf numFmtId="186" fontId="56" fillId="21" borderId="180" applyNumberFormat="0" applyProtection="0">
      <alignment horizontal="left" vertical="top" indent="1"/>
    </xf>
    <xf numFmtId="4" fontId="62" fillId="11" borderId="180" applyNumberFormat="0" applyProtection="0">
      <alignment horizontal="left" vertical="center" indent="1"/>
    </xf>
    <xf numFmtId="4" fontId="56" fillId="53" borderId="178" applyNumberFormat="0" applyProtection="0">
      <alignment horizontal="left" vertical="center" indent="1"/>
    </xf>
    <xf numFmtId="186" fontId="50" fillId="41" borderId="178" applyNumberFormat="0" applyAlignment="0" applyProtection="0"/>
    <xf numFmtId="4" fontId="56" fillId="60" borderId="178" applyNumberFormat="0" applyProtection="0">
      <alignment horizontal="right" vertical="center"/>
    </xf>
    <xf numFmtId="4" fontId="56" fillId="23" borderId="178" applyNumberFormat="0" applyProtection="0">
      <alignment horizontal="right" vertical="center"/>
    </xf>
    <xf numFmtId="4" fontId="56" fillId="19" borderId="190" applyNumberFormat="0" applyProtection="0">
      <alignment horizontal="right" vertical="center"/>
    </xf>
    <xf numFmtId="186" fontId="62" fillId="15" borderId="198" applyNumberFormat="0" applyProtection="0">
      <alignment horizontal="left" vertical="top" indent="1"/>
    </xf>
    <xf numFmtId="186" fontId="56" fillId="63" borderId="198" applyNumberFormat="0" applyProtection="0">
      <alignment horizontal="left" vertical="top" indent="1"/>
    </xf>
    <xf numFmtId="4" fontId="56" fillId="19" borderId="200" applyNumberFormat="0" applyProtection="0">
      <alignment horizontal="right" vertical="center"/>
    </xf>
    <xf numFmtId="4" fontId="62" fillId="48" borderId="198" applyNumberFormat="0" applyProtection="0">
      <alignment vertical="center"/>
    </xf>
    <xf numFmtId="186" fontId="27" fillId="15" borderId="188" applyNumberFormat="0" applyProtection="0">
      <alignment horizontal="left" vertical="center"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4" fontId="64" fillId="64" borderId="200" applyNumberFormat="0" applyProtection="0">
      <alignment horizontal="right" vertical="center"/>
    </xf>
    <xf numFmtId="186" fontId="56" fillId="15" borderId="188" applyNumberFormat="0" applyProtection="0">
      <alignment horizontal="left" vertical="top" indent="1"/>
    </xf>
    <xf numFmtId="186" fontId="56" fillId="62" borderId="200" applyNumberFormat="0" applyProtection="0">
      <alignment horizontal="left" vertical="center" indent="1"/>
    </xf>
    <xf numFmtId="186" fontId="56" fillId="15" borderId="188" applyNumberFormat="0" applyProtection="0">
      <alignment horizontal="left" vertical="top" indent="1"/>
    </xf>
    <xf numFmtId="4" fontId="56" fillId="0" borderId="200" applyNumberFormat="0" applyProtection="0">
      <alignment horizontal="right" vertical="center"/>
    </xf>
    <xf numFmtId="186" fontId="56" fillId="63" borderId="200" applyNumberFormat="0" applyProtection="0">
      <alignment horizontal="left" vertical="center" indent="1"/>
    </xf>
    <xf numFmtId="186" fontId="56" fillId="14" borderId="188" applyNumberFormat="0" applyProtection="0">
      <alignment horizontal="left" vertical="top" indent="1"/>
    </xf>
    <xf numFmtId="186" fontId="27" fillId="63" borderId="188" applyNumberFormat="0" applyProtection="0">
      <alignment horizontal="left" vertical="top" indent="1"/>
    </xf>
    <xf numFmtId="186" fontId="56" fillId="21" borderId="198" applyNumberFormat="0" applyProtection="0">
      <alignment horizontal="left" vertical="top" indent="1"/>
    </xf>
    <xf numFmtId="4" fontId="62" fillId="48" borderId="188" applyNumberFormat="0" applyProtection="0">
      <alignment vertical="center"/>
    </xf>
    <xf numFmtId="186" fontId="56" fillId="14" borderId="198" applyNumberFormat="0" applyProtection="0">
      <alignment horizontal="left" vertical="top" indent="1"/>
    </xf>
    <xf numFmtId="186" fontId="27" fillId="15" borderId="198" applyNumberFormat="0" applyProtection="0">
      <alignment horizontal="left" vertical="top" indent="1"/>
    </xf>
    <xf numFmtId="186" fontId="56" fillId="63" borderId="188" applyNumberFormat="0" applyProtection="0">
      <alignment horizontal="left" vertical="top" indent="1"/>
    </xf>
    <xf numFmtId="186" fontId="62" fillId="15" borderId="188" applyNumberFormat="0" applyProtection="0">
      <alignment horizontal="left" vertical="top" indent="1"/>
    </xf>
    <xf numFmtId="186" fontId="56" fillId="14" borderId="198" applyNumberFormat="0" applyProtection="0">
      <alignment horizontal="left" vertical="top" indent="1"/>
    </xf>
    <xf numFmtId="186" fontId="27" fillId="14" borderId="188" applyNumberFormat="0" applyProtection="0">
      <alignment horizontal="left" vertical="top" indent="1"/>
    </xf>
    <xf numFmtId="37" fontId="33" fillId="0" borderId="193" applyNumberFormat="0"/>
    <xf numFmtId="186" fontId="27" fillId="21" borderId="180" applyNumberFormat="0" applyProtection="0">
      <alignment horizontal="left" vertical="center" indent="1"/>
    </xf>
    <xf numFmtId="4" fontId="56" fillId="23" borderId="190"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4" fontId="56" fillId="60" borderId="190" applyNumberFormat="0" applyProtection="0">
      <alignment horizontal="right" vertical="center"/>
    </xf>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27" fillId="63" borderId="188" applyNumberFormat="0" applyProtection="0">
      <alignment horizontal="left" vertical="top" indent="1"/>
    </xf>
    <xf numFmtId="186" fontId="56" fillId="14" borderId="180" applyNumberFormat="0" applyProtection="0">
      <alignment horizontal="left" vertical="top" indent="1"/>
    </xf>
    <xf numFmtId="0" fontId="27" fillId="64" borderId="185" applyNumberFormat="0">
      <protection locked="0"/>
    </xf>
    <xf numFmtId="186" fontId="56" fillId="14" borderId="180" applyNumberFormat="0" applyProtection="0">
      <alignment horizontal="left" vertical="top" indent="1"/>
    </xf>
    <xf numFmtId="186" fontId="56" fillId="63" borderId="180" applyNumberFormat="0" applyProtection="0">
      <alignment horizontal="left" vertical="top" indent="1"/>
    </xf>
    <xf numFmtId="186" fontId="62" fillId="48" borderId="180" applyNumberFormat="0" applyProtection="0">
      <alignment horizontal="left" vertical="top" indent="1"/>
    </xf>
    <xf numFmtId="4" fontId="56" fillId="14" borderId="181" applyNumberFormat="0" applyProtection="0">
      <alignment horizontal="left" vertical="center" indent="1"/>
    </xf>
    <xf numFmtId="186" fontId="27" fillId="14" borderId="180" applyNumberFormat="0" applyProtection="0">
      <alignment horizontal="left" vertical="center" indent="1"/>
    </xf>
    <xf numFmtId="190" fontId="5" fillId="70" borderId="185">
      <alignment horizontal="right" vertical="center"/>
      <protection locked="0"/>
    </xf>
    <xf numFmtId="186" fontId="56" fillId="21" borderId="180" applyNumberFormat="0" applyProtection="0">
      <alignment horizontal="left" vertical="top" indent="1"/>
    </xf>
    <xf numFmtId="193" fontId="28" fillId="12" borderId="185">
      <alignment vertical="center"/>
      <protection locked="0"/>
    </xf>
    <xf numFmtId="186" fontId="56" fillId="40" borderId="178" applyNumberFormat="0" applyFont="0" applyAlignment="0" applyProtection="0"/>
    <xf numFmtId="186" fontId="56" fillId="15" borderId="188" applyNumberFormat="0" applyProtection="0">
      <alignment horizontal="left" vertical="top" indent="1"/>
    </xf>
    <xf numFmtId="186" fontId="62" fillId="48" borderId="198" applyNumberFormat="0" applyProtection="0">
      <alignment horizontal="left" vertical="top" indent="1"/>
    </xf>
    <xf numFmtId="4" fontId="56" fillId="14" borderId="194" applyNumberFormat="0" applyProtection="0">
      <alignment horizontal="left" vertical="center" indent="1"/>
    </xf>
    <xf numFmtId="186" fontId="56" fillId="40" borderId="178" applyNumberFormat="0" applyFont="0" applyAlignment="0" applyProtection="0"/>
    <xf numFmtId="186" fontId="56" fillId="40" borderId="200" applyNumberFormat="0" applyFont="0" applyAlignment="0" applyProtection="0"/>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28" fillId="49" borderId="185">
      <alignment vertical="center"/>
    </xf>
    <xf numFmtId="186" fontId="50" fillId="41" borderId="178" applyNumberFormat="0" applyAlignment="0" applyProtection="0"/>
    <xf numFmtId="4" fontId="56" fillId="19" borderId="178" applyNumberFormat="0" applyProtection="0">
      <alignment horizontal="right" vertical="center"/>
    </xf>
    <xf numFmtId="0" fontId="5" fillId="70" borderId="185">
      <alignment horizontal="right" vertical="center"/>
      <protection locked="0"/>
    </xf>
    <xf numFmtId="186" fontId="61" fillId="21" borderId="182" applyBorder="0"/>
    <xf numFmtId="191" fontId="28" fillId="50" borderId="196">
      <alignment vertical="center"/>
    </xf>
    <xf numFmtId="186" fontId="57" fillId="44" borderId="201" applyNumberFormat="0" applyAlignment="0" applyProtection="0"/>
    <xf numFmtId="172" fontId="28" fillId="12" borderId="185">
      <alignment vertical="center"/>
      <protection locked="0"/>
    </xf>
    <xf numFmtId="186" fontId="56" fillId="14" borderId="180" applyNumberFormat="0" applyProtection="0">
      <alignment horizontal="left" vertical="top" indent="1"/>
    </xf>
    <xf numFmtId="191" fontId="28" fillId="51" borderId="196">
      <alignment horizontal="right" vertical="center"/>
      <protection locked="0"/>
    </xf>
    <xf numFmtId="186" fontId="27" fillId="15" borderId="180" applyNumberFormat="0" applyProtection="0">
      <alignment horizontal="left" vertical="top" indent="1"/>
    </xf>
    <xf numFmtId="186" fontId="56" fillId="15" borderId="188" applyNumberFormat="0" applyProtection="0">
      <alignment horizontal="left" vertical="top" indent="1"/>
    </xf>
    <xf numFmtId="186" fontId="27" fillId="14" borderId="188"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7" fillId="44" borderId="191" applyNumberFormat="0" applyAlignment="0" applyProtection="0"/>
    <xf numFmtId="191" fontId="28" fillId="50" borderId="176">
      <alignment vertical="center"/>
    </xf>
    <xf numFmtId="4" fontId="59" fillId="53" borderId="200" applyNumberFormat="0" applyProtection="0">
      <alignment vertical="center"/>
    </xf>
    <xf numFmtId="191" fontId="5" fillId="7" borderId="196">
      <alignment vertical="center"/>
      <protection locked="0"/>
    </xf>
    <xf numFmtId="191" fontId="28" fillId="50" borderId="196">
      <alignment vertical="center"/>
    </xf>
    <xf numFmtId="186" fontId="56" fillId="15" borderId="188" applyNumberFormat="0" applyProtection="0">
      <alignment horizontal="left" vertical="top" indent="1"/>
    </xf>
    <xf numFmtId="37" fontId="33" fillId="0" borderId="193" applyNumberFormat="0"/>
    <xf numFmtId="191" fontId="5" fillId="7" borderId="206">
      <alignment vertical="center"/>
      <protection locked="0"/>
    </xf>
    <xf numFmtId="186" fontId="27" fillId="21" borderId="198" applyNumberFormat="0" applyProtection="0">
      <alignment horizontal="left" vertical="top" indent="1"/>
    </xf>
    <xf numFmtId="186" fontId="56" fillId="14" borderId="198"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186" fontId="62" fillId="15" borderId="198" applyNumberFormat="0" applyProtection="0">
      <alignment horizontal="left" vertical="top" indent="1"/>
    </xf>
    <xf numFmtId="186" fontId="56" fillId="63" borderId="198" applyNumberFormat="0" applyProtection="0">
      <alignment horizontal="left" vertical="top" indent="1"/>
    </xf>
    <xf numFmtId="186" fontId="56" fillId="62" borderId="190" applyNumberFormat="0" applyProtection="0">
      <alignment horizontal="left" vertical="center" indent="1"/>
    </xf>
    <xf numFmtId="186" fontId="56" fillId="14" borderId="188" applyNumberFormat="0" applyProtection="0">
      <alignment horizontal="left" vertical="top" indent="1"/>
    </xf>
    <xf numFmtId="4" fontId="27" fillId="21" borderId="204" applyNumberFormat="0" applyProtection="0">
      <alignment horizontal="left" vertical="center" indent="1"/>
    </xf>
    <xf numFmtId="191" fontId="28" fillId="50" borderId="206">
      <alignment vertical="center"/>
    </xf>
    <xf numFmtId="186" fontId="56" fillId="40" borderId="200" applyNumberFormat="0" applyFont="0" applyAlignment="0" applyProtection="0"/>
    <xf numFmtId="186" fontId="56" fillId="63" borderId="180" applyNumberFormat="0" applyProtection="0">
      <alignment horizontal="left" vertical="top" indent="1"/>
    </xf>
    <xf numFmtId="4" fontId="56" fillId="52" borderId="190" applyNumberFormat="0" applyProtection="0">
      <alignment vertical="center"/>
    </xf>
    <xf numFmtId="0" fontId="27" fillId="21" borderId="188" applyNumberFormat="0" applyProtection="0">
      <alignment horizontal="left" vertical="center" indent="1"/>
    </xf>
    <xf numFmtId="186" fontId="56" fillId="40" borderId="200" applyNumberFormat="0" applyFont="0" applyAlignment="0" applyProtection="0"/>
    <xf numFmtId="4" fontId="56" fillId="52" borderId="190" applyNumberFormat="0" applyProtection="0">
      <alignment vertical="center"/>
    </xf>
    <xf numFmtId="4" fontId="56" fillId="58" borderId="178" applyNumberFormat="0" applyProtection="0">
      <alignment horizontal="right" vertical="center"/>
    </xf>
    <xf numFmtId="186" fontId="56" fillId="15" borderId="188" applyNumberFormat="0" applyProtection="0">
      <alignment horizontal="left" vertical="top" indent="1"/>
    </xf>
    <xf numFmtId="4" fontId="56" fillId="55" borderId="190" applyNumberFormat="0" applyProtection="0">
      <alignment horizontal="right" vertical="center"/>
    </xf>
    <xf numFmtId="4" fontId="56" fillId="61" borderId="194" applyNumberFormat="0" applyProtection="0">
      <alignment horizontal="left" vertical="center" indent="1"/>
    </xf>
    <xf numFmtId="186" fontId="56" fillId="21" borderId="180" applyNumberFormat="0" applyProtection="0">
      <alignment horizontal="left" vertical="top"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40" borderId="178" applyNumberFormat="0" applyFont="0" applyAlignment="0" applyProtection="0"/>
    <xf numFmtId="186" fontId="56" fillId="14" borderId="178" applyNumberFormat="0" applyProtection="0">
      <alignment horizontal="left" vertical="center" indent="1"/>
    </xf>
    <xf numFmtId="188" fontId="5" fillId="70" borderId="185">
      <alignment horizontal="right" vertical="center"/>
      <protection locked="0"/>
    </xf>
    <xf numFmtId="186" fontId="56" fillId="15" borderId="198" applyNumberFormat="0" applyProtection="0">
      <alignment horizontal="left" vertical="top" indent="1"/>
    </xf>
    <xf numFmtId="4" fontId="72" fillId="49" borderId="188"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63" fillId="66" borderId="194" applyNumberFormat="0" applyProtection="0">
      <alignment horizontal="left" vertical="center" indent="1"/>
    </xf>
    <xf numFmtId="186" fontId="57" fillId="44" borderId="191" applyNumberFormat="0" applyAlignment="0" applyProtection="0"/>
    <xf numFmtId="0" fontId="5" fillId="13" borderId="196">
      <alignment vertical="center"/>
    </xf>
    <xf numFmtId="186" fontId="56" fillId="63" borderId="188" applyNumberFormat="0" applyProtection="0">
      <alignment horizontal="left" vertical="top" indent="1"/>
    </xf>
    <xf numFmtId="186" fontId="56" fillId="11" borderId="200" applyNumberFormat="0" applyProtection="0">
      <alignment horizontal="left" vertical="center" indent="1"/>
    </xf>
    <xf numFmtId="186" fontId="61" fillId="21" borderId="192" applyBorder="0"/>
    <xf numFmtId="186" fontId="56" fillId="40" borderId="190" applyNumberFormat="0" applyFont="0" applyAlignment="0" applyProtection="0"/>
    <xf numFmtId="4" fontId="56" fillId="61" borderId="204" applyNumberFormat="0" applyProtection="0">
      <alignment horizontal="left" vertical="center" indent="1"/>
    </xf>
    <xf numFmtId="4" fontId="56" fillId="55" borderId="190" applyNumberFormat="0" applyProtection="0">
      <alignment horizontal="right" vertical="center"/>
    </xf>
    <xf numFmtId="4" fontId="62" fillId="48" borderId="198" applyNumberFormat="0" applyProtection="0">
      <alignment vertical="center"/>
    </xf>
    <xf numFmtId="186" fontId="27" fillId="21" borderId="188" applyNumberFormat="0" applyProtection="0">
      <alignment horizontal="left" vertical="top" indent="1"/>
    </xf>
    <xf numFmtId="186" fontId="28" fillId="12" borderId="196">
      <alignment vertical="center"/>
      <protection locked="0"/>
    </xf>
    <xf numFmtId="186" fontId="56" fillId="63" borderId="188" applyNumberFormat="0" applyProtection="0">
      <alignment horizontal="left" vertical="top" indent="1"/>
    </xf>
    <xf numFmtId="186" fontId="44" fillId="0" borderId="205" applyNumberFormat="0" applyFill="0" applyAlignment="0" applyProtection="0"/>
    <xf numFmtId="4" fontId="59" fillId="53" borderId="200" applyNumberFormat="0" applyProtection="0">
      <alignment vertical="center"/>
    </xf>
    <xf numFmtId="4" fontId="56" fillId="54" borderId="190" applyNumberFormat="0" applyProtection="0">
      <alignment horizontal="left" vertical="center" indent="1"/>
    </xf>
    <xf numFmtId="186" fontId="62" fillId="48" borderId="188" applyNumberFormat="0" applyProtection="0">
      <alignment horizontal="left" vertical="top" indent="1"/>
    </xf>
    <xf numFmtId="172" fontId="28" fillId="12" borderId="196">
      <alignment vertical="center"/>
      <protection locked="0"/>
    </xf>
    <xf numFmtId="186" fontId="56" fillId="63" borderId="188" applyNumberFormat="0" applyProtection="0">
      <alignment horizontal="left" vertical="top" indent="1"/>
    </xf>
    <xf numFmtId="4" fontId="72" fillId="87" borderId="188" applyNumberFormat="0" applyProtection="0">
      <alignment horizontal="right" vertical="center"/>
    </xf>
    <xf numFmtId="191" fontId="5" fillId="7" borderId="176">
      <alignment vertical="center"/>
      <protection locked="0"/>
    </xf>
    <xf numFmtId="186" fontId="56" fillId="15" borderId="188" applyNumberFormat="0" applyProtection="0">
      <alignment horizontal="left" vertical="top" indent="1"/>
    </xf>
    <xf numFmtId="4" fontId="56" fillId="54" borderId="190" applyNumberFormat="0" applyProtection="0">
      <alignment horizontal="left" vertical="center" indent="1"/>
    </xf>
    <xf numFmtId="4" fontId="56" fillId="52" borderId="190" applyNumberFormat="0" applyProtection="0">
      <alignment vertical="center"/>
    </xf>
    <xf numFmtId="4" fontId="62" fillId="11" borderId="188" applyNumberFormat="0" applyProtection="0">
      <alignment horizontal="left" vertical="center" indent="1"/>
    </xf>
    <xf numFmtId="186" fontId="27" fillId="63" borderId="188" applyNumberFormat="0" applyProtection="0">
      <alignment horizontal="left" vertical="center" indent="1"/>
    </xf>
    <xf numFmtId="186" fontId="56" fillId="63" borderId="190" applyNumberFormat="0" applyProtection="0">
      <alignment horizontal="left" vertical="center" indent="1"/>
    </xf>
    <xf numFmtId="186" fontId="56" fillId="63" borderId="188" applyNumberFormat="0" applyProtection="0">
      <alignment horizontal="left" vertical="top" indent="1"/>
    </xf>
    <xf numFmtId="186" fontId="50" fillId="41" borderId="178" applyNumberFormat="0" applyAlignment="0" applyProtection="0"/>
    <xf numFmtId="186" fontId="56" fillId="63" borderId="188" applyNumberFormat="0" applyProtection="0">
      <alignment horizontal="left" vertical="top" indent="1"/>
    </xf>
    <xf numFmtId="186" fontId="44" fillId="0" borderId="195" applyNumberFormat="0" applyFill="0" applyAlignment="0" applyProtection="0"/>
    <xf numFmtId="0" fontId="27" fillId="21" borderId="188" applyNumberFormat="0" applyProtection="0">
      <alignment horizontal="left" vertical="center" indent="1"/>
    </xf>
    <xf numFmtId="193" fontId="5" fillId="7" borderId="185">
      <alignment vertical="center"/>
      <protection locked="0"/>
    </xf>
    <xf numFmtId="186" fontId="56" fillId="21" borderId="188" applyNumberFormat="0" applyProtection="0">
      <alignment horizontal="left" vertical="top" indent="1"/>
    </xf>
    <xf numFmtId="186" fontId="56" fillId="63" borderId="180" applyNumberFormat="0" applyProtection="0">
      <alignment horizontal="left" vertical="top" indent="1"/>
    </xf>
    <xf numFmtId="191" fontId="28" fillId="51" borderId="176">
      <alignment horizontal="right" vertical="center"/>
      <protection locked="0"/>
    </xf>
    <xf numFmtId="186" fontId="62" fillId="48" borderId="180" applyNumberFormat="0" applyProtection="0">
      <alignment horizontal="left" vertical="top" indent="1"/>
    </xf>
    <xf numFmtId="4" fontId="56" fillId="59" borderId="178" applyNumberFormat="0" applyProtection="0">
      <alignment horizontal="right" vertical="center"/>
    </xf>
    <xf numFmtId="186" fontId="56" fillId="11" borderId="178" applyNumberFormat="0" applyProtection="0">
      <alignment horizontal="left" vertical="center" indent="1"/>
    </xf>
    <xf numFmtId="186" fontId="42" fillId="44" borderId="178" applyNumberFormat="0" applyAlignment="0" applyProtection="0"/>
    <xf numFmtId="190" fontId="28" fillId="51" borderId="206">
      <alignment horizontal="right" vertical="center"/>
      <protection locked="0"/>
    </xf>
    <xf numFmtId="186" fontId="56" fillId="14" borderId="180" applyNumberFormat="0" applyProtection="0">
      <alignment horizontal="left" vertical="top" indent="1"/>
    </xf>
    <xf numFmtId="4" fontId="56" fillId="57" borderId="181" applyNumberFormat="0" applyProtection="0">
      <alignment horizontal="right" vertical="center"/>
    </xf>
    <xf numFmtId="186" fontId="50" fillId="41" borderId="178" applyNumberFormat="0" applyAlignment="0" applyProtection="0"/>
    <xf numFmtId="186" fontId="50" fillId="41" borderId="190" applyNumberFormat="0" applyAlignment="0" applyProtection="0"/>
    <xf numFmtId="4" fontId="62" fillId="48" borderId="180" applyNumberFormat="0" applyProtection="0">
      <alignment vertical="center"/>
    </xf>
    <xf numFmtId="4" fontId="56" fillId="16" borderId="178" applyNumberFormat="0" applyProtection="0">
      <alignment horizontal="right" vertical="center"/>
    </xf>
    <xf numFmtId="4" fontId="56" fillId="54" borderId="200" applyNumberFormat="0" applyProtection="0">
      <alignment horizontal="left" vertical="center" indent="1"/>
    </xf>
    <xf numFmtId="186" fontId="56" fillId="15" borderId="188" applyNumberFormat="0" applyProtection="0">
      <alignment horizontal="left" vertical="top" indent="1"/>
    </xf>
    <xf numFmtId="186" fontId="60" fillId="52"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4" fontId="56" fillId="15" borderId="181" applyNumberFormat="0" applyProtection="0">
      <alignment horizontal="left" vertical="center" indent="1"/>
    </xf>
    <xf numFmtId="4" fontId="56" fillId="55" borderId="190" applyNumberFormat="0" applyProtection="0">
      <alignment horizontal="right" vertical="center"/>
    </xf>
    <xf numFmtId="4" fontId="56" fillId="0" borderId="190" applyNumberFormat="0" applyProtection="0">
      <alignment horizontal="right" vertical="center"/>
    </xf>
    <xf numFmtId="186" fontId="56" fillId="63" borderId="180" applyNumberFormat="0" applyProtection="0">
      <alignment horizontal="left" vertical="top" indent="1"/>
    </xf>
    <xf numFmtId="4" fontId="72" fillId="86" borderId="180" applyNumberFormat="0" applyProtection="0">
      <alignment horizontal="right" vertical="center"/>
    </xf>
    <xf numFmtId="191"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14" borderId="180" applyNumberFormat="0" applyProtection="0">
      <alignment horizontal="left" vertical="top" indent="1"/>
    </xf>
    <xf numFmtId="186" fontId="50" fillId="41" borderId="178" applyNumberFormat="0" applyAlignment="0" applyProtection="0"/>
    <xf numFmtId="186" fontId="56" fillId="63" borderId="180" applyNumberFormat="0" applyProtection="0">
      <alignment horizontal="left" vertical="top" indent="1"/>
    </xf>
    <xf numFmtId="4" fontId="56" fillId="15" borderId="181" applyNumberFormat="0" applyProtection="0">
      <alignment horizontal="left" vertical="center" indent="1"/>
    </xf>
    <xf numFmtId="190" fontId="28" fillId="49" borderId="185">
      <alignment vertical="center"/>
    </xf>
    <xf numFmtId="186" fontId="27" fillId="21" borderId="188" applyNumberFormat="0" applyProtection="0">
      <alignment horizontal="left" vertical="center" indent="1"/>
    </xf>
    <xf numFmtId="186" fontId="56" fillId="14" borderId="198" applyNumberFormat="0" applyProtection="0">
      <alignment horizontal="left" vertical="top" indent="1"/>
    </xf>
    <xf numFmtId="186" fontId="56" fillId="14" borderId="188" applyNumberFormat="0" applyProtection="0">
      <alignment horizontal="left" vertical="top" indent="1"/>
    </xf>
    <xf numFmtId="4" fontId="27" fillId="21" borderId="204" applyNumberFormat="0" applyProtection="0">
      <alignment horizontal="left" vertical="center" indent="1"/>
    </xf>
    <xf numFmtId="186" fontId="56" fillId="21" borderId="188" applyNumberFormat="0" applyProtection="0">
      <alignment horizontal="left" vertical="top" indent="1"/>
    </xf>
    <xf numFmtId="4" fontId="27" fillId="21" borderId="194" applyNumberFormat="0" applyProtection="0">
      <alignment horizontal="left" vertical="center" indent="1"/>
    </xf>
    <xf numFmtId="186" fontId="27" fillId="15" borderId="188" applyNumberFormat="0" applyProtection="0">
      <alignment horizontal="left" vertical="center" indent="1"/>
    </xf>
    <xf numFmtId="4" fontId="56" fillId="23" borderId="178" applyNumberFormat="0" applyProtection="0">
      <alignment horizontal="right" vertical="center"/>
    </xf>
    <xf numFmtId="186" fontId="56" fillId="40" borderId="178" applyNumberFormat="0" applyFont="0" applyAlignment="0" applyProtection="0"/>
    <xf numFmtId="188" fontId="5" fillId="7" borderId="185">
      <alignment vertical="center"/>
      <protection locked="0"/>
    </xf>
    <xf numFmtId="4" fontId="56" fillId="23" borderId="178" applyNumberFormat="0" applyProtection="0">
      <alignment horizontal="right" vertical="center"/>
    </xf>
    <xf numFmtId="186" fontId="56" fillId="63" borderId="198" applyNumberFormat="0" applyProtection="0">
      <alignment horizontal="left" vertical="top" indent="1"/>
    </xf>
    <xf numFmtId="188" fontId="28" fillId="50" borderId="196">
      <alignment vertical="center"/>
    </xf>
    <xf numFmtId="186" fontId="56" fillId="21" borderId="198" applyNumberFormat="0" applyProtection="0">
      <alignment horizontal="left" vertical="top" indent="1"/>
    </xf>
    <xf numFmtId="4" fontId="56" fillId="54" borderId="190" applyNumberFormat="0" applyProtection="0">
      <alignment horizontal="left" vertical="center" indent="1"/>
    </xf>
    <xf numFmtId="4" fontId="56" fillId="15" borderId="178" applyNumberFormat="0" applyProtection="0">
      <alignment horizontal="right" vertical="center"/>
    </xf>
    <xf numFmtId="186" fontId="56" fillId="14" borderId="180" applyNumberFormat="0" applyProtection="0">
      <alignment horizontal="left" vertical="top" indent="1"/>
    </xf>
    <xf numFmtId="186" fontId="56" fillId="40" borderId="178" applyNumberFormat="0" applyFont="0" applyAlignment="0" applyProtection="0"/>
    <xf numFmtId="186" fontId="56" fillId="14" borderId="180" applyNumberFormat="0" applyProtection="0">
      <alignment horizontal="left" vertical="top" indent="1"/>
    </xf>
    <xf numFmtId="191" fontId="5" fillId="13" borderId="185">
      <alignment vertical="center"/>
    </xf>
    <xf numFmtId="4" fontId="76" fillId="87" borderId="180" applyNumberFormat="0" applyProtection="0">
      <alignment horizontal="right" vertical="center"/>
    </xf>
    <xf numFmtId="186" fontId="56" fillId="15"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4" fontId="56" fillId="23" borderId="190" applyNumberFormat="0" applyProtection="0">
      <alignment horizontal="right" vertical="center"/>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27" fillId="21" borderId="188" applyNumberFormat="0" applyProtection="0">
      <alignment horizontal="left" vertical="top" indent="1"/>
    </xf>
    <xf numFmtId="186" fontId="56" fillId="14" borderId="180" applyNumberFormat="0" applyProtection="0">
      <alignment horizontal="left" vertical="top" indent="1"/>
    </xf>
    <xf numFmtId="193" fontId="5" fillId="69" borderId="185">
      <alignment vertical="center"/>
    </xf>
    <xf numFmtId="4" fontId="56" fillId="56" borderId="190" applyNumberFormat="0" applyProtection="0">
      <alignment horizontal="right" vertical="center"/>
    </xf>
    <xf numFmtId="186" fontId="56" fillId="63" borderId="198" applyNumberFormat="0" applyProtection="0">
      <alignment horizontal="left" vertical="top" indent="1"/>
    </xf>
    <xf numFmtId="4" fontId="56" fillId="53" borderId="190" applyNumberFormat="0" applyProtection="0">
      <alignment horizontal="left" vertical="center" indent="1"/>
    </xf>
    <xf numFmtId="4" fontId="72" fillId="81" borderId="198" applyNumberFormat="0" applyProtection="0">
      <alignment horizontal="right" vertical="center"/>
    </xf>
    <xf numFmtId="4" fontId="56" fillId="15" borderId="194" applyNumberFormat="0" applyProtection="0">
      <alignment horizontal="left" vertical="center" indent="1"/>
    </xf>
    <xf numFmtId="4" fontId="56" fillId="57" borderId="194" applyNumberFormat="0" applyProtection="0">
      <alignment horizontal="right" vertical="center"/>
    </xf>
    <xf numFmtId="186" fontId="56" fillId="21" borderId="198" applyNumberFormat="0" applyProtection="0">
      <alignment horizontal="left" vertical="top"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27" fillId="21" borderId="194" applyNumberFormat="0" applyProtection="0">
      <alignment horizontal="left" vertical="center" indent="1"/>
    </xf>
    <xf numFmtId="186" fontId="42" fillId="44" borderId="190" applyNumberFormat="0" applyAlignment="0" applyProtection="0"/>
    <xf numFmtId="186" fontId="27" fillId="63" borderId="188" applyNumberFormat="0" applyProtection="0">
      <alignment horizontal="left" vertical="top" indent="1"/>
    </xf>
    <xf numFmtId="191" fontId="28" fillId="12" borderId="185">
      <alignment vertical="center"/>
      <protection locked="0"/>
    </xf>
    <xf numFmtId="186" fontId="56" fillId="40" borderId="190" applyNumberFormat="0" applyFont="0" applyAlignment="0" applyProtection="0"/>
    <xf numFmtId="186" fontId="56" fillId="21" borderId="180" applyNumberFormat="0" applyProtection="0">
      <alignment horizontal="left" vertical="top" indent="1"/>
    </xf>
    <xf numFmtId="186" fontId="57" fillId="44" borderId="201" applyNumberFormat="0" applyAlignment="0" applyProtection="0"/>
    <xf numFmtId="186" fontId="27" fillId="63" borderId="198" applyNumberFormat="0" applyProtection="0">
      <alignment horizontal="left" vertical="top" indent="1"/>
    </xf>
    <xf numFmtId="4" fontId="56" fillId="61" borderId="204" applyNumberFormat="0" applyProtection="0">
      <alignment horizontal="left" vertical="center" indent="1"/>
    </xf>
    <xf numFmtId="186" fontId="56" fillId="63" borderId="198" applyNumberFormat="0" applyProtection="0">
      <alignment horizontal="left" vertical="top" indent="1"/>
    </xf>
    <xf numFmtId="4" fontId="56" fillId="53" borderId="200" applyNumberFormat="0" applyProtection="0">
      <alignment horizontal="left" vertical="center" indent="1"/>
    </xf>
    <xf numFmtId="186" fontId="56" fillId="21" borderId="188" applyNumberFormat="0" applyProtection="0">
      <alignment horizontal="left" vertical="top" indent="1"/>
    </xf>
    <xf numFmtId="186" fontId="56" fillId="40" borderId="178" applyNumberFormat="0" applyFont="0" applyAlignment="0" applyProtection="0"/>
    <xf numFmtId="186" fontId="56" fillId="21" borderId="188" applyNumberFormat="0" applyProtection="0">
      <alignment horizontal="left" vertical="top" indent="1"/>
    </xf>
    <xf numFmtId="186" fontId="56" fillId="14" borderId="188" applyNumberFormat="0" applyProtection="0">
      <alignment horizontal="left" vertical="top" indent="1"/>
    </xf>
    <xf numFmtId="191" fontId="28" fillId="12" borderId="196">
      <alignment vertical="center"/>
      <protection locked="0"/>
    </xf>
    <xf numFmtId="191" fontId="28" fillId="51" borderId="196">
      <alignment horizontal="right" vertical="center"/>
      <protection locked="0"/>
    </xf>
    <xf numFmtId="186" fontId="56" fillId="40" borderId="178" applyNumberFormat="0" applyFont="0" applyAlignment="0" applyProtection="0"/>
    <xf numFmtId="4" fontId="56" fillId="23" borderId="200" applyNumberFormat="0" applyProtection="0">
      <alignment horizontal="right" vertical="center"/>
    </xf>
    <xf numFmtId="188" fontId="28" fillId="51" borderId="206">
      <alignment horizontal="right" vertical="center"/>
      <protection locked="0"/>
    </xf>
    <xf numFmtId="4" fontId="56" fillId="0" borderId="200" applyNumberFormat="0" applyProtection="0">
      <alignment horizontal="right" vertical="center"/>
    </xf>
    <xf numFmtId="186" fontId="28" fillId="49" borderId="196">
      <alignment vertical="center"/>
    </xf>
    <xf numFmtId="186" fontId="56" fillId="63" borderId="188" applyNumberFormat="0" applyProtection="0">
      <alignment horizontal="left" vertical="top" indent="1"/>
    </xf>
    <xf numFmtId="186" fontId="44" fillId="0" borderId="205" applyNumberFormat="0" applyFill="0" applyAlignment="0" applyProtection="0"/>
    <xf numFmtId="186" fontId="56" fillId="14" borderId="188" applyNumberFormat="0" applyProtection="0">
      <alignment horizontal="left" vertical="top" indent="1"/>
    </xf>
    <xf numFmtId="186" fontId="28" fillId="51" borderId="176">
      <alignment horizontal="right" vertical="center"/>
      <protection locked="0"/>
    </xf>
    <xf numFmtId="186" fontId="61" fillId="21" borderId="202" applyBorder="0"/>
    <xf numFmtId="186" fontId="27" fillId="14" borderId="188" applyNumberFormat="0" applyProtection="0">
      <alignment horizontal="left" vertical="top" indent="1"/>
    </xf>
    <xf numFmtId="4" fontId="62" fillId="48" borderId="198" applyNumberFormat="0" applyProtection="0">
      <alignment vertical="center"/>
    </xf>
    <xf numFmtId="4" fontId="56" fillId="55" borderId="200" applyNumberFormat="0" applyProtection="0">
      <alignment horizontal="right" vertical="center"/>
    </xf>
    <xf numFmtId="186" fontId="56" fillId="14" borderId="198" applyNumberFormat="0" applyProtection="0">
      <alignment horizontal="left" vertical="top" indent="1"/>
    </xf>
    <xf numFmtId="4" fontId="56" fillId="15" borderId="190"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40" borderId="190" applyNumberFormat="0" applyFont="0" applyAlignment="0" applyProtection="0"/>
    <xf numFmtId="186" fontId="56" fillId="21" borderId="198" applyNumberFormat="0" applyProtection="0">
      <alignment horizontal="left" vertical="top" indent="1"/>
    </xf>
    <xf numFmtId="186" fontId="56" fillId="40" borderId="190" applyNumberFormat="0" applyFont="0" applyAlignment="0" applyProtection="0"/>
    <xf numFmtId="186" fontId="56" fillId="40" borderId="200" applyNumberFormat="0" applyFont="0" applyAlignment="0" applyProtection="0"/>
    <xf numFmtId="193" fontId="28" fillId="50" borderId="196">
      <alignment vertical="center"/>
    </xf>
    <xf numFmtId="186" fontId="57" fillId="44" borderId="201" applyNumberFormat="0" applyAlignment="0" applyProtection="0"/>
    <xf numFmtId="186" fontId="50" fillId="41" borderId="190" applyNumberFormat="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56" fillId="15" borderId="190" applyNumberFormat="0" applyProtection="0">
      <alignment horizontal="right" vertical="center"/>
    </xf>
    <xf numFmtId="172" fontId="28" fillId="12" borderId="196">
      <alignment vertical="center"/>
      <protection locked="0"/>
    </xf>
    <xf numFmtId="186" fontId="56" fillId="40" borderId="178" applyNumberFormat="0" applyFont="0" applyAlignment="0" applyProtection="0"/>
    <xf numFmtId="188" fontId="28" fillId="50" borderId="196">
      <alignment vertical="center"/>
    </xf>
    <xf numFmtId="186" fontId="27" fillId="63" borderId="180" applyNumberFormat="0" applyProtection="0">
      <alignment horizontal="left" vertical="center" indent="1"/>
    </xf>
    <xf numFmtId="186" fontId="56" fillId="21" borderId="188" applyNumberFormat="0" applyProtection="0">
      <alignment horizontal="left" vertical="top" indent="1"/>
    </xf>
    <xf numFmtId="190" fontId="28" fillId="50" borderId="206">
      <alignment vertical="center"/>
    </xf>
    <xf numFmtId="186" fontId="27" fillId="21" borderId="188" applyNumberFormat="0" applyProtection="0">
      <alignment horizontal="left" vertical="center"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4" fontId="56" fillId="15" borderId="190" applyNumberFormat="0" applyProtection="0">
      <alignment horizontal="right" vertical="center"/>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5" borderId="180" applyNumberFormat="0" applyProtection="0">
      <alignment horizontal="left" vertical="top" indent="1"/>
    </xf>
    <xf numFmtId="4" fontId="59" fillId="53" borderId="190" applyNumberFormat="0" applyProtection="0">
      <alignment vertical="center"/>
    </xf>
    <xf numFmtId="186" fontId="56" fillId="63" borderId="188" applyNumberFormat="0" applyProtection="0">
      <alignment horizontal="left" vertical="top" indent="1"/>
    </xf>
    <xf numFmtId="186" fontId="56" fillId="40" borderId="190" applyNumberFormat="0" applyFont="0" applyAlignment="0" applyProtection="0"/>
    <xf numFmtId="4" fontId="75" fillId="88" borderId="187" applyNumberFormat="0" applyProtection="0">
      <alignment horizontal="left" vertical="center" indent="1"/>
    </xf>
    <xf numFmtId="4" fontId="62" fillId="11" borderId="180" applyNumberFormat="0" applyProtection="0">
      <alignment horizontal="left" vertical="center" indent="1"/>
    </xf>
    <xf numFmtId="191" fontId="5" fillId="13" borderId="185">
      <alignment vertical="center"/>
    </xf>
    <xf numFmtId="186" fontId="60" fillId="52" borderId="180" applyNumberFormat="0" applyProtection="0">
      <alignment horizontal="left" vertical="top" indent="1"/>
    </xf>
    <xf numFmtId="186" fontId="56" fillId="40" borderId="178" applyNumberFormat="0" applyFont="0" applyAlignment="0" applyProtection="0"/>
    <xf numFmtId="186" fontId="56" fillId="14" borderId="180" applyNumberFormat="0" applyProtection="0">
      <alignment horizontal="left" vertical="top" indent="1"/>
    </xf>
    <xf numFmtId="186" fontId="56" fillId="15" borderId="180" applyNumberFormat="0" applyProtection="0">
      <alignment horizontal="left" vertical="top" indent="1"/>
    </xf>
    <xf numFmtId="186" fontId="56" fillId="40" borderId="178" applyNumberFormat="0" applyFont="0" applyAlignment="0" applyProtection="0"/>
    <xf numFmtId="191" fontId="28" fillId="12" borderId="185">
      <alignment vertical="center"/>
      <protection locked="0"/>
    </xf>
    <xf numFmtId="186" fontId="56" fillId="40" borderId="190" applyNumberFormat="0" applyFont="0" applyAlignment="0" applyProtection="0"/>
    <xf numFmtId="0" fontId="5" fillId="13" borderId="185">
      <alignment vertical="center"/>
    </xf>
    <xf numFmtId="186" fontId="56" fillId="63" borderId="180" applyNumberFormat="0" applyProtection="0">
      <alignment horizontal="left" vertical="top" indent="1"/>
    </xf>
    <xf numFmtId="186" fontId="62" fillId="48" borderId="180" applyNumberFormat="0" applyProtection="0">
      <alignment horizontal="left" vertical="top" indent="1"/>
    </xf>
    <xf numFmtId="186" fontId="56" fillId="15" borderId="198" applyNumberFormat="0" applyProtection="0">
      <alignment horizontal="left" vertical="top" indent="1"/>
    </xf>
    <xf numFmtId="186" fontId="60" fillId="52" borderId="188" applyNumberFormat="0" applyProtection="0">
      <alignment horizontal="left" vertical="top" indent="1"/>
    </xf>
    <xf numFmtId="4" fontId="56" fillId="19" borderId="200" applyNumberFormat="0" applyProtection="0">
      <alignment horizontal="right" vertical="center"/>
    </xf>
    <xf numFmtId="186" fontId="27" fillId="63" borderId="198" applyNumberFormat="0" applyProtection="0">
      <alignment horizontal="left" vertical="center" indent="1"/>
    </xf>
    <xf numFmtId="0" fontId="27" fillId="21" borderId="198" applyNumberFormat="0" applyProtection="0">
      <alignment horizontal="left" vertical="center" indent="1"/>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56" fillId="62" borderId="200" applyNumberFormat="0" applyProtection="0">
      <alignment horizontal="left" vertical="center" indent="1"/>
    </xf>
    <xf numFmtId="186" fontId="56" fillId="11" borderId="190" applyNumberFormat="0" applyProtection="0">
      <alignment horizontal="left" vertical="center" indent="1"/>
    </xf>
    <xf numFmtId="190" fontId="28" fillId="50" borderId="185">
      <alignment vertical="center"/>
    </xf>
    <xf numFmtId="186" fontId="56" fillId="40" borderId="200" applyNumberFormat="0" applyFont="0" applyAlignment="0" applyProtection="0"/>
    <xf numFmtId="188" fontId="5" fillId="13" borderId="176">
      <alignment vertical="center"/>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27" fillId="63" borderId="188" applyNumberFormat="0" applyProtection="0">
      <alignment horizontal="left" vertical="center" indent="1"/>
    </xf>
    <xf numFmtId="186" fontId="56" fillId="21" borderId="188" applyNumberFormat="0" applyProtection="0">
      <alignment horizontal="left" vertical="top" indent="1"/>
    </xf>
    <xf numFmtId="4" fontId="56" fillId="14" borderId="204" applyNumberFormat="0" applyProtection="0">
      <alignment horizontal="left" vertical="center" indent="1"/>
    </xf>
    <xf numFmtId="186" fontId="56" fillId="14" borderId="198" applyNumberFormat="0" applyProtection="0">
      <alignment horizontal="left" vertical="top" indent="1"/>
    </xf>
    <xf numFmtId="4" fontId="72" fillId="80" borderId="188" applyNumberFormat="0" applyProtection="0">
      <alignment horizontal="right" vertical="center"/>
    </xf>
    <xf numFmtId="193" fontId="5" fillId="69" borderId="196">
      <alignment vertical="center"/>
    </xf>
    <xf numFmtId="186" fontId="56" fillId="63" borderId="188" applyNumberFormat="0" applyProtection="0">
      <alignment horizontal="left" vertical="top" indent="1"/>
    </xf>
    <xf numFmtId="186" fontId="50" fillId="41" borderId="200" applyNumberFormat="0" applyAlignment="0" applyProtection="0"/>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16" borderId="200" applyNumberFormat="0" applyProtection="0">
      <alignment horizontal="right" vertical="center"/>
    </xf>
    <xf numFmtId="186" fontId="56" fillId="40" borderId="190" applyNumberFormat="0" applyFont="0" applyAlignment="0" applyProtection="0"/>
    <xf numFmtId="186" fontId="57" fillId="44" borderId="179" applyNumberFormat="0" applyAlignment="0" applyProtection="0"/>
    <xf numFmtId="190" fontId="28" fillId="51" borderId="185">
      <alignment horizontal="right" vertical="center"/>
      <protection locked="0"/>
    </xf>
    <xf numFmtId="186" fontId="28" fillId="50" borderId="196">
      <alignment vertical="center"/>
    </xf>
    <xf numFmtId="193" fontId="5" fillId="7" borderId="176">
      <alignment vertical="center"/>
      <protection locked="0"/>
    </xf>
    <xf numFmtId="186" fontId="56" fillId="63" borderId="188" applyNumberFormat="0" applyProtection="0">
      <alignment horizontal="left" vertical="top" indent="1"/>
    </xf>
    <xf numFmtId="190" fontId="28" fillId="50" borderId="185">
      <alignment vertical="center"/>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28" fillId="49" borderId="206">
      <alignment vertical="center"/>
    </xf>
    <xf numFmtId="188" fontId="28" fillId="51" borderId="176">
      <alignment horizontal="right" vertical="center"/>
      <protection locked="0"/>
    </xf>
    <xf numFmtId="186" fontId="27" fillId="21" borderId="198" applyNumberFormat="0" applyProtection="0">
      <alignment horizontal="left" vertical="top" indent="1"/>
    </xf>
    <xf numFmtId="186" fontId="56" fillId="14" borderId="190" applyNumberFormat="0" applyProtection="0">
      <alignment horizontal="left" vertical="center" indent="1"/>
    </xf>
    <xf numFmtId="4" fontId="56" fillId="19" borderId="190" applyNumberFormat="0" applyProtection="0">
      <alignment horizontal="right" vertical="center"/>
    </xf>
    <xf numFmtId="186" fontId="56" fillId="63" borderId="200" applyNumberFormat="0" applyProtection="0">
      <alignment horizontal="left" vertical="center" indent="1"/>
    </xf>
    <xf numFmtId="186" fontId="56" fillId="14"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56" fillId="52" borderId="178" applyNumberFormat="0" applyProtection="0">
      <alignment vertical="center"/>
    </xf>
    <xf numFmtId="186" fontId="44" fillId="0" borderId="195" applyNumberFormat="0" applyFill="0" applyAlignment="0" applyProtection="0"/>
    <xf numFmtId="4" fontId="56" fillId="19" borderId="190" applyNumberFormat="0" applyProtection="0">
      <alignment horizontal="right" vertical="center"/>
    </xf>
    <xf numFmtId="186" fontId="56" fillId="15" borderId="180" applyNumberFormat="0" applyProtection="0">
      <alignment horizontal="left" vertical="top" indent="1"/>
    </xf>
    <xf numFmtId="4" fontId="72" fillId="78" borderId="180" applyNumberFormat="0" applyProtection="0">
      <alignment horizontal="right" vertical="center"/>
    </xf>
    <xf numFmtId="193" fontId="5" fillId="7" borderId="185">
      <alignment vertical="center"/>
      <protection locked="0"/>
    </xf>
    <xf numFmtId="186" fontId="56" fillId="15" borderId="180" applyNumberFormat="0" applyProtection="0">
      <alignment horizontal="left" vertical="top" indent="1"/>
    </xf>
    <xf numFmtId="186" fontId="44" fillId="0" borderId="195" applyNumberFormat="0" applyFill="0" applyAlignment="0" applyProtection="0"/>
    <xf numFmtId="193" fontId="28" fillId="50" borderId="176">
      <alignment vertical="center"/>
    </xf>
    <xf numFmtId="186" fontId="56" fillId="40" borderId="178" applyNumberFormat="0" applyFont="0" applyAlignment="0" applyProtection="0"/>
    <xf numFmtId="186" fontId="56" fillId="63" borderId="180" applyNumberFormat="0" applyProtection="0">
      <alignment horizontal="left" vertical="top" indent="1"/>
    </xf>
    <xf numFmtId="186" fontId="56" fillId="21" borderId="188" applyNumberFormat="0" applyProtection="0">
      <alignment horizontal="left" vertical="top" indent="1"/>
    </xf>
    <xf numFmtId="190" fontId="5" fillId="69" borderId="185">
      <alignment vertical="center"/>
    </xf>
    <xf numFmtId="186" fontId="56" fillId="14" borderId="188" applyNumberFormat="0" applyProtection="0">
      <alignment horizontal="left" vertical="top" indent="1"/>
    </xf>
    <xf numFmtId="4" fontId="63" fillId="66" borderId="194" applyNumberFormat="0" applyProtection="0">
      <alignment horizontal="left" vertical="center" indent="1"/>
    </xf>
    <xf numFmtId="186" fontId="56" fillId="21" borderId="188" applyNumberFormat="0" applyProtection="0">
      <alignment horizontal="left" vertical="top" indent="1"/>
    </xf>
    <xf numFmtId="186" fontId="28" fillId="50" borderId="196">
      <alignment vertical="center"/>
    </xf>
    <xf numFmtId="186" fontId="56" fillId="63" borderId="188" applyNumberFormat="0" applyProtection="0">
      <alignment horizontal="left" vertical="top" indent="1"/>
    </xf>
    <xf numFmtId="186" fontId="56" fillId="40" borderId="190" applyNumberFormat="0" applyFont="0" applyAlignment="0" applyProtection="0"/>
    <xf numFmtId="186" fontId="42" fillId="44" borderId="190" applyNumberFormat="0" applyAlignment="0" applyProtection="0"/>
    <xf numFmtId="4" fontId="70" fillId="86" borderId="199" applyNumberFormat="0" applyProtection="0">
      <alignment horizontal="left" vertical="center" indent="1"/>
    </xf>
    <xf numFmtId="186" fontId="50" fillId="41" borderId="200" applyNumberFormat="0" applyAlignment="0" applyProtection="0"/>
    <xf numFmtId="37" fontId="33" fillId="0" borderId="203" applyNumberFormat="0"/>
    <xf numFmtId="4" fontId="72" fillId="49" borderId="188" applyNumberFormat="0" applyProtection="0">
      <alignment horizontal="right" vertical="center"/>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37" fontId="33" fillId="0" borderId="183" applyNumberFormat="0"/>
    <xf numFmtId="186" fontId="56" fillId="21" borderId="198" applyNumberFormat="0" applyProtection="0">
      <alignment horizontal="left" vertical="top" indent="1"/>
    </xf>
    <xf numFmtId="186" fontId="56" fillId="14" borderId="190" applyNumberFormat="0" applyProtection="0">
      <alignment horizontal="left" vertical="center" indent="1"/>
    </xf>
    <xf numFmtId="186" fontId="27" fillId="63" borderId="188" applyNumberFormat="0" applyProtection="0">
      <alignment horizontal="left" vertical="center" indent="1"/>
    </xf>
    <xf numFmtId="4" fontId="56" fillId="14" borderId="204" applyNumberFormat="0" applyProtection="0">
      <alignment horizontal="left" vertical="center" indent="1"/>
    </xf>
    <xf numFmtId="186" fontId="27" fillId="14" borderId="188" applyNumberFormat="0" applyProtection="0">
      <alignment horizontal="left" vertical="center" indent="1"/>
    </xf>
    <xf numFmtId="186" fontId="56" fillId="63" borderId="188" applyNumberFormat="0" applyProtection="0">
      <alignment horizontal="left" vertical="top" indent="1"/>
    </xf>
    <xf numFmtId="4" fontId="74" fillId="87" borderId="198" applyNumberFormat="0" applyProtection="0">
      <alignment vertical="center"/>
    </xf>
    <xf numFmtId="4" fontId="56" fillId="15" borderId="194" applyNumberFormat="0" applyProtection="0">
      <alignment horizontal="left" vertical="center" indent="1"/>
    </xf>
    <xf numFmtId="4" fontId="56" fillId="16" borderId="200" applyNumberFormat="0" applyProtection="0">
      <alignment horizontal="right" vertical="center"/>
    </xf>
    <xf numFmtId="186" fontId="56" fillId="21" borderId="188" applyNumberFormat="0" applyProtection="0">
      <alignment horizontal="left" vertical="top" indent="1"/>
    </xf>
    <xf numFmtId="186" fontId="50" fillId="41" borderId="190" applyNumberFormat="0" applyAlignment="0" applyProtection="0"/>
    <xf numFmtId="186" fontId="56" fillId="15" borderId="188" applyNumberFormat="0" applyProtection="0">
      <alignment horizontal="left" vertical="top" indent="1"/>
    </xf>
    <xf numFmtId="186" fontId="50" fillId="41" borderId="200" applyNumberFormat="0" applyAlignment="0" applyProtection="0"/>
    <xf numFmtId="193" fontId="5" fillId="7" borderId="185">
      <alignment vertical="center"/>
      <protection locked="0"/>
    </xf>
    <xf numFmtId="186" fontId="56" fillId="40" borderId="178" applyNumberFormat="0" applyFont="0" applyAlignment="0" applyProtection="0"/>
    <xf numFmtId="188" fontId="28" fillId="50" borderId="185">
      <alignment vertical="center"/>
    </xf>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56" fillId="21" borderId="188" applyNumberFormat="0" applyProtection="0">
      <alignment horizontal="left" vertical="top" indent="1"/>
    </xf>
    <xf numFmtId="186" fontId="56" fillId="14" borderId="200" applyNumberFormat="0" applyProtection="0">
      <alignment horizontal="left" vertical="center" indent="1"/>
    </xf>
    <xf numFmtId="191" fontId="28" fillId="50" borderId="196">
      <alignment vertical="center"/>
    </xf>
    <xf numFmtId="191" fontId="28" fillId="49" borderId="196">
      <alignment vertical="center"/>
    </xf>
    <xf numFmtId="186" fontId="56" fillId="21" borderId="198" applyNumberFormat="0" applyProtection="0">
      <alignment horizontal="left" vertical="top" indent="1"/>
    </xf>
    <xf numFmtId="0" fontId="5" fillId="69" borderId="196">
      <alignment vertical="center"/>
    </xf>
    <xf numFmtId="191" fontId="28" fillId="50" borderId="206">
      <alignment vertical="center"/>
    </xf>
    <xf numFmtId="186" fontId="28" fillId="50" borderId="196">
      <alignment vertical="center"/>
    </xf>
    <xf numFmtId="191" fontId="5" fillId="70" borderId="196">
      <alignment horizontal="right" vertical="center"/>
      <protection locked="0"/>
    </xf>
    <xf numFmtId="190" fontId="28" fillId="49" borderId="196">
      <alignment vertical="center"/>
    </xf>
    <xf numFmtId="186" fontId="27" fillId="63" borderId="188" applyNumberFormat="0" applyProtection="0">
      <alignment horizontal="left" vertical="top" indent="1"/>
    </xf>
    <xf numFmtId="186" fontId="56" fillId="63" borderId="198" applyNumberFormat="0" applyProtection="0">
      <alignment horizontal="left" vertical="top" indent="1"/>
    </xf>
    <xf numFmtId="4" fontId="27" fillId="21" borderId="204" applyNumberFormat="0" applyProtection="0">
      <alignment horizontal="left" vertical="center" indent="1"/>
    </xf>
    <xf numFmtId="186" fontId="44" fillId="0" borderId="205" applyNumberFormat="0" applyFill="0" applyAlignment="0" applyProtection="0"/>
    <xf numFmtId="186" fontId="56" fillId="15" borderId="188" applyNumberFormat="0" applyProtection="0">
      <alignment horizontal="left" vertical="top" indent="1"/>
    </xf>
    <xf numFmtId="4" fontId="63" fillId="66" borderId="194" applyNumberFormat="0" applyProtection="0">
      <alignment horizontal="left" vertical="center" indent="1"/>
    </xf>
    <xf numFmtId="4" fontId="56" fillId="59" borderId="190" applyNumberFormat="0" applyProtection="0">
      <alignment horizontal="right" vertical="center"/>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4" fontId="56" fillId="60" borderId="200" applyNumberFormat="0" applyProtection="0">
      <alignment horizontal="right" vertical="center"/>
    </xf>
    <xf numFmtId="188" fontId="28" fillId="50" borderId="196">
      <alignment vertical="center"/>
    </xf>
    <xf numFmtId="4" fontId="56" fillId="0" borderId="178" applyNumberFormat="0" applyProtection="0">
      <alignment horizontal="right" vertical="center"/>
    </xf>
    <xf numFmtId="186" fontId="56" fillId="14" borderId="188" applyNumberFormat="0" applyProtection="0">
      <alignment horizontal="left" vertical="top" indent="1"/>
    </xf>
    <xf numFmtId="186" fontId="42" fillId="44" borderId="190" applyNumberFormat="0" applyAlignment="0" applyProtection="0"/>
    <xf numFmtId="186" fontId="56" fillId="62" borderId="190" applyNumberFormat="0" applyProtection="0">
      <alignment horizontal="left" vertical="center" indent="1"/>
    </xf>
    <xf numFmtId="186" fontId="56" fillId="21" borderId="180"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5" borderId="188" applyNumberFormat="0" applyProtection="0">
      <alignment horizontal="left" vertical="top" indent="1"/>
    </xf>
    <xf numFmtId="4" fontId="56" fillId="54" borderId="200"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4" fontId="56" fillId="57" borderId="204" applyNumberFormat="0" applyProtection="0">
      <alignment horizontal="right" vertical="center"/>
    </xf>
    <xf numFmtId="4" fontId="56" fillId="53" borderId="200" applyNumberFormat="0" applyProtection="0">
      <alignment horizontal="left" vertical="center" indent="1"/>
    </xf>
    <xf numFmtId="186" fontId="56" fillId="63" borderId="198" applyNumberFormat="0" applyProtection="0">
      <alignment horizontal="left" vertical="top" indent="1"/>
    </xf>
    <xf numFmtId="0" fontId="5" fillId="7" borderId="176">
      <alignment vertical="center"/>
      <protection locked="0"/>
    </xf>
    <xf numFmtId="4" fontId="56" fillId="19" borderId="190" applyNumberFormat="0" applyProtection="0">
      <alignment horizontal="right" vertical="center"/>
    </xf>
    <xf numFmtId="186" fontId="56" fillId="14" borderId="188" applyNumberFormat="0" applyProtection="0">
      <alignment horizontal="left" vertical="top" indent="1"/>
    </xf>
    <xf numFmtId="186" fontId="27" fillId="21" borderId="188" applyNumberFormat="0" applyProtection="0">
      <alignment horizontal="left" vertical="top" indent="1"/>
    </xf>
    <xf numFmtId="186" fontId="27" fillId="15" borderId="188" applyNumberFormat="0" applyProtection="0">
      <alignment horizontal="left" vertical="top" indent="1"/>
    </xf>
    <xf numFmtId="186" fontId="56" fillId="15" borderId="188" applyNumberFormat="0" applyProtection="0">
      <alignment horizontal="left" vertical="top" indent="1"/>
    </xf>
    <xf numFmtId="4" fontId="56" fillId="57" borderId="194" applyNumberFormat="0" applyProtection="0">
      <alignment horizontal="right" vertical="center"/>
    </xf>
    <xf numFmtId="4" fontId="72" fillId="50" borderId="188" applyNumberFormat="0" applyProtection="0">
      <alignment horizontal="right" vertical="center"/>
    </xf>
    <xf numFmtId="186" fontId="42" fillId="44" borderId="200" applyNumberFormat="0" applyAlignment="0" applyProtection="0"/>
    <xf numFmtId="186" fontId="56" fillId="63"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4" fontId="72" fillId="87" borderId="198" applyNumberFormat="0" applyProtection="0">
      <alignment horizontal="right" vertical="center"/>
    </xf>
    <xf numFmtId="186" fontId="56" fillId="15" borderId="198" applyNumberFormat="0" applyProtection="0">
      <alignment horizontal="left" vertical="top" indent="1"/>
    </xf>
    <xf numFmtId="4" fontId="64" fillId="64" borderId="190" applyNumberFormat="0" applyProtection="0">
      <alignment horizontal="right" vertical="center"/>
    </xf>
    <xf numFmtId="4" fontId="56" fillId="56" borderId="190" applyNumberFormat="0" applyProtection="0">
      <alignment horizontal="right" vertical="center"/>
    </xf>
    <xf numFmtId="186" fontId="56" fillId="14" borderId="188" applyNumberFormat="0" applyProtection="0">
      <alignment horizontal="left" vertical="top" indent="1"/>
    </xf>
    <xf numFmtId="186" fontId="44" fillId="0" borderId="184" applyNumberFormat="0" applyFill="0" applyAlignment="0" applyProtection="0"/>
    <xf numFmtId="4" fontId="56" fillId="57" borderId="181" applyNumberFormat="0" applyProtection="0">
      <alignment horizontal="right" vertical="center"/>
    </xf>
    <xf numFmtId="186" fontId="44" fillId="0" borderId="195" applyNumberFormat="0" applyFill="0" applyAlignment="0" applyProtection="0"/>
    <xf numFmtId="186" fontId="27" fillId="63" borderId="180" applyNumberFormat="0" applyProtection="0">
      <alignment horizontal="left" vertical="center" indent="1"/>
    </xf>
    <xf numFmtId="186" fontId="56" fillId="21" borderId="188" applyNumberFormat="0" applyProtection="0">
      <alignment horizontal="left" vertical="top" indent="1"/>
    </xf>
    <xf numFmtId="4" fontId="56" fillId="15" borderId="204" applyNumberFormat="0" applyProtection="0">
      <alignment horizontal="left" vertical="center" indent="1"/>
    </xf>
    <xf numFmtId="4" fontId="72" fillId="50" borderId="188" applyNumberFormat="0" applyProtection="0">
      <alignment horizontal="right" vertical="center"/>
    </xf>
    <xf numFmtId="186" fontId="56" fillId="14" borderId="190" applyNumberFormat="0" applyProtection="0">
      <alignment horizontal="left" vertical="center" indent="1"/>
    </xf>
    <xf numFmtId="186" fontId="56" fillId="14" borderId="200" applyNumberFormat="0" applyProtection="0">
      <alignment horizontal="left" vertical="center" indent="1"/>
    </xf>
    <xf numFmtId="193" fontId="28" fillId="50" borderId="185">
      <alignment vertical="center"/>
    </xf>
    <xf numFmtId="186" fontId="27" fillId="14" borderId="188" applyNumberFormat="0" applyProtection="0">
      <alignment horizontal="left" vertical="center" indent="1"/>
    </xf>
    <xf numFmtId="190" fontId="28" fillId="49" borderId="176">
      <alignment vertical="center"/>
    </xf>
    <xf numFmtId="186" fontId="56" fillId="15" borderId="198" applyNumberFormat="0" applyProtection="0">
      <alignment horizontal="left" vertical="top" indent="1"/>
    </xf>
    <xf numFmtId="191" fontId="28" fillId="12" borderId="185">
      <alignment vertical="center"/>
      <protection locked="0"/>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44" fillId="0" borderId="184" applyNumberFormat="0" applyFill="0" applyAlignment="0" applyProtection="0"/>
    <xf numFmtId="190" fontId="5" fillId="69" borderId="185">
      <alignment vertical="center"/>
    </xf>
    <xf numFmtId="186" fontId="56" fillId="21" borderId="188" applyNumberFormat="0" applyProtection="0">
      <alignment horizontal="left" vertical="top" indent="1"/>
    </xf>
    <xf numFmtId="186" fontId="27" fillId="21" borderId="188" applyNumberFormat="0" applyProtection="0">
      <alignment horizontal="left" vertical="top" indent="1"/>
    </xf>
    <xf numFmtId="191" fontId="5" fillId="70" borderId="185">
      <alignment horizontal="right" vertical="center"/>
      <protection locked="0"/>
    </xf>
    <xf numFmtId="186" fontId="27" fillId="21" borderId="188" applyNumberFormat="0" applyProtection="0">
      <alignment horizontal="left" vertical="top" indent="1"/>
    </xf>
    <xf numFmtId="4" fontId="56" fillId="58" borderId="178" applyNumberFormat="0" applyProtection="0">
      <alignment horizontal="right" vertical="center"/>
    </xf>
    <xf numFmtId="186" fontId="56" fillId="15" borderId="198" applyNumberFormat="0" applyProtection="0">
      <alignment horizontal="left" vertical="top" indent="1"/>
    </xf>
    <xf numFmtId="191" fontId="28" fillId="12" borderId="176">
      <alignment vertical="center"/>
      <protection locked="0"/>
    </xf>
    <xf numFmtId="186" fontId="57" fillId="44" borderId="191" applyNumberFormat="0" applyAlignment="0" applyProtection="0"/>
    <xf numFmtId="4" fontId="56" fillId="53" borderId="190" applyNumberFormat="0" applyProtection="0">
      <alignment horizontal="left" vertical="center" indent="1"/>
    </xf>
    <xf numFmtId="196" fontId="5" fillId="69" borderId="176">
      <alignment vertical="center"/>
    </xf>
    <xf numFmtId="186" fontId="28" fillId="12" borderId="176">
      <alignment vertical="center"/>
      <protection locked="0"/>
    </xf>
    <xf numFmtId="186" fontId="56" fillId="40" borderId="190" applyNumberFormat="0" applyFont="0" applyAlignment="0" applyProtection="0"/>
    <xf numFmtId="4" fontId="56" fillId="19" borderId="190" applyNumberFormat="0" applyProtection="0">
      <alignment horizontal="right" vertical="center"/>
    </xf>
    <xf numFmtId="186" fontId="56" fillId="21" borderId="188" applyNumberFormat="0" applyProtection="0">
      <alignment horizontal="left" vertical="top" indent="1"/>
    </xf>
    <xf numFmtId="186" fontId="56" fillId="63" borderId="188" applyNumberFormat="0" applyProtection="0">
      <alignment horizontal="left" vertical="top" indent="1"/>
    </xf>
    <xf numFmtId="4" fontId="59" fillId="12" borderId="176" applyNumberFormat="0" applyProtection="0">
      <alignment vertical="center"/>
    </xf>
    <xf numFmtId="186" fontId="56" fillId="14" borderId="188" applyNumberFormat="0" applyProtection="0">
      <alignment horizontal="left" vertical="top" indent="1"/>
    </xf>
    <xf numFmtId="4" fontId="27" fillId="21" borderId="181" applyNumberFormat="0" applyProtection="0">
      <alignment horizontal="left" vertical="center"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4" fontId="74" fillId="87" borderId="188" applyNumberFormat="0" applyProtection="0">
      <alignment vertical="center"/>
    </xf>
    <xf numFmtId="191" fontId="5" fillId="7" borderId="185">
      <alignment vertical="center"/>
      <protection locked="0"/>
    </xf>
    <xf numFmtId="186" fontId="56" fillId="14" borderId="188" applyNumberFormat="0" applyProtection="0">
      <alignment horizontal="left" vertical="top" indent="1"/>
    </xf>
    <xf numFmtId="186" fontId="56" fillId="14" borderId="178" applyNumberFormat="0" applyProtection="0">
      <alignment horizontal="left" vertical="center" indent="1"/>
    </xf>
    <xf numFmtId="186" fontId="28" fillId="49" borderId="196">
      <alignment vertical="center"/>
    </xf>
    <xf numFmtId="186" fontId="27" fillId="21" borderId="188" applyNumberFormat="0" applyProtection="0">
      <alignment horizontal="left" vertical="center" indent="1"/>
    </xf>
    <xf numFmtId="186" fontId="56" fillId="11" borderId="178" applyNumberFormat="0" applyProtection="0">
      <alignment horizontal="left" vertical="center" indent="1"/>
    </xf>
    <xf numFmtId="186" fontId="56" fillId="21" borderId="180" applyNumberFormat="0" applyProtection="0">
      <alignment horizontal="left" vertical="top" indent="1"/>
    </xf>
    <xf numFmtId="186" fontId="57" fillId="44" borderId="191" applyNumberFormat="0" applyAlignment="0" applyProtection="0"/>
    <xf numFmtId="186" fontId="56" fillId="14" borderId="188" applyNumberFormat="0" applyProtection="0">
      <alignment horizontal="left" vertical="top" indent="1"/>
    </xf>
    <xf numFmtId="4" fontId="59" fillId="12" borderId="185" applyNumberFormat="0" applyProtection="0">
      <alignment vertical="center"/>
    </xf>
    <xf numFmtId="4" fontId="56" fillId="15" borderId="178" applyNumberFormat="0" applyProtection="0">
      <alignment horizontal="right" vertical="center"/>
    </xf>
    <xf numFmtId="186" fontId="56" fillId="40" borderId="178" applyNumberFormat="0" applyFont="0" applyAlignment="0" applyProtection="0"/>
    <xf numFmtId="186" fontId="56" fillId="15" borderId="198" applyNumberFormat="0" applyProtection="0">
      <alignment horizontal="left" vertical="top" indent="1"/>
    </xf>
    <xf numFmtId="4" fontId="64" fillId="64" borderId="178" applyNumberFormat="0" applyProtection="0">
      <alignment horizontal="right" vertical="center"/>
    </xf>
    <xf numFmtId="186" fontId="56" fillId="11" borderId="178" applyNumberFormat="0" applyProtection="0">
      <alignment horizontal="left" vertical="center" indent="1"/>
    </xf>
    <xf numFmtId="4" fontId="56" fillId="54" borderId="190" applyNumberFormat="0" applyProtection="0">
      <alignment horizontal="left" vertical="center" indent="1"/>
    </xf>
    <xf numFmtId="186" fontId="27" fillId="63" borderId="188" applyNumberFormat="0" applyProtection="0">
      <alignment horizontal="left" vertical="top" indent="1"/>
    </xf>
    <xf numFmtId="186" fontId="27" fillId="63" borderId="188" applyNumberFormat="0" applyProtection="0">
      <alignment horizontal="left" vertical="top" indent="1"/>
    </xf>
    <xf numFmtId="186" fontId="42" fillId="44" borderId="178" applyNumberFormat="0" applyAlignment="0" applyProtection="0"/>
    <xf numFmtId="186" fontId="56" fillId="63"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56" fillId="14" borderId="180" applyNumberFormat="0" applyProtection="0">
      <alignment horizontal="left" vertical="top" indent="1"/>
    </xf>
    <xf numFmtId="0" fontId="27" fillId="14" borderId="180" applyNumberFormat="0" applyProtection="0">
      <alignment horizontal="left" vertical="top" indent="1"/>
    </xf>
    <xf numFmtId="193" fontId="5" fillId="69" borderId="185">
      <alignment vertical="center"/>
    </xf>
    <xf numFmtId="186" fontId="56" fillId="14" borderId="180" applyNumberFormat="0" applyProtection="0">
      <alignment horizontal="left" vertical="top" indent="1"/>
    </xf>
    <xf numFmtId="186" fontId="56" fillId="63" borderId="180" applyNumberFormat="0" applyProtection="0">
      <alignment horizontal="left" vertical="top" indent="1"/>
    </xf>
    <xf numFmtId="4" fontId="62" fillId="11" borderId="180" applyNumberFormat="0" applyProtection="0">
      <alignment horizontal="left" vertical="center" indent="1"/>
    </xf>
    <xf numFmtId="4" fontId="27" fillId="21" borderId="181" applyNumberFormat="0" applyProtection="0">
      <alignment horizontal="left" vertical="center" indent="1"/>
    </xf>
    <xf numFmtId="186" fontId="56" fillId="14" borderId="178" applyNumberFormat="0" applyProtection="0">
      <alignment horizontal="left" vertical="center" indent="1"/>
    </xf>
    <xf numFmtId="188" fontId="5" fillId="70" borderId="185">
      <alignment horizontal="right" vertical="center"/>
      <protection locked="0"/>
    </xf>
    <xf numFmtId="186" fontId="56" fillId="21" borderId="180" applyNumberFormat="0" applyProtection="0">
      <alignment horizontal="left" vertical="top" indent="1"/>
    </xf>
    <xf numFmtId="191" fontId="28" fillId="12" borderId="185">
      <alignment vertical="center"/>
      <protection locked="0"/>
    </xf>
    <xf numFmtId="4" fontId="56" fillId="15" borderId="194"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15" borderId="188" applyNumberFormat="0" applyProtection="0">
      <alignment horizontal="left" vertical="top" indent="1"/>
    </xf>
    <xf numFmtId="190" fontId="28" fillId="49" borderId="196">
      <alignment vertical="center"/>
    </xf>
    <xf numFmtId="4" fontId="64" fillId="64" borderId="190" applyNumberFormat="0" applyProtection="0">
      <alignment horizontal="right" vertical="center"/>
    </xf>
    <xf numFmtId="186" fontId="42" fillId="44" borderId="200" applyNumberFormat="0" applyAlignment="0" applyProtection="0"/>
    <xf numFmtId="4" fontId="63" fillId="66" borderId="204" applyNumberFormat="0" applyProtection="0">
      <alignment horizontal="left" vertical="center"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28" fillId="50" borderId="185">
      <alignment vertical="center"/>
    </xf>
    <xf numFmtId="4" fontId="56" fillId="0" borderId="178" applyNumberFormat="0" applyProtection="0">
      <alignment horizontal="right" vertical="center"/>
    </xf>
    <xf numFmtId="4" fontId="56" fillId="57" borderId="194" applyNumberFormat="0" applyProtection="0">
      <alignment horizontal="right" vertical="center"/>
    </xf>
    <xf numFmtId="186" fontId="56" fillId="63" borderId="178" applyNumberFormat="0" applyProtection="0">
      <alignment horizontal="left" vertical="center" indent="1"/>
    </xf>
    <xf numFmtId="188" fontId="5" fillId="69" borderId="185">
      <alignment vertical="center"/>
    </xf>
    <xf numFmtId="186" fontId="61" fillId="21" borderId="192" applyBorder="0"/>
    <xf numFmtId="186" fontId="56" fillId="63" borderId="180" applyNumberFormat="0" applyProtection="0">
      <alignment horizontal="left" vertical="top" indent="1"/>
    </xf>
    <xf numFmtId="191" fontId="5" fillId="70" borderId="176">
      <alignment horizontal="right" vertical="center"/>
      <protection locked="0"/>
    </xf>
    <xf numFmtId="186" fontId="27" fillId="63" borderId="188" applyNumberFormat="0" applyProtection="0">
      <alignment horizontal="left" vertical="center" indent="1"/>
    </xf>
    <xf numFmtId="186" fontId="56" fillId="15" borderId="198" applyNumberFormat="0" applyProtection="0">
      <alignment horizontal="left" vertical="top" indent="1"/>
    </xf>
    <xf numFmtId="4" fontId="56" fillId="0" borderId="190" applyNumberFormat="0" applyProtection="0">
      <alignment horizontal="right" vertical="center"/>
    </xf>
    <xf numFmtId="186" fontId="44" fillId="0" borderId="195" applyNumberFormat="0" applyFill="0" applyAlignment="0" applyProtection="0"/>
    <xf numFmtId="186" fontId="27" fillId="21" borderId="198" applyNumberFormat="0" applyProtection="0">
      <alignment horizontal="left" vertical="center" indent="1"/>
    </xf>
    <xf numFmtId="186" fontId="56" fillId="21" borderId="198" applyNumberFormat="0" applyProtection="0">
      <alignment horizontal="left" vertical="top" indent="1"/>
    </xf>
    <xf numFmtId="4" fontId="56" fillId="23" borderId="190" applyNumberFormat="0" applyProtection="0">
      <alignment horizontal="right" vertical="center"/>
    </xf>
    <xf numFmtId="193" fontId="5" fillId="69" borderId="196">
      <alignment vertical="center"/>
    </xf>
    <xf numFmtId="186" fontId="56" fillId="15" borderId="188" applyNumberFormat="0" applyProtection="0">
      <alignment horizontal="left" vertical="top" indent="1"/>
    </xf>
    <xf numFmtId="4" fontId="56" fillId="16" borderId="190" applyNumberFormat="0" applyProtection="0">
      <alignment horizontal="right" vertical="center"/>
    </xf>
    <xf numFmtId="186" fontId="50" fillId="41" borderId="200" applyNumberFormat="0" applyAlignment="0" applyProtection="0"/>
    <xf numFmtId="4" fontId="56" fillId="60" borderId="190" applyNumberFormat="0" applyProtection="0">
      <alignment horizontal="right" vertical="center"/>
    </xf>
    <xf numFmtId="4" fontId="59" fillId="65" borderId="200" applyNumberFormat="0" applyProtection="0">
      <alignment horizontal="righ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42" fillId="44" borderId="190" applyNumberFormat="0" applyAlignment="0" applyProtection="0"/>
    <xf numFmtId="186" fontId="62" fillId="15" borderId="198" applyNumberFormat="0" applyProtection="0">
      <alignment horizontal="left" vertical="top" indent="1"/>
    </xf>
    <xf numFmtId="4" fontId="56" fillId="52" borderId="190" applyNumberFormat="0" applyProtection="0">
      <alignment vertical="center"/>
    </xf>
    <xf numFmtId="186" fontId="56" fillId="15" borderId="198" applyNumberFormat="0" applyProtection="0">
      <alignment horizontal="left" vertical="top" indent="1"/>
    </xf>
    <xf numFmtId="186" fontId="56" fillId="40" borderId="190" applyNumberFormat="0" applyFont="0" applyAlignment="0" applyProtection="0"/>
    <xf numFmtId="4" fontId="59" fillId="53" borderId="190" applyNumberFormat="0" applyProtection="0">
      <alignment vertical="center"/>
    </xf>
    <xf numFmtId="186" fontId="56" fillId="15" borderId="188" applyNumberFormat="0" applyProtection="0">
      <alignment horizontal="left" vertical="top" indent="1"/>
    </xf>
    <xf numFmtId="186" fontId="62" fillId="15" borderId="188" applyNumberFormat="0" applyProtection="0">
      <alignment horizontal="left" vertical="top" indent="1"/>
    </xf>
    <xf numFmtId="186" fontId="56" fillId="63" borderId="188" applyNumberFormat="0" applyProtection="0">
      <alignment horizontal="left" vertical="top" indent="1"/>
    </xf>
    <xf numFmtId="186" fontId="27" fillId="14" borderId="198" applyNumberFormat="0" applyProtection="0">
      <alignment horizontal="left" vertical="top" indent="1"/>
    </xf>
    <xf numFmtId="186" fontId="56" fillId="21" borderId="188" applyNumberFormat="0" applyProtection="0">
      <alignment horizontal="left" vertical="top" indent="1"/>
    </xf>
    <xf numFmtId="4" fontId="56" fillId="56" borderId="190" applyNumberFormat="0" applyProtection="0">
      <alignment horizontal="right" vertical="center"/>
    </xf>
    <xf numFmtId="4" fontId="63" fillId="66" borderId="181" applyNumberFormat="0" applyProtection="0">
      <alignment horizontal="left" vertical="center" indent="1"/>
    </xf>
    <xf numFmtId="4" fontId="59" fillId="53" borderId="178" applyNumberFormat="0" applyProtection="0">
      <alignment vertical="center"/>
    </xf>
    <xf numFmtId="186" fontId="56" fillId="15" borderId="198" applyNumberFormat="0" applyProtection="0">
      <alignment horizontal="left" vertical="top" indent="1"/>
    </xf>
    <xf numFmtId="186" fontId="56" fillId="40" borderId="178" applyNumberFormat="0" applyFont="0" applyAlignment="0" applyProtection="0"/>
    <xf numFmtId="186" fontId="57" fillId="44" borderId="191" applyNumberFormat="0" applyAlignment="0" applyProtection="0"/>
    <xf numFmtId="186" fontId="56" fillId="21" borderId="188" applyNumberFormat="0" applyProtection="0">
      <alignment horizontal="left" vertical="top"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56" fillId="40" borderId="200" applyNumberFormat="0" applyFont="0" applyAlignment="0" applyProtection="0"/>
    <xf numFmtId="186" fontId="57" fillId="44" borderId="191" applyNumberFormat="0" applyAlignment="0" applyProtection="0"/>
    <xf numFmtId="186" fontId="56" fillId="21" borderId="198" applyNumberFormat="0" applyProtection="0">
      <alignment horizontal="left" vertical="top" indent="1"/>
    </xf>
    <xf numFmtId="186" fontId="56" fillId="63" borderId="188" applyNumberFormat="0" applyProtection="0">
      <alignment horizontal="left" vertical="top" indent="1"/>
    </xf>
    <xf numFmtId="4" fontId="62" fillId="11" borderId="198" applyNumberFormat="0" applyProtection="0">
      <alignment horizontal="left" vertical="center" indent="1"/>
    </xf>
    <xf numFmtId="4" fontId="56" fillId="52" borderId="190" applyNumberFormat="0" applyProtection="0">
      <alignment vertical="center"/>
    </xf>
    <xf numFmtId="4" fontId="56" fillId="15" borderId="204" applyNumberFormat="0" applyProtection="0">
      <alignment horizontal="left" vertical="center" indent="1"/>
    </xf>
    <xf numFmtId="186" fontId="56" fillId="14" borderId="188" applyNumberFormat="0" applyProtection="0">
      <alignment horizontal="left" vertical="top" indent="1"/>
    </xf>
    <xf numFmtId="4" fontId="56" fillId="53" borderId="190" applyNumberFormat="0" applyProtection="0">
      <alignment horizontal="left" vertical="center" indent="1"/>
    </xf>
    <xf numFmtId="186" fontId="57" fillId="44" borderId="191" applyNumberFormat="0" applyAlignment="0" applyProtection="0"/>
    <xf numFmtId="186" fontId="60" fillId="52" borderId="188" applyNumberFormat="0" applyProtection="0">
      <alignment horizontal="left" vertical="top" indent="1"/>
    </xf>
    <xf numFmtId="186" fontId="28" fillId="49" borderId="196">
      <alignment vertical="center"/>
    </xf>
    <xf numFmtId="186" fontId="56" fillId="21" borderId="188" applyNumberFormat="0" applyProtection="0">
      <alignment horizontal="left" vertical="top" indent="1"/>
    </xf>
    <xf numFmtId="186" fontId="56" fillId="14" borderId="198" applyNumberFormat="0" applyProtection="0">
      <alignment horizontal="left" vertical="top" indent="1"/>
    </xf>
    <xf numFmtId="186" fontId="56" fillId="14" borderId="188" applyNumberFormat="0" applyProtection="0">
      <alignment horizontal="left" vertical="top" indent="1"/>
    </xf>
    <xf numFmtId="37" fontId="33" fillId="0" borderId="203" applyNumberFormat="0"/>
    <xf numFmtId="191" fontId="28" fillId="12" borderId="176">
      <alignment vertical="center"/>
      <protection locked="0"/>
    </xf>
    <xf numFmtId="186" fontId="60" fillId="52" borderId="188" applyNumberFormat="0" applyProtection="0">
      <alignment horizontal="left" vertical="top" indent="1"/>
    </xf>
    <xf numFmtId="4" fontId="56" fillId="53" borderId="190" applyNumberFormat="0" applyProtection="0">
      <alignment horizontal="left" vertical="center" indent="1"/>
    </xf>
    <xf numFmtId="194" fontId="33" fillId="0" borderId="197" applyFill="0"/>
    <xf numFmtId="191" fontId="28" fillId="12" borderId="196">
      <alignment vertical="center"/>
      <protection locked="0"/>
    </xf>
    <xf numFmtId="186" fontId="42" fillId="44" borderId="200" applyNumberFormat="0" applyAlignment="0" applyProtection="0"/>
    <xf numFmtId="4" fontId="70" fillId="86" borderId="189" applyNumberFormat="0" applyProtection="0">
      <alignment horizontal="left" vertical="center" indent="1"/>
    </xf>
    <xf numFmtId="191" fontId="5" fillId="7" borderId="176">
      <alignment vertical="center"/>
      <protection locked="0"/>
    </xf>
    <xf numFmtId="186" fontId="56" fillId="21" borderId="188" applyNumberFormat="0" applyProtection="0">
      <alignment horizontal="left" vertical="top" indent="1"/>
    </xf>
    <xf numFmtId="4" fontId="59" fillId="65" borderId="190" applyNumberFormat="0" applyProtection="0">
      <alignment horizontal="right" vertical="center"/>
    </xf>
    <xf numFmtId="186" fontId="57" fillId="44" borderId="191" applyNumberFormat="0" applyAlignment="0" applyProtection="0"/>
    <xf numFmtId="186" fontId="62" fillId="15" borderId="188" applyNumberFormat="0" applyProtection="0">
      <alignment horizontal="left" vertical="top" indent="1"/>
    </xf>
    <xf numFmtId="186" fontId="56" fillId="63" borderId="190" applyNumberFormat="0" applyProtection="0">
      <alignment horizontal="left" vertical="center" indent="1"/>
    </xf>
    <xf numFmtId="191" fontId="28" fillId="51" borderId="196">
      <alignment horizontal="right" vertical="center"/>
      <protection locked="0"/>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42" fillId="44" borderId="190" applyNumberFormat="0" applyAlignment="0" applyProtection="0"/>
    <xf numFmtId="37" fontId="33" fillId="0" borderId="193" applyNumberFormat="0"/>
    <xf numFmtId="193" fontId="5" fillId="7" borderId="185">
      <alignment vertical="center"/>
      <protection locked="0"/>
    </xf>
    <xf numFmtId="186" fontId="56" fillId="15" borderId="188" applyNumberFormat="0" applyProtection="0">
      <alignment horizontal="left" vertical="top" indent="1"/>
    </xf>
    <xf numFmtId="186" fontId="27" fillId="63" borderId="180" applyNumberFormat="0" applyProtection="0">
      <alignment horizontal="left" vertical="center" indent="1"/>
    </xf>
    <xf numFmtId="186" fontId="56" fillId="40" borderId="200" applyNumberFormat="0" applyFont="0" applyAlignment="0" applyProtection="0"/>
    <xf numFmtId="4" fontId="62" fillId="11" borderId="180" applyNumberFormat="0" applyProtection="0">
      <alignment horizontal="left" vertical="center" indent="1"/>
    </xf>
    <xf numFmtId="4" fontId="56" fillId="58" borderId="178" applyNumberFormat="0" applyProtection="0">
      <alignment horizontal="right" vertical="center"/>
    </xf>
    <xf numFmtId="4" fontId="56" fillId="14" borderId="181" applyNumberFormat="0" applyProtection="0">
      <alignment horizontal="left" vertical="center" indent="1"/>
    </xf>
    <xf numFmtId="186" fontId="56" fillId="40" borderId="178" applyNumberFormat="0" applyFont="0" applyAlignment="0" applyProtection="0"/>
    <xf numFmtId="190" fontId="28" fillId="51" borderId="206">
      <alignment horizontal="right" vertical="center"/>
      <protection locked="0"/>
    </xf>
    <xf numFmtId="186" fontId="56" fillId="14" borderId="180" applyNumberFormat="0" applyProtection="0">
      <alignment horizontal="left" vertical="top" indent="1"/>
    </xf>
    <xf numFmtId="4" fontId="56" fillId="56" borderId="178" applyNumberFormat="0" applyProtection="0">
      <alignment horizontal="right" vertical="center"/>
    </xf>
    <xf numFmtId="186" fontId="50" fillId="41" borderId="178" applyNumberFormat="0" applyAlignment="0" applyProtection="0"/>
    <xf numFmtId="186" fontId="56" fillId="40" borderId="190" applyNumberFormat="0" applyFont="0" applyAlignment="0" applyProtection="0"/>
    <xf numFmtId="186" fontId="61" fillId="21" borderId="182" applyBorder="0"/>
    <xf numFmtId="4" fontId="56" fillId="19" borderId="178" applyNumberFormat="0" applyProtection="0">
      <alignment horizontal="right" vertical="center"/>
    </xf>
    <xf numFmtId="186" fontId="56" fillId="63" borderId="198" applyNumberFormat="0" applyProtection="0">
      <alignment horizontal="left" vertical="top" indent="1"/>
    </xf>
    <xf numFmtId="186" fontId="56" fillId="15" borderId="188" applyNumberFormat="0" applyProtection="0">
      <alignment horizontal="left" vertical="top" indent="1"/>
    </xf>
    <xf numFmtId="37" fontId="33" fillId="0" borderId="193" applyNumberFormat="0"/>
    <xf numFmtId="186" fontId="56" fillId="62" borderId="190" applyNumberFormat="0" applyProtection="0">
      <alignment horizontal="left" vertical="center" indent="1"/>
    </xf>
    <xf numFmtId="186" fontId="56" fillId="63" borderId="188" applyNumberFormat="0" applyProtection="0">
      <alignment horizontal="left" vertical="top" indent="1"/>
    </xf>
    <xf numFmtId="4" fontId="56" fillId="14" borderId="181" applyNumberFormat="0" applyProtection="0">
      <alignment horizontal="left" vertical="center" indent="1"/>
    </xf>
    <xf numFmtId="4" fontId="56" fillId="56" borderId="190" applyNumberFormat="0" applyProtection="0">
      <alignment horizontal="right" vertical="center"/>
    </xf>
    <xf numFmtId="4" fontId="59" fillId="65" borderId="190" applyNumberFormat="0" applyProtection="0">
      <alignment horizontal="right" vertical="center"/>
    </xf>
    <xf numFmtId="186" fontId="56" fillId="63" borderId="180" applyNumberFormat="0" applyProtection="0">
      <alignment horizontal="left" vertical="top" indent="1"/>
    </xf>
    <xf numFmtId="191"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27" fillId="14" borderId="180" applyNumberFormat="0" applyProtection="0">
      <alignment horizontal="left" vertical="top" indent="1"/>
    </xf>
    <xf numFmtId="186" fontId="50" fillId="41" borderId="178" applyNumberFormat="0" applyAlignment="0" applyProtection="0"/>
    <xf numFmtId="186" fontId="27" fillId="63" borderId="180" applyNumberFormat="0" applyProtection="0">
      <alignment horizontal="left" vertical="center" indent="1"/>
    </xf>
    <xf numFmtId="4" fontId="56" fillId="14" borderId="181" applyNumberFormat="0" applyProtection="0">
      <alignment horizontal="left" vertical="center" indent="1"/>
    </xf>
    <xf numFmtId="186" fontId="57" fillId="44" borderId="179" applyNumberFormat="0" applyAlignment="0" applyProtection="0"/>
    <xf numFmtId="186" fontId="27" fillId="15" borderId="198" applyNumberFormat="0" applyProtection="0">
      <alignment horizontal="left" vertical="top" indent="1"/>
    </xf>
    <xf numFmtId="186" fontId="56" fillId="15" borderId="188" applyNumberFormat="0" applyProtection="0">
      <alignment horizontal="left" vertical="top" indent="1"/>
    </xf>
    <xf numFmtId="4" fontId="72" fillId="80" borderId="188" applyNumberFormat="0" applyProtection="0">
      <alignment horizontal="right" vertical="center"/>
    </xf>
    <xf numFmtId="186" fontId="56" fillId="63" borderId="188" applyNumberFormat="0" applyProtection="0">
      <alignment horizontal="left" vertical="top" indent="1"/>
    </xf>
    <xf numFmtId="186" fontId="62" fillId="15" borderId="180" applyNumberFormat="0" applyProtection="0">
      <alignment horizontal="left" vertical="top" indent="1"/>
    </xf>
    <xf numFmtId="186" fontId="42" fillId="44" borderId="178" applyNumberFormat="0" applyAlignment="0" applyProtection="0"/>
    <xf numFmtId="4" fontId="56" fillId="57" borderId="181" applyNumberFormat="0" applyProtection="0">
      <alignment horizontal="right" vertical="center"/>
    </xf>
    <xf numFmtId="186" fontId="56" fillId="21" borderId="188" applyNumberFormat="0" applyProtection="0">
      <alignment horizontal="left" vertical="top" indent="1"/>
    </xf>
    <xf numFmtId="186" fontId="42" fillId="44" borderId="178" applyNumberFormat="0" applyAlignment="0" applyProtection="0"/>
    <xf numFmtId="186" fontId="56" fillId="63" borderId="180" applyNumberFormat="0" applyProtection="0">
      <alignment horizontal="left" vertical="top" indent="1"/>
    </xf>
    <xf numFmtId="186" fontId="56" fillId="40" borderId="190" applyNumberFormat="0" applyFont="0" applyAlignment="0" applyProtection="0"/>
    <xf numFmtId="186" fontId="56" fillId="15" borderId="180" applyNumberFormat="0" applyProtection="0">
      <alignment horizontal="left" vertical="top" indent="1"/>
    </xf>
    <xf numFmtId="186" fontId="56" fillId="21" borderId="198" applyNumberFormat="0" applyProtection="0">
      <alignment horizontal="left" vertical="top" indent="1"/>
    </xf>
    <xf numFmtId="186" fontId="57" fillId="44" borderId="191" applyNumberFormat="0" applyAlignment="0" applyProtection="0"/>
    <xf numFmtId="0" fontId="5" fillId="69" borderId="185">
      <alignment vertical="center"/>
    </xf>
    <xf numFmtId="186" fontId="56" fillId="63" borderId="188" applyNumberFormat="0" applyProtection="0">
      <alignment horizontal="left" vertical="top" indent="1"/>
    </xf>
    <xf numFmtId="186" fontId="57" fillId="44" borderId="191" applyNumberFormat="0" applyAlignment="0" applyProtection="0"/>
    <xf numFmtId="193" fontId="28" fillId="12" borderId="176">
      <alignment vertical="center"/>
      <protection locked="0"/>
    </xf>
    <xf numFmtId="4" fontId="56" fillId="61" borderId="204" applyNumberFormat="0" applyProtection="0">
      <alignment horizontal="left" vertical="center" indent="1"/>
    </xf>
    <xf numFmtId="186" fontId="28" fillId="49" borderId="185">
      <alignment vertical="center"/>
    </xf>
    <xf numFmtId="37" fontId="33" fillId="0" borderId="183" applyNumberFormat="0"/>
    <xf numFmtId="186" fontId="56" fillId="21" borderId="180" applyNumberFormat="0" applyProtection="0">
      <alignment horizontal="left" vertical="top" indent="1"/>
    </xf>
    <xf numFmtId="186" fontId="57" fillId="44" borderId="191" applyNumberFormat="0" applyAlignment="0" applyProtection="0"/>
    <xf numFmtId="186" fontId="56" fillId="21" borderId="188" applyNumberFormat="0" applyProtection="0">
      <alignment horizontal="left" vertical="top" indent="1"/>
    </xf>
    <xf numFmtId="186" fontId="56" fillId="21" borderId="188" applyNumberFormat="0" applyProtection="0">
      <alignment horizontal="left" vertical="top" indent="1"/>
    </xf>
    <xf numFmtId="37" fontId="33" fillId="0" borderId="193" applyNumberFormat="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63" borderId="190" applyNumberFormat="0" applyProtection="0">
      <alignment horizontal="left" vertical="center" indent="1"/>
    </xf>
    <xf numFmtId="186" fontId="56" fillId="63"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86" fontId="56" fillId="40" borderId="190" applyNumberFormat="0" applyFont="0" applyAlignment="0" applyProtection="0"/>
    <xf numFmtId="4" fontId="62" fillId="48" borderId="198" applyNumberFormat="0" applyProtection="0">
      <alignment vertical="center"/>
    </xf>
    <xf numFmtId="186" fontId="56" fillId="40" borderId="178" applyNumberFormat="0" applyFont="0" applyAlignment="0" applyProtection="0"/>
    <xf numFmtId="186" fontId="44" fillId="0" borderId="205" applyNumberFormat="0" applyFill="0" applyAlignment="0" applyProtection="0"/>
    <xf numFmtId="186" fontId="56" fillId="63" borderId="188" applyNumberFormat="0" applyProtection="0">
      <alignment horizontal="left" vertical="top" indent="1"/>
    </xf>
    <xf numFmtId="4" fontId="59" fillId="65" borderId="190" applyNumberFormat="0" applyProtection="0">
      <alignment horizontal="right" vertical="center"/>
    </xf>
    <xf numFmtId="186" fontId="28" fillId="12" borderId="206">
      <alignment vertical="center"/>
      <protection locked="0"/>
    </xf>
    <xf numFmtId="186" fontId="56" fillId="14" borderId="190" applyNumberFormat="0" applyProtection="0">
      <alignment horizontal="left" vertical="center" indent="1"/>
    </xf>
    <xf numFmtId="186" fontId="57" fillId="44" borderId="201" applyNumberFormat="0" applyAlignment="0" applyProtection="0"/>
    <xf numFmtId="4" fontId="56" fillId="54" borderId="200" applyNumberFormat="0" applyProtection="0">
      <alignment horizontal="left" vertical="center" indent="1"/>
    </xf>
    <xf numFmtId="191" fontId="5" fillId="69" borderId="185">
      <alignment vertical="center"/>
    </xf>
    <xf numFmtId="186" fontId="56" fillId="40" borderId="200" applyNumberFormat="0" applyFont="0" applyAlignment="0" applyProtection="0"/>
    <xf numFmtId="186" fontId="56" fillId="21" borderId="188" applyNumberFormat="0" applyProtection="0">
      <alignment horizontal="left" vertical="top" indent="1"/>
    </xf>
    <xf numFmtId="186" fontId="56" fillId="63" borderId="188" applyNumberFormat="0" applyProtection="0">
      <alignment horizontal="left" vertical="top" indent="1"/>
    </xf>
    <xf numFmtId="191" fontId="5" fillId="70" borderId="196">
      <alignment horizontal="right" vertical="center"/>
      <protection locked="0"/>
    </xf>
    <xf numFmtId="186" fontId="56" fillId="21" borderId="188" applyNumberFormat="0" applyProtection="0">
      <alignment horizontal="left" vertical="top" indent="1"/>
    </xf>
    <xf numFmtId="4" fontId="27" fillId="21" borderId="194" applyNumberFormat="0" applyProtection="0">
      <alignment horizontal="left" vertical="center" indent="1"/>
    </xf>
    <xf numFmtId="4" fontId="56" fillId="23" borderId="200" applyNumberFormat="0" applyProtection="0">
      <alignment horizontal="right" vertical="center"/>
    </xf>
    <xf numFmtId="186" fontId="56" fillId="63" borderId="190" applyNumberFormat="0" applyProtection="0">
      <alignment horizontal="left" vertical="center" indent="1"/>
    </xf>
    <xf numFmtId="186" fontId="62" fillId="48" borderId="188" applyNumberFormat="0" applyProtection="0">
      <alignment horizontal="left" vertical="top" indent="1"/>
    </xf>
    <xf numFmtId="186" fontId="56" fillId="40" borderId="190" applyNumberFormat="0" applyFont="0" applyAlignment="0" applyProtection="0"/>
    <xf numFmtId="186" fontId="27" fillId="21" borderId="188" applyNumberFormat="0" applyProtection="0">
      <alignment horizontal="left" vertical="top" indent="1"/>
    </xf>
    <xf numFmtId="186" fontId="27" fillId="14" borderId="188" applyNumberFormat="0" applyProtection="0">
      <alignment horizontal="left" vertical="top" indent="1"/>
    </xf>
    <xf numFmtId="4" fontId="64" fillId="64" borderId="200" applyNumberFormat="0" applyProtection="0">
      <alignment horizontal="right" vertical="center"/>
    </xf>
    <xf numFmtId="186" fontId="56" fillId="15" borderId="188" applyNumberFormat="0" applyProtection="0">
      <alignment horizontal="left" vertical="top" indent="1"/>
    </xf>
    <xf numFmtId="4" fontId="56" fillId="23" borderId="190" applyNumberFormat="0" applyProtection="0">
      <alignment horizontal="right" vertical="center"/>
    </xf>
    <xf numFmtId="0" fontId="27" fillId="21" borderId="188" applyNumberFormat="0" applyProtection="0">
      <alignment horizontal="left" vertical="top" indent="1"/>
    </xf>
    <xf numFmtId="186" fontId="56" fillId="21" borderId="198" applyNumberFormat="0" applyProtection="0">
      <alignment horizontal="left" vertical="top" indent="1"/>
    </xf>
    <xf numFmtId="4" fontId="56" fillId="15" borderId="178" applyNumberFormat="0" applyProtection="0">
      <alignment horizontal="right" vertical="center"/>
    </xf>
    <xf numFmtId="186" fontId="27" fillId="15" borderId="198" applyNumberFormat="0" applyProtection="0">
      <alignment horizontal="left" vertical="top" indent="1"/>
    </xf>
    <xf numFmtId="186" fontId="56" fillId="62" borderId="190" applyNumberFormat="0" applyProtection="0">
      <alignment horizontal="left" vertical="center"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56" fillId="63" borderId="198" applyNumberFormat="0" applyProtection="0">
      <alignment horizontal="left" vertical="top" indent="1"/>
    </xf>
    <xf numFmtId="4" fontId="56" fillId="15" borderId="190" applyNumberFormat="0" applyProtection="0">
      <alignment horizontal="right" vertical="center"/>
    </xf>
    <xf numFmtId="186" fontId="27" fillId="14" borderId="198" applyNumberFormat="0" applyProtection="0">
      <alignment horizontal="left" vertical="top" indent="1"/>
    </xf>
    <xf numFmtId="186" fontId="27" fillId="63" borderId="188" applyNumberFormat="0" applyProtection="0">
      <alignment horizontal="left" vertical="center" indent="1"/>
    </xf>
    <xf numFmtId="4" fontId="56" fillId="52" borderId="200" applyNumberFormat="0" applyProtection="0">
      <alignment vertical="center"/>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2" borderId="200" applyNumberFormat="0" applyProtection="0">
      <alignment vertical="center"/>
    </xf>
    <xf numFmtId="186" fontId="50" fillId="41" borderId="200" applyNumberFormat="0" applyAlignment="0" applyProtection="0"/>
    <xf numFmtId="186" fontId="56" fillId="40" borderId="200" applyNumberFormat="0" applyFont="0" applyAlignment="0" applyProtection="0"/>
    <xf numFmtId="186" fontId="27" fillId="15" borderId="188" applyNumberFormat="0" applyProtection="0">
      <alignment horizontal="left" vertical="top" indent="1"/>
    </xf>
    <xf numFmtId="186" fontId="56" fillId="40" borderId="190" applyNumberFormat="0" applyFont="0" applyAlignment="0" applyProtection="0"/>
    <xf numFmtId="191" fontId="5" fillId="69" borderId="176">
      <alignment vertical="center"/>
    </xf>
    <xf numFmtId="4" fontId="59" fillId="12" borderId="206" applyNumberFormat="0" applyProtection="0">
      <alignment vertical="center"/>
    </xf>
    <xf numFmtId="4" fontId="63" fillId="66" borderId="194" applyNumberFormat="0" applyProtection="0">
      <alignment horizontal="left" vertical="center" indent="1"/>
    </xf>
    <xf numFmtId="186" fontId="28" fillId="50" borderId="176">
      <alignment vertical="center"/>
    </xf>
    <xf numFmtId="186" fontId="56" fillId="40" borderId="178" applyNumberFormat="0" applyFont="0" applyAlignment="0" applyProtection="0"/>
    <xf numFmtId="186" fontId="56" fillId="40" borderId="190" applyNumberFormat="0" applyFont="0" applyAlignment="0" applyProtection="0"/>
    <xf numFmtId="193" fontId="5" fillId="69" borderId="185">
      <alignment vertical="center"/>
    </xf>
    <xf numFmtId="186" fontId="56" fillId="15" borderId="188" applyNumberFormat="0" applyProtection="0">
      <alignment horizontal="left" vertical="top" indent="1"/>
    </xf>
    <xf numFmtId="4" fontId="56" fillId="14" borderId="194" applyNumberFormat="0" applyProtection="0">
      <alignment horizontal="left" vertical="center" indent="1"/>
    </xf>
    <xf numFmtId="4" fontId="56" fillId="54" borderId="200" applyNumberFormat="0" applyProtection="0">
      <alignment horizontal="left" vertical="center" indent="1"/>
    </xf>
    <xf numFmtId="186" fontId="56" fillId="21" borderId="180" applyNumberFormat="0" applyProtection="0">
      <alignment horizontal="left" vertical="top" indent="1"/>
    </xf>
    <xf numFmtId="4" fontId="64" fillId="64" borderId="178" applyNumberFormat="0" applyProtection="0">
      <alignment horizontal="right" vertical="center"/>
    </xf>
    <xf numFmtId="4" fontId="56" fillId="15" borderId="194" applyNumberFormat="0" applyProtection="0">
      <alignment horizontal="left" vertical="center" indent="1"/>
    </xf>
    <xf numFmtId="4" fontId="62" fillId="48" borderId="188" applyNumberFormat="0" applyProtection="0">
      <alignment vertical="center"/>
    </xf>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62" fillId="48" borderId="188" applyNumberFormat="0" applyProtection="0">
      <alignment horizontal="left" vertical="top" indent="1"/>
    </xf>
    <xf numFmtId="0" fontId="37" fillId="15" borderId="180" applyNumberFormat="0" applyProtection="0">
      <alignment horizontal="left" vertical="top" indent="1"/>
    </xf>
    <xf numFmtId="4" fontId="62" fillId="48" borderId="180" applyNumberFormat="0" applyProtection="0">
      <alignment vertical="center"/>
    </xf>
    <xf numFmtId="186" fontId="27" fillId="14" borderId="180" applyNumberFormat="0" applyProtection="0">
      <alignment horizontal="left" vertical="center" indent="1"/>
    </xf>
    <xf numFmtId="186" fontId="56" fillId="14" borderId="180" applyNumberFormat="0" applyProtection="0">
      <alignment horizontal="left" vertical="top" indent="1"/>
    </xf>
    <xf numFmtId="186" fontId="56" fillId="21" borderId="188" applyNumberFormat="0" applyProtection="0">
      <alignment horizontal="left" vertical="top" indent="1"/>
    </xf>
    <xf numFmtId="190" fontId="5" fillId="13" borderId="196">
      <alignment vertical="center"/>
    </xf>
    <xf numFmtId="4" fontId="56" fillId="14" borderId="194" applyNumberFormat="0" applyProtection="0">
      <alignment horizontal="left" vertical="center" indent="1"/>
    </xf>
    <xf numFmtId="186" fontId="56" fillId="40" borderId="190" applyNumberFormat="0" applyFont="0" applyAlignment="0" applyProtection="0"/>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40" borderId="200" applyNumberFormat="0" applyFont="0" applyAlignment="0" applyProtection="0"/>
    <xf numFmtId="186" fontId="56" fillId="63" borderId="188" applyNumberFormat="0" applyProtection="0">
      <alignment horizontal="left" vertical="top" indent="1"/>
    </xf>
    <xf numFmtId="4" fontId="56" fillId="61" borderId="204" applyNumberFormat="0" applyProtection="0">
      <alignment horizontal="left" vertical="center" indent="1"/>
    </xf>
    <xf numFmtId="186" fontId="56" fillId="14" borderId="198" applyNumberFormat="0" applyProtection="0">
      <alignment horizontal="left" vertical="top" indent="1"/>
    </xf>
    <xf numFmtId="191" fontId="5" fillId="7" borderId="185">
      <alignment vertical="center"/>
      <protection locked="0"/>
    </xf>
    <xf numFmtId="172" fontId="28" fillId="12" borderId="176">
      <alignment vertical="center"/>
      <protection locked="0"/>
    </xf>
    <xf numFmtId="4" fontId="62" fillId="48" borderId="188" applyNumberFormat="0" applyProtection="0">
      <alignment vertical="center"/>
    </xf>
    <xf numFmtId="186" fontId="56" fillId="40" borderId="200" applyNumberFormat="0" applyFont="0" applyAlignment="0" applyProtection="0"/>
    <xf numFmtId="4" fontId="59" fillId="65" borderId="190" applyNumberFormat="0" applyProtection="0">
      <alignment horizontal="right" vertical="center"/>
    </xf>
    <xf numFmtId="186" fontId="56" fillId="14" borderId="188" applyNumberFormat="0" applyProtection="0">
      <alignment horizontal="left" vertical="top" indent="1"/>
    </xf>
    <xf numFmtId="37" fontId="33" fillId="0" borderId="193" applyNumberFormat="0"/>
    <xf numFmtId="186" fontId="27" fillId="21" borderId="188" applyNumberFormat="0" applyProtection="0">
      <alignment horizontal="left" vertical="center" indent="1"/>
    </xf>
    <xf numFmtId="186" fontId="56" fillId="14" borderId="188" applyNumberFormat="0" applyProtection="0">
      <alignment horizontal="left" vertical="top" indent="1"/>
    </xf>
    <xf numFmtId="186" fontId="56" fillId="14" borderId="198" applyNumberFormat="0" applyProtection="0">
      <alignment horizontal="left" vertical="top" indent="1"/>
    </xf>
    <xf numFmtId="4" fontId="62" fillId="48" borderId="198" applyNumberFormat="0" applyProtection="0">
      <alignment vertical="center"/>
    </xf>
    <xf numFmtId="186" fontId="28" fillId="51" borderId="206">
      <alignment horizontal="right" vertical="center"/>
      <protection locked="0"/>
    </xf>
    <xf numFmtId="4" fontId="56" fillId="0" borderId="190" applyNumberFormat="0" applyProtection="0">
      <alignment horizontal="right" vertical="center"/>
    </xf>
    <xf numFmtId="193" fontId="28" fillId="12" borderId="176">
      <alignment vertical="center"/>
      <protection locked="0"/>
    </xf>
    <xf numFmtId="186" fontId="44" fillId="0" borderId="195" applyNumberFormat="0" applyFill="0" applyAlignment="0" applyProtection="0"/>
    <xf numFmtId="186" fontId="44" fillId="0" borderId="195" applyNumberFormat="0" applyFill="0" applyAlignment="0" applyProtection="0"/>
    <xf numFmtId="186" fontId="56" fillId="14" borderId="188" applyNumberFormat="0" applyProtection="0">
      <alignment horizontal="left" vertical="top" indent="1"/>
    </xf>
    <xf numFmtId="0" fontId="27" fillId="15" borderId="188" applyNumberFormat="0" applyProtection="0">
      <alignment horizontal="left" vertical="center" indent="1"/>
    </xf>
    <xf numFmtId="4" fontId="56" fillId="61" borderId="194" applyNumberFormat="0" applyProtection="0">
      <alignment horizontal="left" vertical="center" indent="1"/>
    </xf>
    <xf numFmtId="193" fontId="28" fillId="12" borderId="185">
      <alignment vertical="center"/>
      <protection locked="0"/>
    </xf>
    <xf numFmtId="186" fontId="56" fillId="14" borderId="188" applyNumberFormat="0" applyProtection="0">
      <alignment horizontal="left" vertical="top" indent="1"/>
    </xf>
    <xf numFmtId="4" fontId="56" fillId="58" borderId="178" applyNumberFormat="0" applyProtection="0">
      <alignment horizontal="right" vertical="center"/>
    </xf>
    <xf numFmtId="4" fontId="56" fillId="58" borderId="190" applyNumberFormat="0" applyProtection="0">
      <alignment horizontal="right" vertical="center"/>
    </xf>
    <xf numFmtId="186" fontId="27" fillId="63" borderId="188" applyNumberFormat="0" applyProtection="0">
      <alignment horizontal="left" vertical="top" indent="1"/>
    </xf>
    <xf numFmtId="4" fontId="59" fillId="53" borderId="178" applyNumberFormat="0" applyProtection="0">
      <alignment vertical="center"/>
    </xf>
    <xf numFmtId="186" fontId="56" fillId="15" borderId="180" applyNumberFormat="0" applyProtection="0">
      <alignment horizontal="left" vertical="top" indent="1"/>
    </xf>
    <xf numFmtId="186" fontId="56" fillId="21" borderId="180" applyNumberFormat="0" applyProtection="0">
      <alignment horizontal="left" vertical="top" indent="1"/>
    </xf>
    <xf numFmtId="4" fontId="72" fillId="80" borderId="188" applyNumberFormat="0" applyProtection="0">
      <alignment horizontal="right" vertical="center"/>
    </xf>
    <xf numFmtId="186" fontId="27" fillId="15" borderId="198" applyNumberFormat="0" applyProtection="0">
      <alignment horizontal="left" vertical="top" indent="1"/>
    </xf>
    <xf numFmtId="186" fontId="56" fillId="21" borderId="188" applyNumberFormat="0" applyProtection="0">
      <alignment horizontal="left" vertical="top" indent="1"/>
    </xf>
    <xf numFmtId="186" fontId="27" fillId="15" borderId="180" applyNumberFormat="0" applyProtection="0">
      <alignment horizontal="left" vertical="center" indent="1"/>
    </xf>
    <xf numFmtId="186" fontId="56" fillId="40" borderId="200" applyNumberFormat="0" applyFont="0" applyAlignment="0" applyProtection="0"/>
    <xf numFmtId="4" fontId="27" fillId="21" borderId="204" applyNumberFormat="0" applyProtection="0">
      <alignment horizontal="left" vertical="center" indent="1"/>
    </xf>
    <xf numFmtId="4" fontId="56" fillId="14" borderId="181" applyNumberFormat="0" applyProtection="0">
      <alignment horizontal="left" vertical="center" indent="1"/>
    </xf>
    <xf numFmtId="4" fontId="56" fillId="59" borderId="178" applyNumberFormat="0" applyProtection="0">
      <alignment horizontal="right" vertical="center"/>
    </xf>
    <xf numFmtId="0" fontId="5" fillId="70" borderId="185">
      <alignment horizontal="right" vertical="center"/>
      <protection locked="0"/>
    </xf>
    <xf numFmtId="186" fontId="56" fillId="14" borderId="180" applyNumberFormat="0" applyProtection="0">
      <alignment horizontal="left" vertical="top" indent="1"/>
    </xf>
    <xf numFmtId="186" fontId="28" fillId="50" borderId="196">
      <alignment vertical="center"/>
    </xf>
    <xf numFmtId="186" fontId="56" fillId="21" borderId="188" applyNumberFormat="0" applyProtection="0">
      <alignment horizontal="left" vertical="top" indent="1"/>
    </xf>
    <xf numFmtId="193" fontId="28" fillId="50" borderId="176">
      <alignment vertical="center"/>
    </xf>
    <xf numFmtId="186" fontId="44" fillId="0" borderId="184" applyNumberFormat="0" applyFill="0" applyAlignment="0" applyProtection="0"/>
    <xf numFmtId="186" fontId="56" fillId="15" borderId="180"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40" borderId="190" applyNumberFormat="0" applyFont="0" applyAlignment="0" applyProtection="0"/>
    <xf numFmtId="186" fontId="56" fillId="40" borderId="190" applyNumberFormat="0" applyFont="0" applyAlignment="0" applyProtection="0"/>
    <xf numFmtId="186" fontId="28" fillId="51" borderId="176">
      <alignment horizontal="right" vertical="center"/>
      <protection locked="0"/>
    </xf>
    <xf numFmtId="186" fontId="56" fillId="15" borderId="198" applyNumberFormat="0" applyProtection="0">
      <alignment horizontal="left" vertical="top" indent="1"/>
    </xf>
    <xf numFmtId="186" fontId="56" fillId="63" borderId="198" applyNumberFormat="0" applyProtection="0">
      <alignment horizontal="left" vertical="top" indent="1"/>
    </xf>
    <xf numFmtId="188" fontId="28" fillId="49" borderId="196">
      <alignment vertical="center"/>
    </xf>
    <xf numFmtId="4" fontId="72" fillId="53" borderId="180" applyNumberFormat="0" applyProtection="0">
      <alignment horizontal="left" vertical="center" indent="1"/>
    </xf>
    <xf numFmtId="188" fontId="28" fillId="51" borderId="196">
      <alignment horizontal="right" vertical="center"/>
      <protection locked="0"/>
    </xf>
    <xf numFmtId="196" fontId="5" fillId="69" borderId="206">
      <alignment vertical="center"/>
    </xf>
    <xf numFmtId="186" fontId="50" fillId="41" borderId="200" applyNumberFormat="0" applyAlignment="0" applyProtection="0"/>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4" fontId="56" fillId="15" borderId="190" applyNumberFormat="0" applyProtection="0">
      <alignment horizontal="right" vertical="center"/>
    </xf>
    <xf numFmtId="186" fontId="50" fillId="41" borderId="190" applyNumberFormat="0" applyAlignment="0" applyProtection="0"/>
    <xf numFmtId="186" fontId="56" fillId="40" borderId="190" applyNumberFormat="0" applyFont="0" applyAlignment="0" applyProtection="0"/>
    <xf numFmtId="4" fontId="62" fillId="11" borderId="198" applyNumberFormat="0" applyProtection="0">
      <alignment horizontal="left" vertical="center"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6" fillId="21" borderId="180" applyNumberFormat="0" applyProtection="0">
      <alignment horizontal="left" vertical="top" indent="1"/>
    </xf>
    <xf numFmtId="4" fontId="59" fillId="65" borderId="190" applyNumberFormat="0" applyProtection="0">
      <alignment horizontal="right" vertical="center"/>
    </xf>
    <xf numFmtId="186" fontId="56" fillId="14" borderId="198" applyNumberFormat="0" applyProtection="0">
      <alignment horizontal="left" vertical="top" indent="1"/>
    </xf>
    <xf numFmtId="186" fontId="42" fillId="44" borderId="190" applyNumberFormat="0" applyAlignment="0" applyProtection="0"/>
    <xf numFmtId="186" fontId="56" fillId="21" borderId="188" applyNumberFormat="0" applyProtection="0">
      <alignment horizontal="left" vertical="top" indent="1"/>
    </xf>
    <xf numFmtId="4" fontId="56" fillId="53" borderId="200" applyNumberFormat="0" applyProtection="0">
      <alignment horizontal="left" vertical="center" indent="1"/>
    </xf>
    <xf numFmtId="186" fontId="56" fillId="14" borderId="180" applyNumberFormat="0" applyProtection="0">
      <alignment horizontal="left" vertical="top" indent="1"/>
    </xf>
    <xf numFmtId="186" fontId="56" fillId="21" borderId="180" applyNumberFormat="0" applyProtection="0">
      <alignment horizontal="left" vertical="top" indent="1"/>
    </xf>
    <xf numFmtId="0" fontId="5" fillId="13" borderId="185">
      <alignment vertical="center"/>
    </xf>
    <xf numFmtId="186" fontId="56" fillId="14" borderId="188" applyNumberFormat="0" applyProtection="0">
      <alignment horizontal="left" vertical="top" indent="1"/>
    </xf>
    <xf numFmtId="186" fontId="56" fillId="63" borderId="180" applyNumberFormat="0" applyProtection="0">
      <alignment horizontal="left" vertical="top" indent="1"/>
    </xf>
    <xf numFmtId="191" fontId="5" fillId="13" borderId="185">
      <alignment vertical="center"/>
    </xf>
    <xf numFmtId="186" fontId="44" fillId="0" borderId="205" applyNumberFormat="0" applyFill="0" applyAlignment="0" applyProtection="0"/>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40" borderId="200" applyNumberFormat="0" applyFont="0" applyAlignment="0" applyProtection="0"/>
    <xf numFmtId="186" fontId="56" fillId="15" borderId="18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5" borderId="198" applyNumberFormat="0" applyProtection="0">
      <alignment horizontal="left" vertical="top" indent="1"/>
    </xf>
    <xf numFmtId="4" fontId="72" fillId="50" borderId="198" applyNumberFormat="0" applyProtection="0">
      <alignment horizontal="right" vertical="center"/>
    </xf>
    <xf numFmtId="4" fontId="56" fillId="54" borderId="200" applyNumberFormat="0" applyProtection="0">
      <alignment horizontal="left" vertical="center" indent="1"/>
    </xf>
    <xf numFmtId="186" fontId="56" fillId="63" borderId="188" applyNumberFormat="0" applyProtection="0">
      <alignment horizontal="left" vertical="top" indent="1"/>
    </xf>
    <xf numFmtId="186" fontId="57" fillId="44" borderId="191" applyNumberFormat="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4" fontId="72" fillId="53" borderId="188" applyNumberFormat="0" applyProtection="0">
      <alignment horizontal="left" vertical="center" indent="1"/>
    </xf>
    <xf numFmtId="191" fontId="5" fillId="13" borderId="185">
      <alignment vertical="center"/>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0" applyNumberFormat="0" applyProtection="0">
      <alignment horizontal="left" vertical="top" indent="1"/>
    </xf>
    <xf numFmtId="4" fontId="62" fillId="48" borderId="180" applyNumberFormat="0" applyProtection="0">
      <alignment vertical="center"/>
    </xf>
    <xf numFmtId="186" fontId="44" fillId="0" borderId="184" applyNumberFormat="0" applyFill="0" applyAlignment="0" applyProtection="0"/>
    <xf numFmtId="186" fontId="56" fillId="15" borderId="180" applyNumberFormat="0" applyProtection="0">
      <alignment horizontal="left" vertical="top" indent="1"/>
    </xf>
    <xf numFmtId="191" fontId="28" fillId="50" borderId="185">
      <alignment vertical="center"/>
    </xf>
    <xf numFmtId="191" fontId="28" fillId="50" borderId="196">
      <alignment vertical="center"/>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7" fillId="44" borderId="179" applyNumberFormat="0" applyAlignment="0" applyProtection="0"/>
    <xf numFmtId="186" fontId="56" fillId="14" borderId="188" applyNumberFormat="0" applyProtection="0">
      <alignment horizontal="left" vertical="top" indent="1"/>
    </xf>
    <xf numFmtId="172" fontId="28" fillId="12" borderId="176">
      <alignment vertical="center"/>
      <protection locked="0"/>
    </xf>
    <xf numFmtId="4" fontId="63" fillId="66" borderId="194" applyNumberFormat="0" applyProtection="0">
      <alignment horizontal="left" vertical="center" indent="1"/>
    </xf>
    <xf numFmtId="186" fontId="56" fillId="21" borderId="188" applyNumberFormat="0" applyProtection="0">
      <alignment horizontal="left" vertical="top" indent="1"/>
    </xf>
    <xf numFmtId="186" fontId="56" fillId="40" borderId="190" applyNumberFormat="0" applyFont="0" applyAlignment="0" applyProtection="0"/>
    <xf numFmtId="186" fontId="56" fillId="21" borderId="180" applyNumberFormat="0" applyProtection="0">
      <alignment horizontal="left" vertical="top" indent="1"/>
    </xf>
    <xf numFmtId="193" fontId="5" fillId="7" borderId="185">
      <alignment vertical="center"/>
      <protection locked="0"/>
    </xf>
    <xf numFmtId="186" fontId="56"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4" fontId="59" fillId="12" borderId="185" applyNumberFormat="0" applyProtection="0">
      <alignment vertical="center"/>
    </xf>
    <xf numFmtId="4" fontId="59" fillId="53" borderId="178" applyNumberFormat="0" applyProtection="0">
      <alignment vertical="center"/>
    </xf>
    <xf numFmtId="186" fontId="44" fillId="0" borderId="184" applyNumberFormat="0" applyFill="0" applyAlignment="0" applyProtection="0"/>
    <xf numFmtId="186" fontId="27" fillId="63" borderId="198" applyNumberFormat="0" applyProtection="0">
      <alignment horizontal="left" vertical="center" indent="1"/>
    </xf>
    <xf numFmtId="4" fontId="62" fillId="11" borderId="188" applyNumberFormat="0" applyProtection="0">
      <alignment horizontal="left" vertical="center" indent="1"/>
    </xf>
    <xf numFmtId="186" fontId="56" fillId="15" borderId="188" applyNumberFormat="0" applyProtection="0">
      <alignment horizontal="left" vertical="top" indent="1"/>
    </xf>
    <xf numFmtId="186" fontId="27" fillId="14" borderId="198" applyNumberFormat="0" applyProtection="0">
      <alignment horizontal="left" vertical="top" indent="1"/>
    </xf>
    <xf numFmtId="4" fontId="56" fillId="58" borderId="190" applyNumberFormat="0" applyProtection="0">
      <alignment horizontal="right" vertical="center"/>
    </xf>
    <xf numFmtId="186" fontId="56" fillId="21" borderId="198" applyNumberFormat="0" applyProtection="0">
      <alignment horizontal="left" vertical="top" indent="1"/>
    </xf>
    <xf numFmtId="186" fontId="56" fillId="63" borderId="180" applyNumberFormat="0" applyProtection="0">
      <alignment horizontal="left" vertical="top" indent="1"/>
    </xf>
    <xf numFmtId="186" fontId="56" fillId="14" borderId="19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186" fontId="56" fillId="63" borderId="198" applyNumberFormat="0" applyProtection="0">
      <alignment horizontal="left" vertical="top" indent="1"/>
    </xf>
    <xf numFmtId="186" fontId="56" fillId="15" borderId="198" applyNumberFormat="0" applyProtection="0">
      <alignment horizontal="left" vertical="top" indent="1"/>
    </xf>
    <xf numFmtId="4" fontId="62" fillId="11" borderId="188" applyNumberFormat="0" applyProtection="0">
      <alignment horizontal="left" vertical="center" indent="1"/>
    </xf>
    <xf numFmtId="186" fontId="56" fillId="21" borderId="188" applyNumberFormat="0" applyProtection="0">
      <alignment horizontal="left" vertical="top" indent="1"/>
    </xf>
    <xf numFmtId="188" fontId="5" fillId="70" borderId="176">
      <alignment horizontal="right" vertical="center"/>
      <protection locked="0"/>
    </xf>
    <xf numFmtId="186" fontId="56" fillId="63" borderId="180" applyNumberFormat="0" applyProtection="0">
      <alignment horizontal="left" vertical="top" indent="1"/>
    </xf>
    <xf numFmtId="186" fontId="50" fillId="41" borderId="190" applyNumberFormat="0" applyAlignment="0" applyProtection="0"/>
    <xf numFmtId="186" fontId="27" fillId="14" borderId="198" applyNumberFormat="0" applyProtection="0">
      <alignment horizontal="left" vertical="center" indent="1"/>
    </xf>
    <xf numFmtId="186" fontId="56" fillId="21" borderId="180" applyNumberFormat="0" applyProtection="0">
      <alignment horizontal="left" vertical="top" indent="1"/>
    </xf>
    <xf numFmtId="4" fontId="56" fillId="54" borderId="200" applyNumberFormat="0" applyProtection="0">
      <alignment horizontal="left" vertical="center" indent="1"/>
    </xf>
    <xf numFmtId="186" fontId="56" fillId="15" borderId="180" applyNumberFormat="0" applyProtection="0">
      <alignment horizontal="left" vertical="top" indent="1"/>
    </xf>
    <xf numFmtId="186" fontId="27" fillId="21" borderId="188" applyNumberFormat="0" applyProtection="0">
      <alignment horizontal="left" vertical="top" indent="1"/>
    </xf>
    <xf numFmtId="186" fontId="56" fillId="63" borderId="188" applyNumberFormat="0" applyProtection="0">
      <alignment horizontal="left" vertical="top" indent="1"/>
    </xf>
    <xf numFmtId="4" fontId="27" fillId="21" borderId="194" applyNumberFormat="0" applyProtection="0">
      <alignment horizontal="left" vertical="center" indent="1"/>
    </xf>
    <xf numFmtId="4" fontId="72" fillId="80" borderId="198" applyNumberFormat="0" applyProtection="0">
      <alignment horizontal="right" vertical="center"/>
    </xf>
    <xf numFmtId="186" fontId="56" fillId="15" borderId="188" applyNumberFormat="0" applyProtection="0">
      <alignment horizontal="left" vertical="top" indent="1"/>
    </xf>
    <xf numFmtId="186" fontId="60" fillId="52" borderId="188" applyNumberFormat="0" applyProtection="0">
      <alignment horizontal="left" vertical="top" indent="1"/>
    </xf>
    <xf numFmtId="4" fontId="27" fillId="21" borderId="204" applyNumberFormat="0" applyProtection="0">
      <alignment horizontal="left" vertical="center" indent="1"/>
    </xf>
    <xf numFmtId="186" fontId="27" fillId="15" borderId="198" applyNumberFormat="0" applyProtection="0">
      <alignment horizontal="left" vertical="top" indent="1"/>
    </xf>
    <xf numFmtId="4" fontId="56" fillId="61" borderId="194" applyNumberFormat="0" applyProtection="0">
      <alignment horizontal="left" vertical="center" indent="1"/>
    </xf>
    <xf numFmtId="186" fontId="56" fillId="21" borderId="198" applyNumberFormat="0" applyProtection="0">
      <alignment horizontal="left" vertical="top" indent="1"/>
    </xf>
    <xf numFmtId="186" fontId="56" fillId="62" borderId="190" applyNumberFormat="0" applyProtection="0">
      <alignment horizontal="left" vertical="center" indent="1"/>
    </xf>
    <xf numFmtId="186" fontId="50" fillId="41" borderId="200" applyNumberFormat="0" applyAlignment="0" applyProtection="0"/>
    <xf numFmtId="4" fontId="56" fillId="55" borderId="190" applyNumberFormat="0" applyProtection="0">
      <alignment horizontal="right" vertical="center"/>
    </xf>
    <xf numFmtId="186" fontId="56" fillId="40" borderId="200" applyNumberFormat="0" applyFont="0" applyAlignment="0" applyProtection="0"/>
    <xf numFmtId="186" fontId="57" fillId="44" borderId="201" applyNumberFormat="0" applyAlignment="0" applyProtection="0"/>
    <xf numFmtId="186" fontId="60" fillId="52" borderId="188" applyNumberFormat="0" applyProtection="0">
      <alignment horizontal="left" vertical="top" indent="1"/>
    </xf>
    <xf numFmtId="4" fontId="56" fillId="60" borderId="190" applyNumberFormat="0" applyProtection="0">
      <alignment horizontal="right" vertical="center"/>
    </xf>
    <xf numFmtId="186" fontId="56" fillId="62" borderId="190" applyNumberFormat="0" applyProtection="0">
      <alignment horizontal="left" vertical="center" indent="1"/>
    </xf>
    <xf numFmtId="186" fontId="56" fillId="14" borderId="198" applyNumberFormat="0" applyProtection="0">
      <alignment horizontal="left" vertical="top" indent="1"/>
    </xf>
    <xf numFmtId="186" fontId="56" fillId="40" borderId="190" applyNumberFormat="0" applyFont="0" applyAlignment="0" applyProtection="0"/>
    <xf numFmtId="186" fontId="42" fillId="44" borderId="190" applyNumberFormat="0" applyAlignment="0" applyProtection="0"/>
    <xf numFmtId="193" fontId="5" fillId="69" borderId="176">
      <alignment vertical="center"/>
    </xf>
    <xf numFmtId="193" fontId="28" fillId="50" borderId="176">
      <alignment vertical="center"/>
    </xf>
    <xf numFmtId="186" fontId="56" fillId="63" borderId="188" applyNumberFormat="0" applyProtection="0">
      <alignment horizontal="left" vertical="top" indent="1"/>
    </xf>
    <xf numFmtId="4" fontId="56" fillId="58"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4" fontId="56" fillId="54" borderId="190" applyNumberFormat="0" applyProtection="0">
      <alignment horizontal="left" vertical="center" indent="1"/>
    </xf>
    <xf numFmtId="186" fontId="56" fillId="14" borderId="188" applyNumberFormat="0" applyProtection="0">
      <alignment horizontal="left" vertical="top" indent="1"/>
    </xf>
    <xf numFmtId="4" fontId="56" fillId="61" borderId="181" applyNumberFormat="0" applyProtection="0">
      <alignment horizontal="left" vertical="center"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4" fontId="72" fillId="87" borderId="188" applyNumberFormat="0" applyProtection="0">
      <alignment vertical="center"/>
    </xf>
    <xf numFmtId="188" fontId="5" fillId="7" borderId="185">
      <alignment vertical="center"/>
      <protection locked="0"/>
    </xf>
    <xf numFmtId="4" fontId="56" fillId="54" borderId="190" applyNumberFormat="0" applyProtection="0">
      <alignment horizontal="left" vertical="center" indent="1"/>
    </xf>
    <xf numFmtId="186" fontId="56" fillId="63" borderId="180" applyNumberFormat="0" applyProtection="0">
      <alignment horizontal="left" vertical="top" indent="1"/>
    </xf>
    <xf numFmtId="190" fontId="28" fillId="49" borderId="185">
      <alignment vertical="center"/>
    </xf>
    <xf numFmtId="186" fontId="56" fillId="21" borderId="180" applyNumberFormat="0" applyProtection="0">
      <alignment horizontal="left" vertical="top" indent="1"/>
    </xf>
    <xf numFmtId="4" fontId="56" fillId="15" borderId="181" applyNumberFormat="0" applyProtection="0">
      <alignment horizontal="left" vertical="center" indent="1"/>
    </xf>
    <xf numFmtId="186" fontId="56" fillId="21" borderId="180" applyNumberFormat="0" applyProtection="0">
      <alignment horizontal="left" vertical="top" indent="1"/>
    </xf>
    <xf numFmtId="191" fontId="28" fillId="51" borderId="196">
      <alignment horizontal="right" vertical="center"/>
      <protection locked="0"/>
    </xf>
    <xf numFmtId="186" fontId="56" fillId="15" borderId="188" applyNumberFormat="0" applyProtection="0">
      <alignment horizontal="left" vertical="top" indent="1"/>
    </xf>
    <xf numFmtId="4" fontId="62" fillId="48" borderId="180" applyNumberFormat="0" applyProtection="0">
      <alignment vertical="center"/>
    </xf>
    <xf numFmtId="4" fontId="27" fillId="21" borderId="181" applyNumberFormat="0" applyProtection="0">
      <alignment horizontal="left" vertical="center" indent="1"/>
    </xf>
    <xf numFmtId="186" fontId="56" fillId="40" borderId="178" applyNumberFormat="0" applyFont="0" applyAlignment="0" applyProtection="0"/>
    <xf numFmtId="186" fontId="57" fillId="44" borderId="191" applyNumberFormat="0" applyAlignment="0" applyProtection="0"/>
    <xf numFmtId="186" fontId="56" fillId="63" borderId="188" applyNumberFormat="0" applyProtection="0">
      <alignment horizontal="left" vertical="top" indent="1"/>
    </xf>
    <xf numFmtId="4" fontId="63" fillId="66" borderId="194"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4" fontId="27" fillId="21" borderId="194" applyNumberFormat="0" applyProtection="0">
      <alignment horizontal="left" vertical="center" indent="1"/>
    </xf>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0" fontId="27" fillId="14" borderId="180" applyNumberFormat="0" applyProtection="0">
      <alignment horizontal="left" vertical="center" indent="1"/>
    </xf>
    <xf numFmtId="193" fontId="5" fillId="69" borderId="185">
      <alignment vertical="center"/>
    </xf>
    <xf numFmtId="186" fontId="56" fillId="14" borderId="180" applyNumberFormat="0" applyProtection="0">
      <alignment horizontal="left" vertical="top" indent="1"/>
    </xf>
    <xf numFmtId="186" fontId="56" fillId="63" borderId="180" applyNumberFormat="0" applyProtection="0">
      <alignment horizontal="left" vertical="top" indent="1"/>
    </xf>
    <xf numFmtId="4" fontId="62" fillId="48" borderId="180" applyNumberFormat="0" applyProtection="0">
      <alignment vertical="center"/>
    </xf>
    <xf numFmtId="4" fontId="27" fillId="21" borderId="181" applyNumberFormat="0" applyProtection="0">
      <alignment horizontal="left" vertical="center" indent="1"/>
    </xf>
    <xf numFmtId="186" fontId="56" fillId="63" borderId="180" applyNumberFormat="0" applyProtection="0">
      <alignment horizontal="left" vertical="top" indent="1"/>
    </xf>
    <xf numFmtId="191" fontId="5" fillId="69" borderId="185">
      <alignment vertical="center"/>
    </xf>
    <xf numFmtId="186" fontId="56" fillId="21" borderId="180" applyNumberFormat="0" applyProtection="0">
      <alignment horizontal="left" vertical="top" indent="1"/>
    </xf>
    <xf numFmtId="190" fontId="28" fillId="49" borderId="185">
      <alignment vertical="center"/>
    </xf>
    <xf numFmtId="186" fontId="56" fillId="40" borderId="178" applyNumberFormat="0" applyFont="0" applyAlignment="0" applyProtection="0"/>
    <xf numFmtId="186" fontId="56" fillId="15" borderId="188" applyNumberFormat="0" applyProtection="0">
      <alignment horizontal="left" vertical="top" indent="1"/>
    </xf>
    <xf numFmtId="190" fontId="28" fillId="50" borderId="196">
      <alignment vertical="center"/>
    </xf>
    <xf numFmtId="4" fontId="72" fillId="86" borderId="198" applyNumberFormat="0" applyProtection="0">
      <alignment horizontal="right" vertical="center"/>
    </xf>
    <xf numFmtId="186" fontId="56" fillId="63" borderId="188" applyNumberFormat="0" applyProtection="0">
      <alignment horizontal="left" vertical="top" indent="1"/>
    </xf>
    <xf numFmtId="186" fontId="56" fillId="40" borderId="190" applyNumberFormat="0" applyFont="0" applyAlignment="0" applyProtection="0"/>
    <xf numFmtId="186" fontId="56" fillId="40" borderId="178" applyNumberFormat="0" applyFont="0" applyAlignment="0" applyProtection="0"/>
    <xf numFmtId="186" fontId="27" fillId="21" borderId="180" applyNumberFormat="0" applyProtection="0">
      <alignment horizontal="left" vertical="center" indent="1"/>
    </xf>
    <xf numFmtId="191" fontId="28" fillId="12" borderId="185">
      <alignment vertical="center"/>
      <protection locked="0"/>
    </xf>
    <xf numFmtId="186" fontId="56" fillId="14" borderId="180" applyNumberFormat="0" applyProtection="0">
      <alignment horizontal="left" vertical="top" indent="1"/>
    </xf>
    <xf numFmtId="186" fontId="56" fillId="15" borderId="188" applyNumberFormat="0" applyProtection="0">
      <alignment horizontal="left" vertical="top" indent="1"/>
    </xf>
    <xf numFmtId="186" fontId="27" fillId="15" borderId="180"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40" borderId="190" applyNumberFormat="0" applyFont="0" applyAlignment="0" applyProtection="0"/>
    <xf numFmtId="191" fontId="28" fillId="51" borderId="176">
      <alignment horizontal="right" vertical="center"/>
      <protection locked="0"/>
    </xf>
    <xf numFmtId="193" fontId="28" fillId="50" borderId="196">
      <alignment vertical="center"/>
    </xf>
    <xf numFmtId="186" fontId="56" fillId="67" borderId="176"/>
    <xf numFmtId="4" fontId="62" fillId="11" borderId="198" applyNumberFormat="0" applyProtection="0">
      <alignment horizontal="left" vertical="center" indent="1"/>
    </xf>
    <xf numFmtId="186" fontId="56" fillId="15" borderId="198" applyNumberFormat="0" applyProtection="0">
      <alignment horizontal="left" vertical="top" indent="1"/>
    </xf>
    <xf numFmtId="191" fontId="5" fillId="13" borderId="196">
      <alignment vertical="center"/>
    </xf>
    <xf numFmtId="191" fontId="5" fillId="70" borderId="196">
      <alignment horizontal="right" vertical="center"/>
      <protection locked="0"/>
    </xf>
    <xf numFmtId="0" fontId="37" fillId="15" borderId="188" applyNumberFormat="0" applyProtection="0">
      <alignment horizontal="left" vertical="top" indent="1"/>
    </xf>
    <xf numFmtId="186" fontId="56" fillId="15" borderId="188" applyNumberFormat="0" applyProtection="0">
      <alignment horizontal="left" vertical="top" indent="1"/>
    </xf>
    <xf numFmtId="4" fontId="27" fillId="21" borderId="204" applyNumberFormat="0" applyProtection="0">
      <alignment horizontal="left" vertical="center" indent="1"/>
    </xf>
    <xf numFmtId="186" fontId="56" fillId="63" borderId="188" applyNumberFormat="0" applyProtection="0">
      <alignment horizontal="left" vertical="top" indent="1"/>
    </xf>
    <xf numFmtId="4" fontId="56" fillId="23" borderId="200" applyNumberFormat="0" applyProtection="0">
      <alignment horizontal="right" vertical="center"/>
    </xf>
    <xf numFmtId="4" fontId="56" fillId="54" borderId="200" applyNumberFormat="0" applyProtection="0">
      <alignment horizontal="left" vertical="center" indent="1"/>
    </xf>
    <xf numFmtId="4" fontId="56" fillId="55" borderId="190" applyNumberFormat="0" applyProtection="0">
      <alignment horizontal="right" vertical="center"/>
    </xf>
    <xf numFmtId="4" fontId="56" fillId="56" borderId="190" applyNumberFormat="0" applyProtection="0">
      <alignment horizontal="right" vertical="center"/>
    </xf>
    <xf numFmtId="4" fontId="56" fillId="61" borderId="194" applyNumberFormat="0" applyProtection="0">
      <alignment horizontal="left" vertical="center" indent="1"/>
    </xf>
    <xf numFmtId="186" fontId="42" fillId="44" borderId="190" applyNumberFormat="0" applyAlignment="0" applyProtection="0"/>
    <xf numFmtId="4" fontId="56" fillId="52" borderId="178" applyNumberFormat="0" applyProtection="0">
      <alignment vertical="center"/>
    </xf>
    <xf numFmtId="191" fontId="5" fillId="70" borderId="185">
      <alignment horizontal="right" vertical="center"/>
      <protection locked="0"/>
    </xf>
    <xf numFmtId="186" fontId="56" fillId="40" borderId="178" applyNumberFormat="0" applyFont="0" applyAlignment="0" applyProtection="0"/>
    <xf numFmtId="193" fontId="28" fillId="50" borderId="185">
      <alignment vertical="center"/>
    </xf>
    <xf numFmtId="186" fontId="56" fillId="40" borderId="190" applyNumberFormat="0" applyFont="0" applyAlignment="0" applyProtection="0"/>
    <xf numFmtId="186" fontId="27" fillId="63" borderId="188" applyNumberFormat="0" applyProtection="0">
      <alignment horizontal="left" vertical="top" indent="1"/>
    </xf>
    <xf numFmtId="4" fontId="72" fillId="50" borderId="188" applyNumberFormat="0" applyProtection="0">
      <alignment horizontal="right" vertical="center"/>
    </xf>
    <xf numFmtId="190" fontId="28" fillId="51" borderId="196">
      <alignment horizontal="right" vertical="center"/>
      <protection locked="0"/>
    </xf>
    <xf numFmtId="186" fontId="62" fillId="48" borderId="188" applyNumberFormat="0" applyProtection="0">
      <alignment horizontal="left" vertical="top" indent="1"/>
    </xf>
    <xf numFmtId="0" fontId="27" fillId="21" borderId="198" applyNumberFormat="0" applyProtection="0">
      <alignment horizontal="left" vertical="top" indent="1"/>
    </xf>
    <xf numFmtId="186" fontId="28" fillId="49" borderId="196">
      <alignment vertical="center"/>
    </xf>
    <xf numFmtId="4" fontId="56" fillId="60" borderId="200" applyNumberFormat="0" applyProtection="0">
      <alignment horizontal="right" vertical="center"/>
    </xf>
    <xf numFmtId="186" fontId="50" fillId="41" borderId="178" applyNumberFormat="0" applyAlignment="0" applyProtection="0"/>
    <xf numFmtId="4" fontId="72" fillId="84" borderId="188" applyNumberFormat="0" applyProtection="0">
      <alignment horizontal="right" vertical="center"/>
    </xf>
    <xf numFmtId="4" fontId="56" fillId="54" borderId="178" applyNumberFormat="0" applyProtection="0">
      <alignment horizontal="left" vertical="center" indent="1"/>
    </xf>
    <xf numFmtId="186" fontId="56" fillId="21" borderId="188" applyNumberFormat="0" applyProtection="0">
      <alignment horizontal="left" vertical="top" indent="1"/>
    </xf>
    <xf numFmtId="186" fontId="50" fillId="41" borderId="190" applyNumberFormat="0" applyAlignment="0" applyProtection="0"/>
    <xf numFmtId="186" fontId="56" fillId="21" borderId="198" applyNumberFormat="0" applyProtection="0">
      <alignment horizontal="left" vertical="top" indent="1"/>
    </xf>
    <xf numFmtId="4" fontId="56" fillId="59" borderId="200" applyNumberFormat="0" applyProtection="0">
      <alignment horizontal="right" vertical="center"/>
    </xf>
    <xf numFmtId="186" fontId="56" fillId="63" borderId="198" applyNumberFormat="0" applyProtection="0">
      <alignment horizontal="left" vertical="top" indent="1"/>
    </xf>
    <xf numFmtId="4" fontId="72" fillId="78" borderId="188" applyNumberFormat="0" applyProtection="0">
      <alignment horizontal="right" vertical="center"/>
    </xf>
    <xf numFmtId="191" fontId="5" fillId="69" borderId="196">
      <alignment vertical="center"/>
    </xf>
    <xf numFmtId="186" fontId="27" fillId="21" borderId="198" applyNumberFormat="0" applyProtection="0">
      <alignment horizontal="left" vertical="center" indent="1"/>
    </xf>
    <xf numFmtId="186" fontId="56" fillId="14" borderId="188" applyNumberFormat="0" applyProtection="0">
      <alignment horizontal="left" vertical="top" indent="1"/>
    </xf>
    <xf numFmtId="4" fontId="56" fillId="57" borderId="204" applyNumberFormat="0" applyProtection="0">
      <alignment horizontal="right" vertical="center"/>
    </xf>
    <xf numFmtId="186" fontId="56" fillId="40" borderId="190" applyNumberFormat="0" applyFont="0" applyAlignment="0" applyProtection="0"/>
    <xf numFmtId="4" fontId="56" fillId="53" borderId="190" applyNumberFormat="0" applyProtection="0">
      <alignment horizontal="left" vertical="center" indent="1"/>
    </xf>
    <xf numFmtId="188" fontId="5" fillId="7" borderId="176">
      <alignment vertical="center"/>
      <protection locked="0"/>
    </xf>
    <xf numFmtId="186" fontId="27" fillId="21" borderId="188" applyNumberFormat="0" applyProtection="0">
      <alignment horizontal="left" vertical="center" indent="1"/>
    </xf>
    <xf numFmtId="193" fontId="28" fillId="50" borderId="196">
      <alignment vertical="center"/>
    </xf>
    <xf numFmtId="186" fontId="56" fillId="14" borderId="188" applyNumberFormat="0" applyProtection="0">
      <alignment horizontal="left" vertical="top" indent="1"/>
    </xf>
    <xf numFmtId="4" fontId="63" fillId="66" borderId="204" applyNumberFormat="0" applyProtection="0">
      <alignment horizontal="left" vertical="center" indent="1"/>
    </xf>
    <xf numFmtId="186" fontId="56" fillId="14" borderId="198" applyNumberFormat="0" applyProtection="0">
      <alignment horizontal="left" vertical="top" indent="1"/>
    </xf>
    <xf numFmtId="186" fontId="44" fillId="0" borderId="195" applyNumberFormat="0" applyFill="0" applyAlignment="0" applyProtection="0"/>
    <xf numFmtId="4" fontId="59" fillId="53" borderId="190" applyNumberFormat="0" applyProtection="0">
      <alignment vertical="center"/>
    </xf>
    <xf numFmtId="186" fontId="56" fillId="15" borderId="188" applyNumberFormat="0" applyProtection="0">
      <alignment horizontal="left" vertical="top" indent="1"/>
    </xf>
    <xf numFmtId="4" fontId="56" fillId="16" borderId="190" applyNumberFormat="0" applyProtection="0">
      <alignment horizontal="right" vertical="center"/>
    </xf>
    <xf numFmtId="186" fontId="50" fillId="41" borderId="190" applyNumberFormat="0" applyAlignment="0" applyProtection="0"/>
    <xf numFmtId="4" fontId="74" fillId="87" borderId="188" applyNumberFormat="0" applyProtection="0">
      <alignment vertical="center"/>
    </xf>
    <xf numFmtId="172" fontId="5" fillId="7" borderId="176">
      <alignment vertical="center"/>
      <protection locked="0"/>
    </xf>
    <xf numFmtId="186" fontId="56" fillId="15" borderId="188" applyNumberFormat="0" applyProtection="0">
      <alignment horizontal="left" vertical="top" indent="1"/>
    </xf>
    <xf numFmtId="4" fontId="56" fillId="0" borderId="190" applyNumberFormat="0" applyProtection="0">
      <alignment horizontal="right" vertical="center"/>
    </xf>
    <xf numFmtId="186" fontId="56" fillId="40" borderId="190" applyNumberFormat="0" applyFont="0" applyAlignment="0" applyProtection="0"/>
    <xf numFmtId="188" fontId="5" fillId="70" borderId="196">
      <alignment horizontal="right" vertical="center"/>
      <protection locked="0"/>
    </xf>
    <xf numFmtId="186" fontId="56" fillId="15" borderId="188" applyNumberFormat="0" applyProtection="0">
      <alignment horizontal="left" vertical="top" indent="1"/>
    </xf>
    <xf numFmtId="190" fontId="28" fillId="49" borderId="196">
      <alignment vertical="center"/>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62" fillId="15" borderId="188" applyNumberFormat="0" applyProtection="0">
      <alignment horizontal="left" vertical="top" indent="1"/>
    </xf>
    <xf numFmtId="186" fontId="60" fillId="52" borderId="188" applyNumberFormat="0" applyProtection="0">
      <alignment horizontal="left" vertical="top" indent="1"/>
    </xf>
    <xf numFmtId="186" fontId="56" fillId="15" borderId="188" applyNumberFormat="0" applyProtection="0">
      <alignment horizontal="left" vertical="top" indent="1"/>
    </xf>
    <xf numFmtId="186" fontId="56" fillId="63" borderId="178" applyNumberFormat="0" applyProtection="0">
      <alignment horizontal="left" vertical="center" indent="1"/>
    </xf>
    <xf numFmtId="186" fontId="56" fillId="14" borderId="188" applyNumberFormat="0" applyProtection="0">
      <alignment horizontal="left" vertical="top" indent="1"/>
    </xf>
    <xf numFmtId="4" fontId="62" fillId="48" borderId="180" applyNumberFormat="0" applyProtection="0">
      <alignment vertical="center"/>
    </xf>
    <xf numFmtId="4" fontId="56" fillId="23" borderId="178" applyNumberFormat="0" applyProtection="0">
      <alignment horizontal="right" vertical="center"/>
    </xf>
    <xf numFmtId="4" fontId="56" fillId="15" borderId="178" applyNumberFormat="0" applyProtection="0">
      <alignment horizontal="right" vertical="center"/>
    </xf>
    <xf numFmtId="186" fontId="56" fillId="40" borderId="178" applyNumberFormat="0" applyFont="0" applyAlignment="0" applyProtection="0"/>
    <xf numFmtId="186" fontId="28" fillId="51" borderId="206">
      <alignment horizontal="right" vertical="center"/>
      <protection locked="0"/>
    </xf>
    <xf numFmtId="186" fontId="27" fillId="14" borderId="180" applyNumberFormat="0" applyProtection="0">
      <alignment horizontal="left" vertical="top" indent="1"/>
    </xf>
    <xf numFmtId="4" fontId="56" fillId="55" borderId="178" applyNumberFormat="0" applyProtection="0">
      <alignment horizontal="right" vertical="center"/>
    </xf>
    <xf numFmtId="186" fontId="50" fillId="41" borderId="178" applyNumberFormat="0" applyAlignment="0" applyProtection="0"/>
    <xf numFmtId="186" fontId="56" fillId="40" borderId="190" applyNumberFormat="0" applyFont="0" applyAlignment="0" applyProtection="0"/>
    <xf numFmtId="186" fontId="56" fillId="14" borderId="188" applyNumberFormat="0" applyProtection="0">
      <alignment horizontal="left" vertical="top" indent="1"/>
    </xf>
    <xf numFmtId="4" fontId="56" fillId="59" borderId="178" applyNumberFormat="0" applyProtection="0">
      <alignment horizontal="right" vertical="center"/>
    </xf>
    <xf numFmtId="191" fontId="28" fillId="50" borderId="176">
      <alignment vertical="center"/>
    </xf>
    <xf numFmtId="186" fontId="56" fillId="21" borderId="188" applyNumberFormat="0" applyProtection="0">
      <alignment horizontal="left" vertical="top" indent="1"/>
    </xf>
    <xf numFmtId="186" fontId="56" fillId="14" borderId="198"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4" fontId="56" fillId="15" borderId="178" applyNumberFormat="0" applyProtection="0">
      <alignment horizontal="right" vertical="center"/>
    </xf>
    <xf numFmtId="4" fontId="56" fillId="57" borderId="194" applyNumberFormat="0" applyProtection="0">
      <alignment horizontal="right" vertical="center"/>
    </xf>
    <xf numFmtId="4" fontId="56" fillId="54" borderId="190" applyNumberFormat="0" applyProtection="0">
      <alignment horizontal="left" vertical="center" indent="1"/>
    </xf>
    <xf numFmtId="186" fontId="56" fillId="63"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14" borderId="180" applyNumberFormat="0" applyProtection="0">
      <alignment horizontal="left" vertical="top" indent="1"/>
    </xf>
    <xf numFmtId="186" fontId="56" fillId="63" borderId="178" applyNumberFormat="0" applyProtection="0">
      <alignment horizontal="left" vertical="center" indent="1"/>
    </xf>
    <xf numFmtId="4" fontId="56" fillId="15" borderId="178" applyNumberFormat="0" applyProtection="0">
      <alignment horizontal="right" vertical="center"/>
    </xf>
    <xf numFmtId="186" fontId="57" fillId="44" borderId="179" applyNumberFormat="0" applyAlignment="0" applyProtection="0"/>
    <xf numFmtId="186" fontId="27" fillId="14" borderId="198" applyNumberFormat="0" applyProtection="0">
      <alignment horizontal="left" vertical="top" indent="1"/>
    </xf>
    <xf numFmtId="193" fontId="5" fillId="69" borderId="196">
      <alignment vertical="center"/>
    </xf>
    <xf numFmtId="4" fontId="62" fillId="11" borderId="188" applyNumberFormat="0" applyProtection="0">
      <alignment horizontal="left" vertical="center" indent="1"/>
    </xf>
    <xf numFmtId="186" fontId="27" fillId="14" borderId="188" applyNumberFormat="0" applyProtection="0">
      <alignment horizontal="left" vertical="center" indent="1"/>
    </xf>
    <xf numFmtId="186" fontId="56" fillId="14" borderId="180" applyNumberFormat="0" applyProtection="0">
      <alignment horizontal="left" vertical="top" indent="1"/>
    </xf>
    <xf numFmtId="186" fontId="27" fillId="15" borderId="188" applyNumberFormat="0" applyProtection="0">
      <alignment horizontal="left" vertical="center" indent="1"/>
    </xf>
    <xf numFmtId="186" fontId="56" fillId="15" borderId="188" applyNumberFormat="0" applyProtection="0">
      <alignment horizontal="left" vertical="top" indent="1"/>
    </xf>
    <xf numFmtId="0" fontId="37" fillId="48" borderId="198" applyNumberFormat="0" applyProtection="0">
      <alignment horizontal="left" vertical="top" indent="1"/>
    </xf>
    <xf numFmtId="193" fontId="28" fillId="12" borderId="196">
      <alignment vertical="center"/>
      <protection locked="0"/>
    </xf>
    <xf numFmtId="0" fontId="5" fillId="7" borderId="176">
      <alignment vertical="center"/>
      <protection locked="0"/>
    </xf>
    <xf numFmtId="186" fontId="27" fillId="14" borderId="198" applyNumberFormat="0" applyProtection="0">
      <alignment horizontal="left" vertical="center" indent="1"/>
    </xf>
    <xf numFmtId="186" fontId="27" fillId="64" borderId="196" applyNumberFormat="0">
      <protection locked="0"/>
    </xf>
    <xf numFmtId="186" fontId="56" fillId="63" borderId="198" applyNumberFormat="0" applyProtection="0">
      <alignment horizontal="left" vertical="top" indent="1"/>
    </xf>
    <xf numFmtId="186" fontId="56" fillId="40" borderId="200" applyNumberFormat="0" applyFont="0" applyAlignment="0" applyProtection="0"/>
    <xf numFmtId="4" fontId="56" fillId="53" borderId="178" applyNumberFormat="0" applyProtection="0">
      <alignment horizontal="left" vertical="center"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27" fillId="63" borderId="188" applyNumberFormat="0" applyProtection="0">
      <alignment horizontal="left" vertical="top" indent="1"/>
    </xf>
    <xf numFmtId="186" fontId="56" fillId="21" borderId="188" applyNumberFormat="0" applyProtection="0">
      <alignment horizontal="left" vertical="top" indent="1"/>
    </xf>
    <xf numFmtId="4" fontId="56" fillId="56" borderId="200" applyNumberFormat="0" applyProtection="0">
      <alignment horizontal="righ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27" fillId="21" borderId="194" applyNumberFormat="0" applyProtection="0">
      <alignment horizontal="left" vertical="center" indent="1"/>
    </xf>
    <xf numFmtId="186" fontId="27" fillId="14" borderId="188" applyNumberFormat="0" applyProtection="0">
      <alignment horizontal="left" vertical="center" indent="1"/>
    </xf>
    <xf numFmtId="186" fontId="62" fillId="15" borderId="188" applyNumberFormat="0" applyProtection="0">
      <alignment horizontal="left" vertical="top" indent="1"/>
    </xf>
    <xf numFmtId="4" fontId="72" fillId="50" borderId="198" applyNumberFormat="0" applyProtection="0">
      <alignment horizontal="right" vertical="center"/>
    </xf>
    <xf numFmtId="186" fontId="50" fillId="41" borderId="190" applyNumberFormat="0" applyAlignment="0" applyProtection="0"/>
    <xf numFmtId="186" fontId="44" fillId="0" borderId="205" applyNumberFormat="0" applyFill="0" applyAlignment="0" applyProtection="0"/>
    <xf numFmtId="191" fontId="28" fillId="50" borderId="196">
      <alignment vertical="center"/>
    </xf>
    <xf numFmtId="186" fontId="56" fillId="21" borderId="188" applyNumberFormat="0" applyProtection="0">
      <alignment horizontal="left" vertical="top" indent="1"/>
    </xf>
    <xf numFmtId="186" fontId="56" fillId="63" borderId="180" applyNumberFormat="0" applyProtection="0">
      <alignment horizontal="left" vertical="top" indent="1"/>
    </xf>
    <xf numFmtId="4" fontId="27" fillId="21" borderId="181" applyNumberFormat="0" applyProtection="0">
      <alignment horizontal="left" vertical="center" indent="1"/>
    </xf>
    <xf numFmtId="186" fontId="56" fillId="63" borderId="190" applyNumberFormat="0" applyProtection="0">
      <alignment horizontal="left" vertical="center" indent="1"/>
    </xf>
    <xf numFmtId="4" fontId="64" fillId="64" borderId="190" applyNumberFormat="0" applyProtection="0">
      <alignment horizontal="right" vertical="center"/>
    </xf>
    <xf numFmtId="186" fontId="56" fillId="21" borderId="198" applyNumberFormat="0" applyProtection="0">
      <alignment horizontal="left" vertical="top" indent="1"/>
    </xf>
    <xf numFmtId="193" fontId="28" fillId="50" borderId="196">
      <alignment vertical="center"/>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4" borderId="190" applyNumberFormat="0" applyProtection="0">
      <alignment horizontal="left" vertical="center" indent="1"/>
    </xf>
    <xf numFmtId="37" fontId="33" fillId="0" borderId="193" applyNumberFormat="0"/>
    <xf numFmtId="4" fontId="56" fillId="57" borderId="204" applyNumberFormat="0" applyProtection="0">
      <alignment horizontal="right" vertical="center"/>
    </xf>
    <xf numFmtId="4" fontId="56" fillId="59" borderId="200" applyNumberFormat="0" applyProtection="0">
      <alignment horizontal="right" vertical="center"/>
    </xf>
    <xf numFmtId="186" fontId="57" fillId="44" borderId="191" applyNumberFormat="0" applyAlignment="0" applyProtection="0"/>
    <xf numFmtId="188" fontId="28" fillId="49" borderId="206">
      <alignment vertical="center"/>
    </xf>
    <xf numFmtId="186" fontId="56" fillId="21" borderId="180" applyNumberFormat="0" applyProtection="0">
      <alignment horizontal="left" vertical="top" indent="1"/>
    </xf>
    <xf numFmtId="186" fontId="27" fillId="63" borderId="188" applyNumberFormat="0" applyProtection="0">
      <alignment horizontal="left" vertical="center" indent="1"/>
    </xf>
    <xf numFmtId="0" fontId="27" fillId="64" borderId="196" applyNumberFormat="0">
      <protection locked="0"/>
    </xf>
    <xf numFmtId="4" fontId="56" fillId="15" borderId="190" applyNumberFormat="0" applyProtection="0">
      <alignment horizontal="right" vertical="center"/>
    </xf>
    <xf numFmtId="4" fontId="59" fillId="53" borderId="190" applyNumberFormat="0" applyProtection="0">
      <alignment vertical="center"/>
    </xf>
    <xf numFmtId="186" fontId="62" fillId="15" borderId="180" applyNumberFormat="0" applyProtection="0">
      <alignment horizontal="left" vertical="top" indent="1"/>
    </xf>
    <xf numFmtId="4" fontId="74" fillId="87" borderId="198" applyNumberFormat="0" applyProtection="0">
      <alignment vertical="center"/>
    </xf>
    <xf numFmtId="186" fontId="60" fillId="52" borderId="188" applyNumberFormat="0" applyProtection="0">
      <alignment horizontal="left" vertical="top" indent="1"/>
    </xf>
    <xf numFmtId="186" fontId="56" fillId="15" borderId="180" applyNumberFormat="0" applyProtection="0">
      <alignment horizontal="left" vertical="top" indent="1"/>
    </xf>
    <xf numFmtId="186" fontId="44" fillId="0" borderId="184" applyNumberFormat="0" applyFill="0" applyAlignment="0" applyProtection="0"/>
    <xf numFmtId="186" fontId="56" fillId="14" borderId="198" applyNumberFormat="0" applyProtection="0">
      <alignment horizontal="left" vertical="top" indent="1"/>
    </xf>
    <xf numFmtId="0" fontId="5" fillId="69" borderId="185">
      <alignment vertical="center"/>
    </xf>
    <xf numFmtId="186" fontId="56" fillId="15" borderId="180" applyNumberFormat="0" applyProtection="0">
      <alignment horizontal="left" vertical="top" indent="1"/>
    </xf>
    <xf numFmtId="186" fontId="56" fillId="15" borderId="188" applyNumberFormat="0" applyProtection="0">
      <alignment horizontal="left" vertical="top" indent="1"/>
    </xf>
    <xf numFmtId="4" fontId="56" fillId="15" borderId="204" applyNumberFormat="0" applyProtection="0">
      <alignment horizontal="left" vertical="center" indent="1"/>
    </xf>
    <xf numFmtId="186" fontId="27" fillId="15" borderId="18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6" fillId="15" borderId="180" applyNumberFormat="0" applyProtection="0">
      <alignment horizontal="left" vertical="top" indent="1"/>
    </xf>
    <xf numFmtId="4" fontId="27" fillId="21" borderId="181" applyNumberFormat="0" applyProtection="0">
      <alignment horizontal="left" vertical="center" indent="1"/>
    </xf>
    <xf numFmtId="4" fontId="62" fillId="11" borderId="180" applyNumberFormat="0" applyProtection="0">
      <alignment horizontal="left" vertical="center" indent="1"/>
    </xf>
    <xf numFmtId="186" fontId="27" fillId="14" borderId="188" applyNumberFormat="0" applyProtection="0">
      <alignment horizontal="left" vertical="top" indent="1"/>
    </xf>
    <xf numFmtId="186" fontId="56" fillId="11" borderId="190" applyNumberFormat="0" applyProtection="0">
      <alignment horizontal="left" vertical="center"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67" borderId="196"/>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center" indent="1"/>
    </xf>
    <xf numFmtId="186" fontId="56" fillId="40" borderId="190" applyNumberFormat="0" applyFont="0" applyAlignment="0" applyProtection="0"/>
    <xf numFmtId="186" fontId="56" fillId="40" borderId="190" applyNumberFormat="0" applyFont="0" applyAlignment="0" applyProtection="0"/>
    <xf numFmtId="4" fontId="64" fillId="64" borderId="200" applyNumberFormat="0" applyProtection="0">
      <alignment horizontal="right" vertical="center"/>
    </xf>
    <xf numFmtId="4" fontId="72" fillId="53" borderId="188" applyNumberFormat="0" applyProtection="0">
      <alignment horizontal="left" vertical="center" indent="1"/>
    </xf>
    <xf numFmtId="4" fontId="70" fillId="86" borderId="189" applyNumberFormat="0" applyProtection="0">
      <alignment horizontal="left" vertical="center"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91" fontId="5" fillId="13" borderId="196">
      <alignment vertical="center"/>
    </xf>
    <xf numFmtId="191" fontId="5" fillId="69" borderId="196">
      <alignment vertical="center"/>
    </xf>
    <xf numFmtId="0" fontId="5" fillId="69" borderId="196">
      <alignment vertical="center"/>
    </xf>
    <xf numFmtId="193" fontId="5" fillId="7" borderId="196">
      <alignment vertical="center"/>
      <protection locked="0"/>
    </xf>
    <xf numFmtId="4" fontId="56" fillId="15" borderId="194" applyNumberFormat="0" applyProtection="0">
      <alignment horizontal="left" vertical="center" indent="1"/>
    </xf>
    <xf numFmtId="186" fontId="56" fillId="14" borderId="198" applyNumberFormat="0" applyProtection="0">
      <alignment horizontal="left" vertical="top" indent="1"/>
    </xf>
    <xf numFmtId="4" fontId="56" fillId="58" borderId="190" applyNumberFormat="0" applyProtection="0">
      <alignment horizontal="right" vertical="center"/>
    </xf>
    <xf numFmtId="186" fontId="56" fillId="14" borderId="18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21" borderId="198" applyNumberFormat="0" applyProtection="0">
      <alignment horizontal="left" vertical="top" indent="1"/>
    </xf>
    <xf numFmtId="4" fontId="27" fillId="21" borderId="204" applyNumberFormat="0" applyProtection="0">
      <alignment horizontal="left" vertical="center" indent="1"/>
    </xf>
    <xf numFmtId="186" fontId="56" fillId="62" borderId="200" applyNumberFormat="0" applyProtection="0">
      <alignment horizontal="left" vertical="center" indent="1"/>
    </xf>
    <xf numFmtId="4" fontId="56" fillId="55" borderId="190" applyNumberFormat="0" applyProtection="0">
      <alignment horizontal="right" vertical="center"/>
    </xf>
    <xf numFmtId="186" fontId="56" fillId="40" borderId="190" applyNumberFormat="0" applyFont="0" applyAlignment="0" applyProtection="0"/>
    <xf numFmtId="186" fontId="28" fillId="12" borderId="196">
      <alignment vertical="center"/>
      <protection locked="0"/>
    </xf>
    <xf numFmtId="186" fontId="56" fillId="15" borderId="198" applyNumberFormat="0" applyProtection="0">
      <alignment horizontal="left" vertical="top" indent="1"/>
    </xf>
    <xf numFmtId="186" fontId="56" fillId="21" borderId="188" applyNumberFormat="0" applyProtection="0">
      <alignment horizontal="left" vertical="top" indent="1"/>
    </xf>
    <xf numFmtId="4" fontId="64" fillId="64" borderId="200" applyNumberFormat="0" applyProtection="0">
      <alignment horizontal="right" vertical="center"/>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53" borderId="200" applyNumberFormat="0" applyProtection="0">
      <alignment horizontal="left" vertical="center" indent="1"/>
    </xf>
    <xf numFmtId="4" fontId="27" fillId="21" borderId="204" applyNumberFormat="0" applyProtection="0">
      <alignment horizontal="left" vertical="center" indent="1"/>
    </xf>
    <xf numFmtId="191" fontId="28" fillId="12" borderId="196">
      <alignment vertical="center"/>
      <protection locked="0"/>
    </xf>
    <xf numFmtId="186" fontId="42" fillId="44" borderId="190" applyNumberFormat="0" applyAlignment="0" applyProtection="0"/>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191" fontId="28" fillId="51" borderId="206">
      <alignment horizontal="right" vertical="center"/>
      <protection locked="0"/>
    </xf>
    <xf numFmtId="186" fontId="56" fillId="21" borderId="198" applyNumberFormat="0" applyProtection="0">
      <alignment horizontal="left" vertical="top" indent="1"/>
    </xf>
    <xf numFmtId="186" fontId="42" fillId="44" borderId="200" applyNumberFormat="0" applyAlignment="0" applyProtection="0"/>
    <xf numFmtId="4" fontId="62" fillId="48" borderId="188" applyNumberFormat="0" applyProtection="0">
      <alignment vertical="center"/>
    </xf>
    <xf numFmtId="0" fontId="27" fillId="63" borderId="198" applyNumberFormat="0" applyProtection="0">
      <alignment horizontal="left" vertical="center" indent="1"/>
    </xf>
    <xf numFmtId="0" fontId="37" fillId="15" borderId="198" applyNumberFormat="0" applyProtection="0">
      <alignment horizontal="left" vertical="top" indent="1"/>
    </xf>
    <xf numFmtId="186" fontId="56" fillId="40" borderId="190" applyNumberFormat="0" applyFont="0" applyAlignment="0" applyProtection="0"/>
    <xf numFmtId="0" fontId="73" fillId="52" borderId="198" applyNumberFormat="0" applyProtection="0">
      <alignment horizontal="left" vertical="top" indent="1"/>
    </xf>
    <xf numFmtId="191" fontId="5" fillId="7" borderId="196">
      <alignment vertical="center"/>
      <protection locked="0"/>
    </xf>
    <xf numFmtId="186" fontId="27" fillId="21" borderId="188"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6" fontId="62" fillId="48" borderId="188" applyNumberFormat="0" applyProtection="0">
      <alignment horizontal="left" vertical="top" indent="1"/>
    </xf>
    <xf numFmtId="186" fontId="56" fillId="63" borderId="188" applyNumberFormat="0" applyProtection="0">
      <alignment horizontal="left" vertical="top" indent="1"/>
    </xf>
    <xf numFmtId="4" fontId="64" fillId="64" borderId="190" applyNumberFormat="0" applyProtection="0">
      <alignment horizontal="right" vertical="center"/>
    </xf>
    <xf numFmtId="4" fontId="56" fillId="0" borderId="190" applyNumberFormat="0" applyProtection="0">
      <alignment horizontal="right" vertical="center"/>
    </xf>
    <xf numFmtId="186" fontId="56" fillId="21" borderId="180" applyNumberFormat="0" applyProtection="0">
      <alignment horizontal="left" vertical="top" indent="1"/>
    </xf>
    <xf numFmtId="186" fontId="56" fillId="63" borderId="198" applyNumberFormat="0" applyProtection="0">
      <alignment horizontal="left" vertical="top" indent="1"/>
    </xf>
    <xf numFmtId="186" fontId="61" fillId="21" borderId="202" applyBorder="0"/>
    <xf numFmtId="186" fontId="50" fillId="41" borderId="190" applyNumberFormat="0" applyAlignment="0" applyProtection="0"/>
    <xf numFmtId="4" fontId="62" fillId="11" borderId="188" applyNumberFormat="0" applyProtection="0">
      <alignment horizontal="left" vertical="center"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27" fillId="21" borderId="198" applyNumberFormat="0" applyProtection="0">
      <alignment horizontal="left" vertical="center" indent="1"/>
    </xf>
    <xf numFmtId="4" fontId="62" fillId="48" borderId="188" applyNumberFormat="0" applyProtection="0">
      <alignment vertical="center"/>
    </xf>
    <xf numFmtId="0" fontId="27" fillId="21" borderId="188" applyNumberFormat="0" applyProtection="0">
      <alignment horizontal="left" vertical="center" indent="1"/>
    </xf>
    <xf numFmtId="193" fontId="5" fillId="7" borderId="176">
      <alignment vertical="center"/>
      <protection locked="0"/>
    </xf>
    <xf numFmtId="4" fontId="70" fillId="86" borderId="180" applyNumberFormat="0" applyProtection="0">
      <alignment horizontal="left" vertical="center" indent="1"/>
    </xf>
    <xf numFmtId="186" fontId="56" fillId="62" borderId="190" applyNumberFormat="0" applyProtection="0">
      <alignment horizontal="left" vertical="center" indent="1"/>
    </xf>
    <xf numFmtId="186" fontId="61" fillId="21" borderId="182" applyBorder="0"/>
    <xf numFmtId="4" fontId="59" fillId="53" borderId="178" applyNumberFormat="0" applyProtection="0">
      <alignment vertical="center"/>
    </xf>
    <xf numFmtId="186" fontId="56" fillId="21" borderId="188" applyNumberFormat="0" applyProtection="0">
      <alignment horizontal="left" vertical="top" indent="1"/>
    </xf>
    <xf numFmtId="191" fontId="5" fillId="69" borderId="176">
      <alignment vertical="center"/>
    </xf>
    <xf numFmtId="4" fontId="56" fillId="57" borderId="181" applyNumberFormat="0" applyProtection="0">
      <alignment horizontal="right" vertical="center"/>
    </xf>
    <xf numFmtId="186" fontId="50" fillId="41" borderId="190" applyNumberFormat="0" applyAlignment="0" applyProtection="0"/>
    <xf numFmtId="186" fontId="56" fillId="63" borderId="188" applyNumberFormat="0" applyProtection="0">
      <alignment horizontal="left" vertical="top" indent="1"/>
    </xf>
    <xf numFmtId="4" fontId="56" fillId="52" borderId="178" applyNumberFormat="0" applyProtection="0">
      <alignment vertical="center"/>
    </xf>
    <xf numFmtId="186" fontId="56" fillId="15" borderId="180" applyNumberFormat="0" applyProtection="0">
      <alignment horizontal="left" vertical="top" indent="1"/>
    </xf>
    <xf numFmtId="186" fontId="56" fillId="21" borderId="180"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56" fillId="15" borderId="200" applyNumberFormat="0" applyProtection="0">
      <alignment horizontal="right" vertical="center"/>
    </xf>
    <xf numFmtId="196" fontId="5" fillId="69" borderId="185">
      <alignment vertical="center"/>
    </xf>
    <xf numFmtId="4" fontId="62" fillId="11" borderId="198" applyNumberFormat="0" applyProtection="0">
      <alignment horizontal="left" vertical="center" indent="1"/>
    </xf>
    <xf numFmtId="186" fontId="56" fillId="15" borderId="188" applyNumberFormat="0" applyProtection="0">
      <alignment horizontal="left" vertical="top" indent="1"/>
    </xf>
    <xf numFmtId="4" fontId="56" fillId="14" borderId="194" applyNumberFormat="0" applyProtection="0">
      <alignment horizontal="left" vertical="center" indent="1"/>
    </xf>
    <xf numFmtId="193" fontId="28" fillId="50" borderId="196">
      <alignment vertical="center"/>
    </xf>
    <xf numFmtId="4" fontId="59" fillId="12" borderId="176" applyNumberFormat="0" applyProtection="0">
      <alignment vertical="center"/>
    </xf>
    <xf numFmtId="186" fontId="44" fillId="0" borderId="195" applyNumberFormat="0" applyFill="0" applyAlignment="0" applyProtection="0"/>
    <xf numFmtId="37" fontId="33" fillId="0" borderId="203" applyNumberFormat="0"/>
    <xf numFmtId="4" fontId="72" fillId="87" borderId="198" applyNumberFormat="0" applyProtection="0">
      <alignment vertical="center"/>
    </xf>
    <xf numFmtId="186" fontId="56" fillId="63" borderId="188" applyNumberFormat="0" applyProtection="0">
      <alignment horizontal="left" vertical="top" indent="1"/>
    </xf>
    <xf numFmtId="186" fontId="27" fillId="21" borderId="198" applyNumberFormat="0" applyProtection="0">
      <alignment horizontal="left" vertical="center" indent="1"/>
    </xf>
    <xf numFmtId="186" fontId="56" fillId="40" borderId="190" applyNumberFormat="0" applyFont="0" applyAlignment="0" applyProtection="0"/>
    <xf numFmtId="186" fontId="56" fillId="15" borderId="198" applyNumberFormat="0" applyProtection="0">
      <alignment horizontal="left" vertical="top" indent="1"/>
    </xf>
    <xf numFmtId="186" fontId="56" fillId="15" borderId="198" applyNumberFormat="0" applyProtection="0">
      <alignment horizontal="left" vertical="top" indent="1"/>
    </xf>
    <xf numFmtId="188" fontId="5" fillId="13" borderId="196">
      <alignment vertical="center"/>
    </xf>
    <xf numFmtId="4" fontId="27" fillId="21" borderId="204" applyNumberFormat="0" applyProtection="0">
      <alignment horizontal="left" vertical="center"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4" fontId="27" fillId="21" borderId="204" applyNumberFormat="0" applyProtection="0">
      <alignment horizontal="left" vertical="center"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186" fontId="56" fillId="15" borderId="188" applyNumberFormat="0" applyProtection="0">
      <alignment horizontal="left" vertical="top" indent="1"/>
    </xf>
    <xf numFmtId="186" fontId="28" fillId="51" borderId="185">
      <alignment horizontal="right" vertical="center"/>
      <protection locked="0"/>
    </xf>
    <xf numFmtId="186" fontId="28" fillId="12" borderId="196">
      <alignment vertical="center"/>
      <protection locked="0"/>
    </xf>
    <xf numFmtId="186" fontId="56" fillId="14" borderId="180" applyNumberFormat="0" applyProtection="0">
      <alignment horizontal="left" vertical="top" indent="1"/>
    </xf>
    <xf numFmtId="186" fontId="56" fillId="21" borderId="180" applyNumberFormat="0" applyProtection="0">
      <alignment horizontal="left" vertical="top" indent="1"/>
    </xf>
    <xf numFmtId="186" fontId="27" fillId="21" borderId="180" applyNumberFormat="0" applyProtection="0">
      <alignment horizontal="left" vertical="top" indent="1"/>
    </xf>
    <xf numFmtId="4" fontId="56" fillId="55" borderId="200" applyNumberFormat="0" applyProtection="0">
      <alignment horizontal="right" vertical="center"/>
    </xf>
    <xf numFmtId="186" fontId="56" fillId="63" borderId="180" applyNumberFormat="0" applyProtection="0">
      <alignment horizontal="left" vertical="top" indent="1"/>
    </xf>
    <xf numFmtId="186" fontId="56" fillId="40" borderId="178" applyNumberFormat="0" applyFont="0" applyAlignment="0" applyProtection="0"/>
    <xf numFmtId="186" fontId="56" fillId="63" borderId="180" applyNumberFormat="0" applyProtection="0">
      <alignment horizontal="left" vertical="top" indent="1"/>
    </xf>
    <xf numFmtId="186" fontId="57" fillId="44" borderId="191" applyNumberFormat="0" applyAlignment="0" applyProtection="0"/>
    <xf numFmtId="4" fontId="56" fillId="59" borderId="190" applyNumberFormat="0" applyProtection="0">
      <alignment horizontal="right" vertical="center"/>
    </xf>
    <xf numFmtId="186" fontId="28" fillId="12" borderId="176">
      <alignment vertical="center"/>
      <protection locked="0"/>
    </xf>
    <xf numFmtId="186" fontId="27" fillId="63" borderId="198" applyNumberFormat="0" applyProtection="0">
      <alignment horizontal="left" vertical="center" indent="1"/>
    </xf>
    <xf numFmtId="186" fontId="44" fillId="0" borderId="205" applyNumberFormat="0" applyFill="0" applyAlignment="0" applyProtection="0"/>
    <xf numFmtId="186" fontId="56" fillId="15" borderId="198" applyNumberFormat="0" applyProtection="0">
      <alignment horizontal="left" vertical="top" indent="1"/>
    </xf>
    <xf numFmtId="4" fontId="56" fillId="60" borderId="178" applyNumberFormat="0" applyProtection="0">
      <alignment horizontal="right" vertical="center"/>
    </xf>
    <xf numFmtId="196" fontId="5" fillId="13" borderId="176">
      <alignment vertical="center"/>
    </xf>
    <xf numFmtId="186" fontId="56" fillId="21" borderId="188" applyNumberFormat="0" applyProtection="0">
      <alignment horizontal="left" vertical="top" indent="1"/>
    </xf>
    <xf numFmtId="37" fontId="33" fillId="0" borderId="203" applyNumberFormat="0"/>
    <xf numFmtId="186" fontId="56" fillId="15" borderId="198" applyNumberFormat="0" applyProtection="0">
      <alignment horizontal="left" vertical="top" indent="1"/>
    </xf>
    <xf numFmtId="186" fontId="44" fillId="0" borderId="184" applyNumberFormat="0" applyFill="0" applyAlignment="0" applyProtection="0"/>
    <xf numFmtId="186" fontId="56" fillId="21" borderId="188" applyNumberFormat="0" applyProtection="0">
      <alignment horizontal="left" vertical="top"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15" borderId="188" applyNumberFormat="0" applyProtection="0">
      <alignment horizontal="left" vertical="top" indent="1"/>
    </xf>
    <xf numFmtId="4" fontId="56" fillId="0" borderId="200" applyNumberFormat="0" applyProtection="0">
      <alignment horizontal="right" vertical="center"/>
    </xf>
    <xf numFmtId="186" fontId="56" fillId="11" borderId="190" applyNumberFormat="0" applyProtection="0">
      <alignment horizontal="left" vertical="center" indent="1"/>
    </xf>
    <xf numFmtId="186" fontId="56" fillId="21" borderId="188" applyNumberFormat="0" applyProtection="0">
      <alignment horizontal="left" vertical="top" indent="1"/>
    </xf>
    <xf numFmtId="186" fontId="27" fillId="15" borderId="198" applyNumberFormat="0" applyProtection="0">
      <alignment horizontal="left" vertical="center" indent="1"/>
    </xf>
    <xf numFmtId="4" fontId="72" fillId="79" borderId="198" applyNumberFormat="0" applyProtection="0">
      <alignment horizontal="right" vertical="center"/>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28" fillId="49" borderId="206">
      <alignment vertical="center"/>
    </xf>
    <xf numFmtId="186" fontId="56" fillId="14" borderId="18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4" fontId="71" fillId="53" borderId="188" applyNumberFormat="0" applyProtection="0">
      <alignment vertical="center"/>
    </xf>
    <xf numFmtId="186" fontId="50" fillId="41" borderId="190" applyNumberFormat="0" applyAlignment="0" applyProtection="0"/>
    <xf numFmtId="186" fontId="56" fillId="15" borderId="188" applyNumberFormat="0" applyProtection="0">
      <alignment horizontal="left" vertical="top"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61" fillId="21" borderId="182" applyBorder="0"/>
    <xf numFmtId="37" fontId="33" fillId="0" borderId="183" applyNumberFormat="0"/>
    <xf numFmtId="186" fontId="56" fillId="15" borderId="180" applyNumberFormat="0" applyProtection="0">
      <alignment horizontal="left" vertical="top" indent="1"/>
    </xf>
    <xf numFmtId="191" fontId="28" fillId="50" borderId="185">
      <alignment vertical="center"/>
    </xf>
    <xf numFmtId="186" fontId="56" fillId="62" borderId="190" applyNumberFormat="0" applyProtection="0">
      <alignment horizontal="left" vertical="center" indent="1"/>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63" borderId="188" applyNumberFormat="0" applyProtection="0">
      <alignment horizontal="left" vertical="top" indent="1"/>
    </xf>
    <xf numFmtId="191" fontId="28" fillId="12" borderId="176">
      <alignment vertical="center"/>
      <protection locked="0"/>
    </xf>
    <xf numFmtId="186" fontId="56" fillId="14" borderId="188" applyNumberFormat="0" applyProtection="0">
      <alignment horizontal="left" vertical="top" indent="1"/>
    </xf>
    <xf numFmtId="186" fontId="56" fillId="62" borderId="190" applyNumberFormat="0" applyProtection="0">
      <alignment horizontal="left" vertical="center" indent="1"/>
    </xf>
    <xf numFmtId="186" fontId="56" fillId="40" borderId="190" applyNumberFormat="0" applyFont="0" applyAlignment="0" applyProtection="0"/>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4" fontId="62" fillId="48" borderId="180" applyNumberFormat="0" applyProtection="0">
      <alignment vertical="center"/>
    </xf>
    <xf numFmtId="4" fontId="56" fillId="52" borderId="178" applyNumberFormat="0" applyProtection="0">
      <alignment vertical="center"/>
    </xf>
    <xf numFmtId="186" fontId="44" fillId="0" borderId="184" applyNumberFormat="0" applyFill="0" applyAlignment="0" applyProtection="0"/>
    <xf numFmtId="4" fontId="56" fillId="16" borderId="178" applyNumberFormat="0" applyProtection="0">
      <alignment horizontal="right" vertical="center"/>
    </xf>
    <xf numFmtId="4" fontId="56" fillId="56" borderId="178" applyNumberFormat="0" applyProtection="0">
      <alignment horizontal="right" vertical="center"/>
    </xf>
    <xf numFmtId="0" fontId="5" fillId="69" borderId="185">
      <alignment vertical="center"/>
    </xf>
    <xf numFmtId="191" fontId="5" fillId="70" borderId="185">
      <alignment horizontal="right" vertical="center"/>
      <protection locked="0"/>
    </xf>
    <xf numFmtId="186" fontId="56" fillId="14" borderId="188" applyNumberFormat="0" applyProtection="0">
      <alignment horizontal="left" vertical="top" indent="1"/>
    </xf>
    <xf numFmtId="186" fontId="27" fillId="14" borderId="180" applyNumberFormat="0" applyProtection="0">
      <alignment horizontal="left" vertical="top" indent="1"/>
    </xf>
    <xf numFmtId="186" fontId="56" fillId="63" borderId="188" applyNumberFormat="0" applyProtection="0">
      <alignment horizontal="left" vertical="top" indent="1"/>
    </xf>
    <xf numFmtId="186" fontId="56" fillId="15" borderId="180" applyNumberFormat="0" applyProtection="0">
      <alignment horizontal="left" vertical="top" indent="1"/>
    </xf>
    <xf numFmtId="191" fontId="28" fillId="12" borderId="185">
      <alignment vertical="center"/>
      <protection locked="0"/>
    </xf>
    <xf numFmtId="4" fontId="62" fillId="48" borderId="188" applyNumberFormat="0" applyProtection="0">
      <alignment vertical="center"/>
    </xf>
    <xf numFmtId="186" fontId="27" fillId="63" borderId="188" applyNumberFormat="0" applyProtection="0">
      <alignment horizontal="left" vertical="top" indent="1"/>
    </xf>
    <xf numFmtId="4" fontId="56" fillId="54" borderId="200" applyNumberFormat="0" applyProtection="0">
      <alignment horizontal="left" vertical="center" indent="1"/>
    </xf>
    <xf numFmtId="186" fontId="27" fillId="15" borderId="198" applyNumberFormat="0" applyProtection="0">
      <alignment horizontal="left" vertical="top" indent="1"/>
    </xf>
    <xf numFmtId="186" fontId="56" fillId="14" borderId="180" applyNumberFormat="0" applyProtection="0">
      <alignment horizontal="left" vertical="top" indent="1"/>
    </xf>
    <xf numFmtId="4" fontId="56" fillId="55" borderId="190" applyNumberFormat="0" applyProtection="0">
      <alignment horizontal="right" vertical="center"/>
    </xf>
    <xf numFmtId="4" fontId="63" fillId="66" borderId="204" applyNumberFormat="0" applyProtection="0">
      <alignment horizontal="left" vertical="center" indent="1"/>
    </xf>
    <xf numFmtId="186" fontId="27" fillId="63" borderId="188" applyNumberFormat="0" applyProtection="0">
      <alignment horizontal="left" vertical="center" indent="1"/>
    </xf>
    <xf numFmtId="186" fontId="56" fillId="15" borderId="198" applyNumberFormat="0" applyProtection="0">
      <alignment horizontal="left" vertical="top" indent="1"/>
    </xf>
    <xf numFmtId="186" fontId="56" fillId="40" borderId="200" applyNumberFormat="0" applyFont="0" applyAlignment="0" applyProtection="0"/>
    <xf numFmtId="4" fontId="62" fillId="48" borderId="188" applyNumberFormat="0" applyProtection="0">
      <alignmen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56" fillId="21" borderId="180"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37" fontId="33" fillId="0" borderId="183" applyNumberFormat="0"/>
    <xf numFmtId="186" fontId="27" fillId="63" borderId="180" applyNumberFormat="0" applyProtection="0">
      <alignment horizontal="left" vertical="top" indent="1"/>
    </xf>
    <xf numFmtId="186" fontId="56" fillId="63" borderId="198" applyNumberFormat="0" applyProtection="0">
      <alignment horizontal="left" vertical="top" indent="1"/>
    </xf>
    <xf numFmtId="186" fontId="56" fillId="63" borderId="180" applyNumberFormat="0" applyProtection="0">
      <alignment horizontal="left" vertical="top" indent="1"/>
    </xf>
    <xf numFmtId="190" fontId="28" fillId="51" borderId="185">
      <alignment horizontal="right" vertical="center"/>
      <protection locked="0"/>
    </xf>
    <xf numFmtId="186" fontId="42" fillId="44" borderId="178" applyNumberFormat="0" applyAlignment="0" applyProtection="0"/>
    <xf numFmtId="186" fontId="56" fillId="14" borderId="180" applyNumberFormat="0" applyProtection="0">
      <alignment horizontal="left" vertical="top" indent="1"/>
    </xf>
    <xf numFmtId="186" fontId="56" fillId="14" borderId="188" applyNumberFormat="0" applyProtection="0">
      <alignment horizontal="left" vertical="top" indent="1"/>
    </xf>
    <xf numFmtId="191" fontId="28" fillId="51" borderId="196">
      <alignment horizontal="right" vertical="center"/>
      <protection locked="0"/>
    </xf>
    <xf numFmtId="186" fontId="56" fillId="67" borderId="196"/>
    <xf numFmtId="4" fontId="59" fillId="53" borderId="190" applyNumberFormat="0" applyProtection="0">
      <alignment vertical="center"/>
    </xf>
    <xf numFmtId="186" fontId="56" fillId="40" borderId="190" applyNumberFormat="0" applyFont="0" applyAlignment="0" applyProtection="0"/>
    <xf numFmtId="4" fontId="56" fillId="56" borderId="178" applyNumberFormat="0" applyProtection="0">
      <alignment horizontal="right" vertical="center"/>
    </xf>
    <xf numFmtId="186" fontId="27" fillId="63" borderId="188" applyNumberFormat="0" applyProtection="0">
      <alignment horizontal="left" vertical="top" indent="1"/>
    </xf>
    <xf numFmtId="186" fontId="56" fillId="15" borderId="180" applyNumberFormat="0" applyProtection="0">
      <alignment horizontal="left" vertical="top" indent="1"/>
    </xf>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27" fillId="15" borderId="180" applyNumberFormat="0" applyProtection="0">
      <alignment horizontal="left" vertical="center" indent="1"/>
    </xf>
    <xf numFmtId="4" fontId="56" fillId="54" borderId="178" applyNumberFormat="0" applyProtection="0">
      <alignment horizontal="left" vertical="center" indent="1"/>
    </xf>
    <xf numFmtId="4" fontId="56" fillId="56" borderId="178" applyNumberFormat="0" applyProtection="0">
      <alignment horizontal="right" vertical="center"/>
    </xf>
    <xf numFmtId="186" fontId="42" fillId="44" borderId="178" applyNumberFormat="0" applyAlignment="0" applyProtection="0"/>
    <xf numFmtId="186" fontId="57" fillId="44" borderId="191" applyNumberFormat="0" applyAlignment="0" applyProtection="0"/>
    <xf numFmtId="186" fontId="56" fillId="15" borderId="198" applyNumberFormat="0" applyProtection="0">
      <alignment horizontal="left" vertical="top" indent="1"/>
    </xf>
    <xf numFmtId="4" fontId="56" fillId="60" borderId="190" applyNumberFormat="0" applyProtection="0">
      <alignment horizontal="right" vertical="center"/>
    </xf>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4" fontId="56" fillId="59" borderId="190" applyNumberFormat="0" applyProtection="0">
      <alignment horizontal="right" vertical="center"/>
    </xf>
    <xf numFmtId="186" fontId="56" fillId="40" borderId="200" applyNumberFormat="0" applyFont="0" applyAlignment="0" applyProtection="0"/>
    <xf numFmtId="186" fontId="56" fillId="40" borderId="200" applyNumberFormat="0" applyFont="0" applyAlignment="0" applyProtection="0"/>
    <xf numFmtId="4" fontId="59" fillId="53" borderId="190" applyNumberFormat="0" applyProtection="0">
      <alignment vertical="center"/>
    </xf>
    <xf numFmtId="4" fontId="56" fillId="16" borderId="190" applyNumberFormat="0" applyProtection="0">
      <alignment horizontal="right" vertical="center"/>
    </xf>
    <xf numFmtId="186" fontId="56" fillId="15" borderId="188" applyNumberFormat="0" applyProtection="0">
      <alignment horizontal="left" vertical="top" indent="1"/>
    </xf>
    <xf numFmtId="4" fontId="56" fillId="53" borderId="190" applyNumberFormat="0" applyProtection="0">
      <alignment horizontal="left" vertical="center" indent="1"/>
    </xf>
    <xf numFmtId="186" fontId="56" fillId="40" borderId="190" applyNumberFormat="0" applyFont="0" applyAlignment="0" applyProtection="0"/>
    <xf numFmtId="4" fontId="56" fillId="58" borderId="190" applyNumberFormat="0" applyProtection="0">
      <alignment horizontal="right" vertical="center"/>
    </xf>
    <xf numFmtId="193" fontId="5" fillId="69" borderId="176">
      <alignment vertical="center"/>
    </xf>
    <xf numFmtId="190" fontId="28" fillId="50" borderId="176">
      <alignment vertical="center"/>
    </xf>
    <xf numFmtId="186" fontId="56" fillId="15" borderId="188" applyNumberFormat="0" applyProtection="0">
      <alignment horizontal="left" vertical="top" indent="1"/>
    </xf>
    <xf numFmtId="4" fontId="56" fillId="23" borderId="190" applyNumberFormat="0" applyProtection="0">
      <alignment horizontal="righ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57" borderId="181" applyNumberFormat="0" applyProtection="0">
      <alignment horizontal="right" vertical="center"/>
    </xf>
    <xf numFmtId="186" fontId="56" fillId="14" borderId="188" applyNumberFormat="0" applyProtection="0">
      <alignment horizontal="left" vertical="top" indent="1"/>
    </xf>
    <xf numFmtId="188" fontId="5" fillId="13" borderId="196">
      <alignment vertical="center"/>
    </xf>
    <xf numFmtId="0" fontId="27" fillId="64" borderId="185" applyNumberFormat="0">
      <protection locked="0"/>
    </xf>
    <xf numFmtId="193" fontId="5" fillId="7" borderId="185">
      <alignment vertical="center"/>
      <protection locked="0"/>
    </xf>
    <xf numFmtId="186" fontId="44" fillId="0" borderId="205" applyNumberFormat="0" applyFill="0" applyAlignment="0" applyProtection="0"/>
    <xf numFmtId="186" fontId="56" fillId="63" borderId="180" applyNumberFormat="0" applyProtection="0">
      <alignment horizontal="left" vertical="top" indent="1"/>
    </xf>
    <xf numFmtId="4" fontId="59" fillId="65" borderId="190" applyNumberFormat="0" applyProtection="0">
      <alignment horizontal="right" vertical="center"/>
    </xf>
    <xf numFmtId="37" fontId="33" fillId="0" borderId="183" applyNumberFormat="0"/>
    <xf numFmtId="4" fontId="56" fillId="14" borderId="181" applyNumberFormat="0" applyProtection="0">
      <alignment horizontal="left" vertical="center" indent="1"/>
    </xf>
    <xf numFmtId="186" fontId="56" fillId="21" borderId="180" applyNumberFormat="0" applyProtection="0">
      <alignment horizontal="left" vertical="top" indent="1"/>
    </xf>
    <xf numFmtId="191" fontId="5" fillId="13" borderId="196">
      <alignment vertical="center"/>
    </xf>
    <xf numFmtId="4" fontId="56" fillId="61" borderId="204" applyNumberFormat="0" applyProtection="0">
      <alignment horizontal="left" vertical="center" indent="1"/>
    </xf>
    <xf numFmtId="186" fontId="61" fillId="21" borderId="182" applyBorder="0"/>
    <xf numFmtId="4" fontId="27" fillId="21" borderId="181" applyNumberFormat="0" applyProtection="0">
      <alignment horizontal="left" vertical="center" indent="1"/>
    </xf>
    <xf numFmtId="186" fontId="56" fillId="40" borderId="178" applyNumberFormat="0" applyFont="0" applyAlignment="0" applyProtection="0"/>
    <xf numFmtId="186" fontId="28" fillId="51" borderId="196">
      <alignment horizontal="right" vertical="center"/>
      <protection locked="0"/>
    </xf>
    <xf numFmtId="4" fontId="63" fillId="66" borderId="181" applyNumberFormat="0" applyProtection="0">
      <alignment horizontal="left" vertical="center" indent="1"/>
    </xf>
    <xf numFmtId="4" fontId="56" fillId="15" borderId="181" applyNumberFormat="0" applyProtection="0">
      <alignment horizontal="left" vertical="center" indent="1"/>
    </xf>
    <xf numFmtId="186" fontId="56" fillId="14" borderId="188" applyNumberFormat="0" applyProtection="0">
      <alignment horizontal="left" vertical="top" indent="1"/>
    </xf>
    <xf numFmtId="186" fontId="27" fillId="63" borderId="188" applyNumberFormat="0" applyProtection="0">
      <alignment horizontal="left" vertical="center" indent="1"/>
    </xf>
    <xf numFmtId="191" fontId="28" fillId="12" borderId="196">
      <alignment vertical="center"/>
      <protection locked="0"/>
    </xf>
    <xf numFmtId="4" fontId="27" fillId="21" borderId="194" applyNumberFormat="0" applyProtection="0">
      <alignment horizontal="left" vertical="center" indent="1"/>
    </xf>
    <xf numFmtId="4" fontId="62" fillId="48" borderId="188" applyNumberFormat="0" applyProtection="0">
      <alignment vertical="center"/>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28" fillId="49" borderId="196">
      <alignment vertical="center"/>
    </xf>
    <xf numFmtId="186" fontId="56" fillId="14" borderId="180" applyNumberFormat="0" applyProtection="0">
      <alignment horizontal="left" vertical="top" indent="1"/>
    </xf>
    <xf numFmtId="0" fontId="27" fillId="63" borderId="180" applyNumberFormat="0" applyProtection="0">
      <alignment horizontal="left" vertical="top" indent="1"/>
    </xf>
    <xf numFmtId="186" fontId="56" fillId="14" borderId="180" applyNumberFormat="0" applyProtection="0">
      <alignment horizontal="left" vertical="top" indent="1"/>
    </xf>
    <xf numFmtId="186" fontId="27" fillId="63" borderId="180" applyNumberFormat="0" applyProtection="0">
      <alignment horizontal="left" vertical="top" indent="1"/>
    </xf>
    <xf numFmtId="186" fontId="61" fillId="21" borderId="182" applyBorder="0"/>
    <xf numFmtId="4" fontId="56" fillId="61" borderId="181" applyNumberFormat="0" applyProtection="0">
      <alignment horizontal="left" vertical="center" indent="1"/>
    </xf>
    <xf numFmtId="186" fontId="56" fillId="63" borderId="180" applyNumberFormat="0" applyProtection="0">
      <alignment horizontal="left" vertical="top" indent="1"/>
    </xf>
    <xf numFmtId="190" fontId="5" fillId="69" borderId="185">
      <alignment vertical="center"/>
    </xf>
    <xf numFmtId="186" fontId="56" fillId="21" borderId="180" applyNumberFormat="0" applyProtection="0">
      <alignment horizontal="left" vertical="top" indent="1"/>
    </xf>
    <xf numFmtId="188" fontId="28" fillId="49" borderId="185">
      <alignment vertical="center"/>
    </xf>
    <xf numFmtId="186" fontId="56" fillId="40" borderId="178" applyNumberFormat="0" applyFont="0" applyAlignment="0" applyProtection="0"/>
    <xf numFmtId="186" fontId="56" fillId="15" borderId="188" applyNumberFormat="0" applyProtection="0">
      <alignment horizontal="left" vertical="top" indent="1"/>
    </xf>
    <xf numFmtId="186" fontId="56" fillId="15" borderId="188" applyNumberFormat="0" applyProtection="0">
      <alignment horizontal="left" vertical="top" indent="1"/>
    </xf>
    <xf numFmtId="0" fontId="5" fillId="69" borderId="176">
      <alignment vertical="center"/>
    </xf>
    <xf numFmtId="4" fontId="56" fillId="52" borderId="190" applyNumberFormat="0" applyProtection="0">
      <alignment vertical="center"/>
    </xf>
    <xf numFmtId="186" fontId="56" fillId="11" borderId="190" applyNumberFormat="0" applyProtection="0">
      <alignment horizontal="left" vertical="center" indent="1"/>
    </xf>
    <xf numFmtId="4" fontId="62" fillId="48" borderId="188" applyNumberFormat="0" applyProtection="0">
      <alignment vertical="center"/>
    </xf>
    <xf numFmtId="4" fontId="62" fillId="48" borderId="198" applyNumberFormat="0" applyProtection="0">
      <alignment vertical="center"/>
    </xf>
    <xf numFmtId="186" fontId="56" fillId="15" borderId="198" applyNumberFormat="0" applyProtection="0">
      <alignment horizontal="left" vertical="top" indent="1"/>
    </xf>
    <xf numFmtId="4" fontId="56" fillId="55" borderId="190" applyNumberFormat="0" applyProtection="0">
      <alignment horizontal="right" vertical="center"/>
    </xf>
    <xf numFmtId="186" fontId="56" fillId="21" borderId="188" applyNumberFormat="0" applyProtection="0">
      <alignment horizontal="left" vertical="top" indent="1"/>
    </xf>
    <xf numFmtId="186" fontId="62" fillId="48" borderId="188" applyNumberFormat="0" applyProtection="0">
      <alignment horizontal="left" vertical="top" indent="1"/>
    </xf>
    <xf numFmtId="186" fontId="27" fillId="21" borderId="18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40" borderId="190" applyNumberFormat="0" applyFont="0" applyAlignment="0" applyProtection="0"/>
    <xf numFmtId="186" fontId="62" fillId="48" borderId="188" applyNumberFormat="0" applyProtection="0">
      <alignment horizontal="left" vertical="top" indent="1"/>
    </xf>
    <xf numFmtId="186" fontId="56" fillId="21" borderId="188" applyNumberFormat="0" applyProtection="0">
      <alignment horizontal="left" vertical="top" indent="1"/>
    </xf>
    <xf numFmtId="186" fontId="56" fillId="63" borderId="198" applyNumberFormat="0" applyProtection="0">
      <alignment horizontal="left" vertical="top" indent="1"/>
    </xf>
    <xf numFmtId="186" fontId="61" fillId="21" borderId="192" applyBorder="0"/>
    <xf numFmtId="4" fontId="27" fillId="21" borderId="204" applyNumberFormat="0" applyProtection="0">
      <alignment horizontal="left" vertical="center" indent="1"/>
    </xf>
    <xf numFmtId="186" fontId="56" fillId="14" borderId="188" applyNumberFormat="0" applyProtection="0">
      <alignment horizontal="left" vertical="top" indent="1"/>
    </xf>
    <xf numFmtId="4" fontId="56" fillId="16" borderId="190" applyNumberFormat="0" applyProtection="0">
      <alignment horizontal="right" vertical="center"/>
    </xf>
    <xf numFmtId="186" fontId="44" fillId="0" borderId="195" applyNumberFormat="0" applyFill="0" applyAlignment="0" applyProtection="0"/>
    <xf numFmtId="4" fontId="59" fillId="53" borderId="190" applyNumberFormat="0" applyProtection="0">
      <alignment vertical="center"/>
    </xf>
    <xf numFmtId="186" fontId="56" fillId="40" borderId="200" applyNumberFormat="0" applyFont="0" applyAlignment="0" applyProtection="0"/>
    <xf numFmtId="186" fontId="56" fillId="11" borderId="190" applyNumberFormat="0" applyProtection="0">
      <alignment horizontal="left" vertical="center" indent="1"/>
    </xf>
    <xf numFmtId="186" fontId="28" fillId="50" borderId="196">
      <alignment vertical="center"/>
    </xf>
    <xf numFmtId="4" fontId="59" fillId="12" borderId="196" applyNumberFormat="0" applyProtection="0">
      <alignment vertical="center"/>
    </xf>
    <xf numFmtId="4" fontId="64" fillId="64" borderId="200" applyNumberFormat="0" applyProtection="0">
      <alignment horizontal="right" vertical="center"/>
    </xf>
    <xf numFmtId="186" fontId="50" fillId="41" borderId="200" applyNumberFormat="0" applyAlignment="0" applyProtection="0"/>
    <xf numFmtId="186" fontId="44" fillId="0" borderId="195" applyNumberFormat="0" applyFill="0" applyAlignment="0" applyProtection="0"/>
    <xf numFmtId="4" fontId="56" fillId="52" borderId="190" applyNumberFormat="0" applyProtection="0">
      <alignment vertical="center"/>
    </xf>
    <xf numFmtId="186" fontId="56" fillId="40" borderId="190" applyNumberFormat="0" applyFont="0" applyAlignment="0" applyProtection="0"/>
    <xf numFmtId="172" fontId="28" fillId="12" borderId="176">
      <alignment vertical="center"/>
      <protection locked="0"/>
    </xf>
    <xf numFmtId="186" fontId="50" fillId="41" borderId="190" applyNumberFormat="0" applyAlignment="0" applyProtection="0"/>
    <xf numFmtId="4" fontId="72" fillId="87" borderId="188" applyNumberFormat="0" applyProtection="0">
      <alignment vertical="center"/>
    </xf>
    <xf numFmtId="172" fontId="5" fillId="7" borderId="176">
      <alignment vertical="center"/>
      <protection locked="0"/>
    </xf>
    <xf numFmtId="186" fontId="56" fillId="63" borderId="188" applyNumberFormat="0" applyProtection="0">
      <alignment horizontal="left" vertical="top" indent="1"/>
    </xf>
    <xf numFmtId="186" fontId="62" fillId="48" borderId="188" applyNumberFormat="0" applyProtection="0">
      <alignment horizontal="left" vertical="top" indent="1"/>
    </xf>
    <xf numFmtId="186" fontId="62" fillId="15" borderId="188" applyNumberFormat="0" applyProtection="0">
      <alignment horizontal="left" vertical="top" indent="1"/>
    </xf>
    <xf numFmtId="190" fontId="5" fillId="13" borderId="196">
      <alignmen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7" fillId="44" borderId="201" applyNumberFormat="0" applyAlignment="0" applyProtection="0"/>
    <xf numFmtId="4" fontId="72" fillId="86" borderId="188" applyNumberFormat="0" applyProtection="0">
      <alignment horizontal="right" vertical="center"/>
    </xf>
    <xf numFmtId="4" fontId="56" fillId="57" borderId="194" applyNumberFormat="0" applyProtection="0">
      <alignment horizontal="right" vertical="center"/>
    </xf>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186" fontId="61" fillId="21" borderId="182" applyBorder="0"/>
    <xf numFmtId="4" fontId="56" fillId="57" borderId="181" applyNumberFormat="0" applyProtection="0">
      <alignment horizontal="right" vertical="center"/>
    </xf>
    <xf numFmtId="4" fontId="27" fillId="21" borderId="181" applyNumberFormat="0" applyProtection="0">
      <alignment horizontal="left" vertical="center" indent="1"/>
    </xf>
    <xf numFmtId="186" fontId="56" fillId="40" borderId="178" applyNumberFormat="0" applyFont="0" applyAlignment="0" applyProtection="0"/>
    <xf numFmtId="186" fontId="28" fillId="50" borderId="206">
      <alignment vertical="center"/>
    </xf>
    <xf numFmtId="186" fontId="56" fillId="14" borderId="180" applyNumberFormat="0" applyProtection="0">
      <alignment horizontal="left" vertical="top" indent="1"/>
    </xf>
    <xf numFmtId="4" fontId="56" fillId="54" borderId="178" applyNumberFormat="0" applyProtection="0">
      <alignment horizontal="left" vertical="center" indent="1"/>
    </xf>
    <xf numFmtId="186" fontId="50" fillId="41" borderId="178" applyNumberFormat="0" applyAlignment="0" applyProtection="0"/>
    <xf numFmtId="191" fontId="28" fillId="50" borderId="196">
      <alignment vertical="center"/>
    </xf>
    <xf numFmtId="186" fontId="27" fillId="15" borderId="188" applyNumberFormat="0" applyProtection="0">
      <alignment horizontal="left" vertical="center" indent="1"/>
    </xf>
    <xf numFmtId="4" fontId="56" fillId="58" borderId="178" applyNumberFormat="0" applyProtection="0">
      <alignment horizontal="right" vertical="center"/>
    </xf>
    <xf numFmtId="191" fontId="28" fillId="49" borderId="176">
      <alignment vertical="center"/>
    </xf>
    <xf numFmtId="186" fontId="56" fillId="11" borderId="190" applyNumberFormat="0" applyProtection="0">
      <alignment horizontal="left" vertical="center" indent="1"/>
    </xf>
    <xf numFmtId="4" fontId="56" fillId="0" borderId="190" applyNumberFormat="0" applyProtection="0">
      <alignment horizontal="right" vertical="center"/>
    </xf>
    <xf numFmtId="186" fontId="27" fillId="15" borderId="188" applyNumberFormat="0" applyProtection="0">
      <alignment horizontal="left" vertical="top" indent="1"/>
    </xf>
    <xf numFmtId="186" fontId="56" fillId="21" borderId="188" applyNumberFormat="0" applyProtection="0">
      <alignment horizontal="left" vertical="top" indent="1"/>
    </xf>
    <xf numFmtId="4" fontId="27" fillId="21" borderId="181" applyNumberFormat="0" applyProtection="0">
      <alignment horizontal="left" vertical="center" indent="1"/>
    </xf>
    <xf numFmtId="4" fontId="56" fillId="23" borderId="190" applyNumberFormat="0" applyProtection="0">
      <alignment horizontal="right" vertical="center"/>
    </xf>
    <xf numFmtId="186" fontId="62" fillId="15" borderId="188" applyNumberFormat="0" applyProtection="0">
      <alignment horizontal="left" vertical="top" indent="1"/>
    </xf>
    <xf numFmtId="186" fontId="56" fillId="63" borderId="180" applyNumberFormat="0" applyProtection="0">
      <alignment horizontal="left" vertical="top" indent="1"/>
    </xf>
    <xf numFmtId="172"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4" fontId="27" fillId="21" borderId="181" applyNumberFormat="0" applyProtection="0">
      <alignment horizontal="left" vertical="center" indent="1"/>
    </xf>
    <xf numFmtId="186" fontId="56" fillId="40" borderId="178" applyNumberFormat="0" applyFont="0" applyAlignment="0" applyProtection="0"/>
    <xf numFmtId="186" fontId="56" fillId="63" borderId="188" applyNumberFormat="0" applyProtection="0">
      <alignment horizontal="left" vertical="top" indent="1"/>
    </xf>
    <xf numFmtId="186" fontId="27" fillId="15" borderId="188" applyNumberFormat="0" applyProtection="0">
      <alignment horizontal="left" vertical="center" indent="1"/>
    </xf>
    <xf numFmtId="190" fontId="5" fillId="13" borderId="196">
      <alignment vertical="center"/>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56" fillId="21" borderId="198" applyNumberFormat="0" applyProtection="0">
      <alignment horizontal="left" vertical="top" indent="1"/>
    </xf>
    <xf numFmtId="186" fontId="44" fillId="0" borderId="205" applyNumberFormat="0" applyFill="0" applyAlignment="0" applyProtection="0"/>
    <xf numFmtId="186" fontId="56" fillId="40" borderId="190" applyNumberFormat="0" applyFont="0" applyAlignment="0" applyProtection="0"/>
    <xf numFmtId="191" fontId="5" fillId="69" borderId="185">
      <alignment vertical="center"/>
    </xf>
    <xf numFmtId="186" fontId="56" fillId="15" borderId="188" applyNumberFormat="0" applyProtection="0">
      <alignment horizontal="left" vertical="top" indent="1"/>
    </xf>
    <xf numFmtId="4" fontId="75" fillId="88" borderId="189" applyNumberFormat="0" applyProtection="0">
      <alignment horizontal="left" vertical="center" indent="1"/>
    </xf>
    <xf numFmtId="4" fontId="56" fillId="23" borderId="190" applyNumberFormat="0" applyProtection="0">
      <alignment horizontal="right" vertical="center"/>
    </xf>
    <xf numFmtId="186" fontId="57" fillId="44" borderId="201" applyNumberFormat="0" applyAlignment="0" applyProtection="0"/>
    <xf numFmtId="186" fontId="57" fillId="44" borderId="201" applyNumberFormat="0" applyAlignment="0" applyProtection="0"/>
    <xf numFmtId="191" fontId="28" fillId="51" borderId="176">
      <alignment horizontal="right" vertical="center"/>
      <protection locked="0"/>
    </xf>
    <xf numFmtId="186" fontId="56" fillId="14" borderId="188" applyNumberFormat="0" applyProtection="0">
      <alignment horizontal="left" vertical="top" indent="1"/>
    </xf>
    <xf numFmtId="186" fontId="27" fillId="21" borderId="18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6" fillId="63" borderId="198" applyNumberFormat="0" applyProtection="0">
      <alignment horizontal="left" vertical="top" indent="1"/>
    </xf>
    <xf numFmtId="186" fontId="56" fillId="40" borderId="178" applyNumberFormat="0" applyFont="0" applyAlignment="0" applyProtection="0"/>
    <xf numFmtId="37" fontId="33" fillId="0" borderId="193" applyNumberFormat="0"/>
    <xf numFmtId="186" fontId="56" fillId="15" borderId="188" applyNumberFormat="0" applyProtection="0">
      <alignment horizontal="left" vertical="top" indent="1"/>
    </xf>
    <xf numFmtId="172" fontId="28" fillId="12" borderId="196">
      <alignment vertical="center"/>
      <protection locked="0"/>
    </xf>
    <xf numFmtId="186" fontId="56" fillId="40" borderId="190" applyNumberFormat="0" applyFont="0" applyAlignment="0" applyProtection="0"/>
    <xf numFmtId="193" fontId="28" fillId="12" borderId="185">
      <alignment vertical="center"/>
      <protection locked="0"/>
    </xf>
    <xf numFmtId="188" fontId="5" fillId="7" borderId="185">
      <alignment vertical="center"/>
      <protection locked="0"/>
    </xf>
    <xf numFmtId="186" fontId="56" fillId="15" borderId="180" applyNumberFormat="0" applyProtection="0">
      <alignment horizontal="left" vertical="top" indent="1"/>
    </xf>
    <xf numFmtId="4" fontId="56" fillId="23" borderId="178" applyNumberFormat="0" applyProtection="0">
      <alignment horizontal="right" vertical="center"/>
    </xf>
    <xf numFmtId="188" fontId="28" fillId="50" borderId="176">
      <alignment vertical="center"/>
    </xf>
    <xf numFmtId="4" fontId="56" fillId="61" borderId="204" applyNumberFormat="0" applyProtection="0">
      <alignment horizontal="left" vertical="center" indent="1"/>
    </xf>
    <xf numFmtId="4" fontId="56" fillId="58" borderId="190" applyNumberFormat="0" applyProtection="0">
      <alignment horizontal="right" vertical="center"/>
    </xf>
    <xf numFmtId="186" fontId="42" fillId="44" borderId="190" applyNumberFormat="0" applyAlignment="0" applyProtection="0"/>
    <xf numFmtId="186" fontId="28" fillId="49" borderId="196">
      <alignment vertical="center"/>
    </xf>
    <xf numFmtId="186" fontId="56" fillId="14" borderId="188" applyNumberFormat="0" applyProtection="0">
      <alignment horizontal="left" vertical="top" indent="1"/>
    </xf>
    <xf numFmtId="186" fontId="57" fillId="44" borderId="201" applyNumberFormat="0" applyAlignment="0" applyProtection="0"/>
    <xf numFmtId="186" fontId="56" fillId="11" borderId="200" applyNumberFormat="0" applyProtection="0">
      <alignment horizontal="left" vertical="center" indent="1"/>
    </xf>
    <xf numFmtId="186" fontId="56" fillId="40" borderId="190" applyNumberFormat="0" applyFont="0" applyAlignment="0" applyProtection="0"/>
    <xf numFmtId="186" fontId="56" fillId="15" borderId="198" applyNumberFormat="0" applyProtection="0">
      <alignment horizontal="left" vertical="top" indent="1"/>
    </xf>
    <xf numFmtId="4" fontId="62" fillId="48" borderId="198" applyNumberFormat="0" applyProtection="0">
      <alignment vertical="center"/>
    </xf>
    <xf numFmtId="186" fontId="62" fillId="15" borderId="198" applyNumberFormat="0" applyProtection="0">
      <alignment horizontal="left" vertical="top" indent="1"/>
    </xf>
    <xf numFmtId="172" fontId="28" fillId="12" borderId="196">
      <alignment vertical="center"/>
      <protection locked="0"/>
    </xf>
    <xf numFmtId="186" fontId="56" fillId="63" borderId="188" applyNumberFormat="0" applyProtection="0">
      <alignment horizontal="left" vertical="top" indent="1"/>
    </xf>
    <xf numFmtId="4" fontId="56" fillId="15" borderId="194" applyNumberFormat="0" applyProtection="0">
      <alignment horizontal="left" vertical="center" indent="1"/>
    </xf>
    <xf numFmtId="186" fontId="56" fillId="63" borderId="188" applyNumberFormat="0" applyProtection="0">
      <alignment horizontal="left" vertical="top" indent="1"/>
    </xf>
    <xf numFmtId="186" fontId="56" fillId="62" borderId="190" applyNumberFormat="0" applyProtection="0">
      <alignment horizontal="left" vertical="center" indent="1"/>
    </xf>
    <xf numFmtId="186" fontId="56" fillId="40" borderId="200" applyNumberFormat="0" applyFont="0" applyAlignment="0" applyProtection="0"/>
    <xf numFmtId="186" fontId="57" fillId="44" borderId="191" applyNumberFormat="0" applyAlignment="0" applyProtection="0"/>
    <xf numFmtId="186" fontId="56" fillId="15" borderId="198" applyNumberFormat="0" applyProtection="0">
      <alignment horizontal="left" vertical="top" indent="1"/>
    </xf>
    <xf numFmtId="186" fontId="56" fillId="14" borderId="180" applyNumberFormat="0" applyProtection="0">
      <alignment horizontal="left" vertical="top" indent="1"/>
    </xf>
    <xf numFmtId="186" fontId="27" fillId="15" borderId="180" applyNumberFormat="0" applyProtection="0">
      <alignment horizontal="left" vertical="top" indent="1"/>
    </xf>
    <xf numFmtId="4" fontId="56" fillId="19" borderId="190" applyNumberFormat="0" applyProtection="0">
      <alignment horizontal="right" vertical="center"/>
    </xf>
    <xf numFmtId="186" fontId="56" fillId="15" borderId="198" applyNumberFormat="0" applyProtection="0">
      <alignment horizontal="left" vertical="top" indent="1"/>
    </xf>
    <xf numFmtId="4" fontId="56" fillId="59" borderId="190" applyNumberFormat="0" applyProtection="0">
      <alignment horizontal="right" vertical="center"/>
    </xf>
    <xf numFmtId="186" fontId="56" fillId="11" borderId="190" applyNumberFormat="0" applyProtection="0">
      <alignment horizontal="left" vertical="center" indent="1"/>
    </xf>
    <xf numFmtId="186" fontId="27" fillId="21" borderId="198" applyNumberFormat="0" applyProtection="0">
      <alignment horizontal="left" vertical="center" indent="1"/>
    </xf>
    <xf numFmtId="186" fontId="56" fillId="40" borderId="200" applyNumberFormat="0" applyFont="0" applyAlignment="0" applyProtection="0"/>
    <xf numFmtId="4" fontId="56" fillId="59" borderId="190" applyNumberFormat="0" applyProtection="0">
      <alignment horizontal="right" vertical="center"/>
    </xf>
    <xf numFmtId="4" fontId="56" fillId="59" borderId="190" applyNumberFormat="0" applyProtection="0">
      <alignment horizontal="right" vertical="center"/>
    </xf>
    <xf numFmtId="186" fontId="50" fillId="41" borderId="190" applyNumberFormat="0" applyAlignment="0" applyProtection="0"/>
    <xf numFmtId="4" fontId="56" fillId="53" borderId="190" applyNumberFormat="0" applyProtection="0">
      <alignment horizontal="left" vertical="center" indent="1"/>
    </xf>
    <xf numFmtId="193" fontId="5" fillId="69" borderId="176">
      <alignment vertical="center"/>
    </xf>
    <xf numFmtId="186" fontId="44" fillId="0" borderId="195" applyNumberFormat="0" applyFill="0" applyAlignment="0" applyProtection="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7" fillId="44" borderId="179" applyNumberFormat="0" applyAlignment="0" applyProtection="0"/>
    <xf numFmtId="186" fontId="56" fillId="63" borderId="180" applyNumberFormat="0" applyProtection="0">
      <alignment horizontal="left" vertical="top" indent="1"/>
    </xf>
    <xf numFmtId="186" fontId="56" fillId="15" borderId="198" applyNumberFormat="0" applyProtection="0">
      <alignment horizontal="left" vertical="top" indent="1"/>
    </xf>
    <xf numFmtId="172" fontId="28" fillId="12" borderId="196">
      <alignment vertical="center"/>
      <protection locked="0"/>
    </xf>
    <xf numFmtId="186" fontId="56" fillId="21" borderId="180" applyNumberFormat="0" applyProtection="0">
      <alignment horizontal="left" vertical="top" indent="1"/>
    </xf>
    <xf numFmtId="4" fontId="27" fillId="21" borderId="181" applyNumberFormat="0" applyProtection="0">
      <alignment horizontal="left" vertical="center" indent="1"/>
    </xf>
    <xf numFmtId="186" fontId="56" fillId="21" borderId="188" applyNumberFormat="0" applyProtection="0">
      <alignment horizontal="left" vertical="top" indent="1"/>
    </xf>
    <xf numFmtId="186" fontId="56" fillId="14" borderId="180" applyNumberFormat="0" applyProtection="0">
      <alignment horizontal="left" vertical="top" indent="1"/>
    </xf>
    <xf numFmtId="186" fontId="56" fillId="40" borderId="178" applyNumberFormat="0" applyFont="0" applyAlignment="0" applyProtection="0"/>
    <xf numFmtId="186" fontId="56" fillId="63" borderId="188" applyNumberFormat="0" applyProtection="0">
      <alignment horizontal="left" vertical="top" indent="1"/>
    </xf>
    <xf numFmtId="4" fontId="56" fillId="14" borderId="181" applyNumberFormat="0" applyProtection="0">
      <alignment horizontal="left" vertical="center" indent="1"/>
    </xf>
    <xf numFmtId="186" fontId="56" fillId="15" borderId="188" applyNumberFormat="0" applyProtection="0">
      <alignment horizontal="left" vertical="top" indent="1"/>
    </xf>
    <xf numFmtId="186" fontId="57" fillId="44" borderId="191" applyNumberFormat="0" applyAlignment="0" applyProtection="0"/>
    <xf numFmtId="4" fontId="56" fillId="15" borderId="194" applyNumberFormat="0" applyProtection="0">
      <alignment horizontal="left" vertical="center" indent="1"/>
    </xf>
    <xf numFmtId="186" fontId="56" fillId="14" borderId="188" applyNumberFormat="0" applyProtection="0">
      <alignment horizontal="left" vertical="top" indent="1"/>
    </xf>
    <xf numFmtId="4" fontId="63" fillId="66" borderId="194" applyNumberFormat="0" applyProtection="0">
      <alignment horizontal="left" vertical="center" indent="1"/>
    </xf>
    <xf numFmtId="186" fontId="56" fillId="21" borderId="180" applyNumberFormat="0" applyProtection="0">
      <alignment horizontal="left" vertical="top" indent="1"/>
    </xf>
    <xf numFmtId="186" fontId="56" fillId="14" borderId="188" applyNumberFormat="0" applyProtection="0">
      <alignment horizontal="left" vertical="top" indent="1"/>
    </xf>
    <xf numFmtId="193" fontId="5" fillId="69" borderId="185">
      <alignment vertical="center"/>
    </xf>
    <xf numFmtId="186" fontId="56" fillId="14" borderId="180" applyNumberFormat="0" applyProtection="0">
      <alignment horizontal="left" vertical="top" indent="1"/>
    </xf>
    <xf numFmtId="186" fontId="61" fillId="21" borderId="202" applyBorder="0"/>
    <xf numFmtId="0" fontId="27" fillId="15" borderId="180" applyNumberFormat="0" applyProtection="0">
      <alignment horizontal="left" vertical="top" indent="1"/>
    </xf>
    <xf numFmtId="186" fontId="56" fillId="14" borderId="180" applyNumberFormat="0" applyProtection="0">
      <alignment horizontal="left" vertical="top" indent="1"/>
    </xf>
    <xf numFmtId="186" fontId="56" fillId="14" borderId="180" applyNumberFormat="0" applyProtection="0">
      <alignment horizontal="left" vertical="top" indent="1"/>
    </xf>
    <xf numFmtId="186" fontId="60" fillId="52" borderId="180" applyNumberFormat="0" applyProtection="0">
      <alignment horizontal="left" vertical="top" indent="1"/>
    </xf>
    <xf numFmtId="186" fontId="56" fillId="63" borderId="180" applyNumberFormat="0" applyProtection="0">
      <alignment horizontal="left" vertical="top" indent="1"/>
    </xf>
    <xf numFmtId="186" fontId="56" fillId="21" borderId="180" applyNumberFormat="0" applyProtection="0">
      <alignment horizontal="left" vertical="top" indent="1"/>
    </xf>
    <xf numFmtId="196" fontId="5" fillId="69" borderId="185">
      <alignment vertical="center"/>
    </xf>
    <xf numFmtId="186" fontId="28" fillId="49" borderId="185">
      <alignment vertical="center"/>
    </xf>
    <xf numFmtId="186" fontId="56" fillId="15" borderId="188" applyNumberFormat="0" applyProtection="0">
      <alignment horizontal="left" vertical="top" indent="1"/>
    </xf>
    <xf numFmtId="172" fontId="28" fillId="12" borderId="196">
      <alignment vertical="center"/>
      <protection locked="0"/>
    </xf>
    <xf numFmtId="186" fontId="56" fillId="14" borderId="188" applyNumberFormat="0" applyProtection="0">
      <alignment horizontal="left" vertical="top" indent="1"/>
    </xf>
    <xf numFmtId="4" fontId="62" fillId="11" borderId="188" applyNumberFormat="0" applyProtection="0">
      <alignment horizontal="left" vertical="center" indent="1"/>
    </xf>
    <xf numFmtId="186" fontId="62" fillId="15" borderId="188" applyNumberFormat="0" applyProtection="0">
      <alignment horizontal="left" vertical="top" indent="1"/>
    </xf>
    <xf numFmtId="4" fontId="63" fillId="66" borderId="194" applyNumberFormat="0" applyProtection="0">
      <alignment horizontal="left" vertical="center" indent="1"/>
    </xf>
    <xf numFmtId="37" fontId="33" fillId="0" borderId="193" applyNumberFormat="0"/>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42" fillId="44" borderId="190" applyNumberFormat="0" applyAlignment="0" applyProtection="0"/>
    <xf numFmtId="4" fontId="62" fillId="48" borderId="188" applyNumberFormat="0" applyProtection="0">
      <alignment vertical="center"/>
    </xf>
    <xf numFmtId="186" fontId="62" fillId="48" borderId="188" applyNumberFormat="0" applyProtection="0">
      <alignment horizontal="left" vertical="top" indent="1"/>
    </xf>
    <xf numFmtId="37" fontId="33" fillId="0" borderId="193" applyNumberFormat="0"/>
    <xf numFmtId="194" fontId="33" fillId="0" borderId="186" applyFill="0"/>
    <xf numFmtId="186" fontId="56" fillId="15" borderId="188" applyNumberFormat="0" applyProtection="0">
      <alignment horizontal="left" vertical="top" indent="1"/>
    </xf>
    <xf numFmtId="4" fontId="63" fillId="66" borderId="204" applyNumberFormat="0" applyProtection="0">
      <alignment horizontal="left" vertical="center" indent="1"/>
    </xf>
    <xf numFmtId="4" fontId="56" fillId="23" borderId="190" applyNumberFormat="0" applyProtection="0">
      <alignment horizontal="right" vertical="center"/>
    </xf>
    <xf numFmtId="186" fontId="56" fillId="15" borderId="188" applyNumberFormat="0" applyProtection="0">
      <alignment horizontal="left" vertical="top" indent="1"/>
    </xf>
    <xf numFmtId="186" fontId="27" fillId="21" borderId="188" applyNumberFormat="0" applyProtection="0">
      <alignment horizontal="left" vertical="top" indent="1"/>
    </xf>
    <xf numFmtId="186" fontId="42" fillId="44" borderId="190" applyNumberFormat="0" applyAlignment="0" applyProtection="0"/>
    <xf numFmtId="4" fontId="56" fillId="56" borderId="178" applyNumberFormat="0" applyProtection="0">
      <alignment horizontal="right" vertical="center"/>
    </xf>
    <xf numFmtId="186" fontId="50" fillId="41" borderId="178" applyNumberFormat="0" applyAlignment="0" applyProtection="0"/>
    <xf numFmtId="186" fontId="56" fillId="63" borderId="188" applyNumberFormat="0" applyProtection="0">
      <alignment horizontal="left" vertical="top" indent="1"/>
    </xf>
    <xf numFmtId="186" fontId="57" fillId="44" borderId="179" applyNumberFormat="0" applyAlignment="0" applyProtection="0"/>
    <xf numFmtId="186" fontId="56" fillId="15" borderId="180" applyNumberFormat="0" applyProtection="0">
      <alignment horizontal="left" vertical="top" indent="1"/>
    </xf>
    <xf numFmtId="186" fontId="27" fillId="21" borderId="180" applyNumberFormat="0" applyProtection="0">
      <alignment horizontal="left" vertical="top" indent="1"/>
    </xf>
    <xf numFmtId="186" fontId="56" fillId="14" borderId="200" applyNumberFormat="0" applyProtection="0">
      <alignment horizontal="left" vertical="center" indent="1"/>
    </xf>
    <xf numFmtId="4" fontId="56" fillId="14" borderId="204" applyNumberFormat="0" applyProtection="0">
      <alignment horizontal="left" vertical="center" indent="1"/>
    </xf>
    <xf numFmtId="4" fontId="72" fillId="79" borderId="188" applyNumberFormat="0" applyProtection="0">
      <alignment horizontal="right" vertical="center"/>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15" borderId="180" applyNumberFormat="0" applyProtection="0">
      <alignment horizontal="left" vertical="top" indent="1"/>
    </xf>
    <xf numFmtId="186" fontId="56" fillId="63" borderId="198" applyNumberFormat="0" applyProtection="0">
      <alignment horizontal="left" vertical="top" indent="1"/>
    </xf>
    <xf numFmtId="186" fontId="56" fillId="40" borderId="178" applyNumberFormat="0" applyFont="0" applyAlignment="0" applyProtection="0"/>
    <xf numFmtId="186" fontId="28" fillId="50" borderId="196">
      <alignment vertical="center"/>
    </xf>
    <xf numFmtId="186" fontId="56" fillId="21" borderId="188" applyNumberFormat="0" applyProtection="0">
      <alignment horizontal="left" vertical="top" indent="1"/>
    </xf>
    <xf numFmtId="186" fontId="56" fillId="63" borderId="188" applyNumberFormat="0" applyProtection="0">
      <alignment horizontal="left" vertical="top" indent="1"/>
    </xf>
    <xf numFmtId="188" fontId="5" fillId="13" borderId="176">
      <alignment vertical="center"/>
    </xf>
    <xf numFmtId="186" fontId="56" fillId="14" borderId="188" applyNumberFormat="0" applyProtection="0">
      <alignment horizontal="left" vertical="top" indent="1"/>
    </xf>
    <xf numFmtId="4" fontId="59" fillId="65" borderId="190" applyNumberFormat="0" applyProtection="0">
      <alignment horizontal="right" vertical="center"/>
    </xf>
    <xf numFmtId="193" fontId="28" fillId="12" borderId="176">
      <alignment vertical="center"/>
      <protection locked="0"/>
    </xf>
    <xf numFmtId="4" fontId="64" fillId="64" borderId="200" applyNumberFormat="0" applyProtection="0">
      <alignment horizontal="right" vertical="center"/>
    </xf>
    <xf numFmtId="186" fontId="27" fillId="15" borderId="198" applyNumberFormat="0" applyProtection="0">
      <alignment horizontal="left" vertical="top" indent="1"/>
    </xf>
    <xf numFmtId="186" fontId="27" fillId="21" borderId="188" applyNumberFormat="0" applyProtection="0">
      <alignment horizontal="left" vertical="center" indent="1"/>
    </xf>
    <xf numFmtId="186" fontId="27" fillId="21" borderId="198" applyNumberFormat="0" applyProtection="0">
      <alignment horizontal="left" vertical="center" indent="1"/>
    </xf>
    <xf numFmtId="4" fontId="56" fillId="58" borderId="200" applyNumberFormat="0" applyProtection="0">
      <alignment horizontal="right" vertical="center"/>
    </xf>
    <xf numFmtId="186" fontId="56" fillId="15" borderId="188" applyNumberFormat="0" applyProtection="0">
      <alignment horizontal="left" vertical="top" indent="1"/>
    </xf>
    <xf numFmtId="4" fontId="64" fillId="64" borderId="200" applyNumberFormat="0" applyProtection="0">
      <alignment horizontal="right" vertical="center"/>
    </xf>
    <xf numFmtId="4" fontId="56" fillId="15" borderId="204" applyNumberFormat="0" applyProtection="0">
      <alignment horizontal="left" vertical="center" indent="1"/>
    </xf>
    <xf numFmtId="186" fontId="56" fillId="21" borderId="188" applyNumberFormat="0" applyProtection="0">
      <alignment horizontal="left" vertical="top" indent="1"/>
    </xf>
    <xf numFmtId="186" fontId="56" fillId="21" borderId="198" applyNumberFormat="0" applyProtection="0">
      <alignment horizontal="left" vertical="top" indent="1"/>
    </xf>
    <xf numFmtId="4" fontId="72" fillId="78" borderId="198" applyNumberFormat="0" applyProtection="0">
      <alignment horizontal="right" vertical="center"/>
    </xf>
    <xf numFmtId="4" fontId="56" fillId="53" borderId="200" applyNumberFormat="0" applyProtection="0">
      <alignment horizontal="left" vertical="center" indent="1"/>
    </xf>
    <xf numFmtId="186" fontId="56" fillId="63" borderId="188" applyNumberFormat="0" applyProtection="0">
      <alignment horizontal="left" vertical="top" indent="1"/>
    </xf>
    <xf numFmtId="188" fontId="28" fillId="49" borderId="206">
      <alignment vertical="center"/>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4" fontId="70" fillId="53" borderId="188" applyNumberFormat="0" applyProtection="0">
      <alignment vertical="center"/>
    </xf>
    <xf numFmtId="4" fontId="62" fillId="11" borderId="188" applyNumberFormat="0" applyProtection="0">
      <alignment horizontal="left" vertical="center" indent="1"/>
    </xf>
    <xf numFmtId="188" fontId="5" fillId="13" borderId="196">
      <alignment vertical="center"/>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0" applyNumberFormat="0" applyProtection="0">
      <alignment horizontal="left" vertical="top" indent="1"/>
    </xf>
    <xf numFmtId="186" fontId="56" fillId="14" borderId="180" applyNumberFormat="0" applyProtection="0">
      <alignment horizontal="left" vertical="top" indent="1"/>
    </xf>
    <xf numFmtId="4" fontId="64" fillId="64" borderId="178" applyNumberFormat="0" applyProtection="0">
      <alignment horizontal="right" vertical="center"/>
    </xf>
    <xf numFmtId="186" fontId="56" fillId="15" borderId="180" applyNumberFormat="0" applyProtection="0">
      <alignment horizontal="left" vertical="top" indent="1"/>
    </xf>
    <xf numFmtId="191" fontId="28" fillId="50" borderId="185">
      <alignment vertical="center"/>
    </xf>
    <xf numFmtId="186" fontId="56" fillId="63" borderId="188" applyNumberFormat="0" applyProtection="0">
      <alignment horizontal="left" vertical="top" indent="1"/>
    </xf>
    <xf numFmtId="186" fontId="27" fillId="14" borderId="188" applyNumberFormat="0" applyProtection="0">
      <alignment horizontal="left" vertical="top" indent="1"/>
    </xf>
    <xf numFmtId="186" fontId="56"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63" borderId="188" applyNumberFormat="0" applyProtection="0">
      <alignment horizontal="left" vertical="top" indent="1"/>
    </xf>
    <xf numFmtId="191" fontId="28" fillId="12" borderId="176">
      <alignment vertical="center"/>
      <protection locked="0"/>
    </xf>
    <xf numFmtId="186" fontId="56" fillId="14" borderId="188" applyNumberFormat="0" applyProtection="0">
      <alignment horizontal="left" vertical="top" indent="1"/>
    </xf>
    <xf numFmtId="186" fontId="27" fillId="15" borderId="188" applyNumberFormat="0" applyProtection="0">
      <alignment horizontal="left" vertical="center" indent="1"/>
    </xf>
    <xf numFmtId="186" fontId="56" fillId="40" borderId="190" applyNumberFormat="0" applyFont="0" applyAlignment="0" applyProtection="0"/>
    <xf numFmtId="186" fontId="56" fillId="21" borderId="180" applyNumberFormat="0" applyProtection="0">
      <alignment horizontal="left" vertical="top" indent="1"/>
    </xf>
    <xf numFmtId="191" fontId="5" fillId="70" borderId="185">
      <alignment horizontal="right" vertical="center"/>
      <protection locked="0"/>
    </xf>
    <xf numFmtId="193" fontId="5" fillId="7" borderId="185">
      <alignment vertical="center"/>
      <protection locked="0"/>
    </xf>
    <xf numFmtId="186" fontId="27"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186" fontId="61" fillId="21" borderId="182" applyBorder="0"/>
    <xf numFmtId="191" fontId="28" fillId="51" borderId="185">
      <alignment horizontal="right" vertical="center"/>
      <protection locked="0"/>
    </xf>
    <xf numFmtId="4" fontId="56" fillId="55" borderId="178" applyNumberFormat="0" applyProtection="0">
      <alignment horizontal="right" vertical="center"/>
    </xf>
    <xf numFmtId="186" fontId="27" fillId="14" borderId="188" applyNumberFormat="0" applyProtection="0">
      <alignment horizontal="left" vertical="center" indent="1"/>
    </xf>
    <xf numFmtId="4" fontId="56" fillId="54" borderId="190" applyNumberFormat="0" applyProtection="0">
      <alignment horizontal="left" vertical="center" indent="1"/>
    </xf>
    <xf numFmtId="193" fontId="5" fillId="7" borderId="196">
      <alignment vertical="center"/>
      <protection locked="0"/>
    </xf>
    <xf numFmtId="186" fontId="56" fillId="15" borderId="180" applyNumberFormat="0" applyProtection="0">
      <alignment horizontal="left" vertical="top" indent="1"/>
    </xf>
    <xf numFmtId="4" fontId="56" fillId="15" borderId="190" applyNumberFormat="0" applyProtection="0">
      <alignment horizontal="right" vertical="center"/>
    </xf>
    <xf numFmtId="186" fontId="50" fillId="41" borderId="190" applyNumberFormat="0" applyAlignment="0" applyProtection="0"/>
    <xf numFmtId="4" fontId="56" fillId="54" borderId="178"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37" fontId="33" fillId="0" borderId="203" applyNumberFormat="0"/>
    <xf numFmtId="186" fontId="27" fillId="15" borderId="188" applyNumberFormat="0" applyProtection="0">
      <alignment horizontal="left" vertical="top" indent="1"/>
    </xf>
    <xf numFmtId="191" fontId="5" fillId="69" borderId="196">
      <alignment vertical="center"/>
    </xf>
    <xf numFmtId="186" fontId="56" fillId="21" borderId="18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186" fontId="56" fillId="14" borderId="200" applyNumberFormat="0" applyProtection="0">
      <alignment horizontal="left" vertical="center" indent="1"/>
    </xf>
    <xf numFmtId="186" fontId="56" fillId="63" borderId="200" applyNumberFormat="0" applyProtection="0">
      <alignment horizontal="left" vertical="center" indent="1"/>
    </xf>
    <xf numFmtId="4" fontId="59" fillId="65" borderId="200" applyNumberFormat="0" applyProtection="0">
      <alignment horizontal="right" vertical="center"/>
    </xf>
    <xf numFmtId="4" fontId="56" fillId="58" borderId="200" applyNumberFormat="0" applyProtection="0">
      <alignment horizontal="right" vertical="center"/>
    </xf>
    <xf numFmtId="186" fontId="56" fillId="63" borderId="188" applyNumberFormat="0" applyProtection="0">
      <alignment horizontal="left" vertical="top" indent="1"/>
    </xf>
    <xf numFmtId="186" fontId="56" fillId="21" borderId="188" applyNumberFormat="0" applyProtection="0">
      <alignment horizontal="left" vertical="top" indent="1"/>
    </xf>
    <xf numFmtId="4" fontId="27" fillId="21" borderId="194" applyNumberFormat="0" applyProtection="0">
      <alignment horizontal="left" vertical="center" indent="1"/>
    </xf>
    <xf numFmtId="193" fontId="5" fillId="7" borderId="176">
      <alignment vertical="center"/>
      <protection locked="0"/>
    </xf>
    <xf numFmtId="4" fontId="27" fillId="21" borderId="194" applyNumberFormat="0" applyProtection="0">
      <alignment horizontal="left" vertical="center" indent="1"/>
    </xf>
    <xf numFmtId="186" fontId="56" fillId="14" borderId="188" applyNumberFormat="0" applyProtection="0">
      <alignment horizontal="left" vertical="top" indent="1"/>
    </xf>
    <xf numFmtId="4" fontId="56" fillId="54" borderId="190" applyNumberFormat="0" applyProtection="0">
      <alignment horizontal="left" vertical="center" indent="1"/>
    </xf>
    <xf numFmtId="186" fontId="27" fillId="15" borderId="188" applyNumberFormat="0" applyProtection="0">
      <alignment horizontal="left" vertical="center" indent="1"/>
    </xf>
    <xf numFmtId="186" fontId="27" fillId="15" borderId="188" applyNumberFormat="0" applyProtection="0">
      <alignment horizontal="left" vertical="top" indent="1"/>
    </xf>
    <xf numFmtId="186" fontId="56" fillId="40" borderId="190" applyNumberFormat="0" applyFont="0" applyAlignment="0" applyProtection="0"/>
    <xf numFmtId="4" fontId="72" fillId="79" borderId="188" applyNumberFormat="0" applyProtection="0">
      <alignment horizontal="right" vertical="center"/>
    </xf>
    <xf numFmtId="186" fontId="56" fillId="15" borderId="198" applyNumberFormat="0" applyProtection="0">
      <alignment horizontal="left" vertical="top" indent="1"/>
    </xf>
    <xf numFmtId="186" fontId="50" fillId="41" borderId="200" applyNumberFormat="0" applyAlignment="0" applyProtection="0"/>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27" fillId="14" borderId="198" applyNumberFormat="0" applyProtection="0">
      <alignment horizontal="left" vertical="center" indent="1"/>
    </xf>
    <xf numFmtId="4" fontId="70" fillId="86" borderId="199" applyNumberFormat="0" applyProtection="0">
      <alignment horizontal="left" vertical="center" indent="1"/>
    </xf>
    <xf numFmtId="186" fontId="27" fillId="15" borderId="198" applyNumberFormat="0" applyProtection="0">
      <alignment horizontal="left" vertical="center" indent="1"/>
    </xf>
    <xf numFmtId="186" fontId="62" fillId="15" borderId="188" applyNumberFormat="0" applyProtection="0">
      <alignment horizontal="left" vertical="top" indent="1"/>
    </xf>
    <xf numFmtId="4" fontId="56" fillId="54" borderId="190" applyNumberFormat="0" applyProtection="0">
      <alignment horizontal="left" vertical="center" indent="1"/>
    </xf>
    <xf numFmtId="186" fontId="56" fillId="40" borderId="190" applyNumberFormat="0" applyFont="0" applyAlignment="0" applyProtection="0"/>
    <xf numFmtId="186" fontId="56" fillId="62" borderId="178" applyNumberFormat="0" applyProtection="0">
      <alignment horizontal="left" vertical="center" indent="1"/>
    </xf>
    <xf numFmtId="186" fontId="27" fillId="15" borderId="188" applyNumberFormat="0" applyProtection="0">
      <alignment horizontal="left" vertical="center" indent="1"/>
    </xf>
    <xf numFmtId="186" fontId="56" fillId="14" borderId="180" applyNumberFormat="0" applyProtection="0">
      <alignment horizontal="left" vertical="top" indent="1"/>
    </xf>
    <xf numFmtId="4" fontId="63" fillId="66" borderId="181" applyNumberFormat="0" applyProtection="0">
      <alignment horizontal="left" vertical="center" indent="1"/>
    </xf>
    <xf numFmtId="191" fontId="5" fillId="7" borderId="176">
      <alignment vertical="center"/>
      <protection locked="0"/>
    </xf>
    <xf numFmtId="186" fontId="56" fillId="14" borderId="198" applyNumberFormat="0" applyProtection="0">
      <alignment horizontal="left" vertical="top" indent="1"/>
    </xf>
    <xf numFmtId="186" fontId="27" fillId="63" borderId="180" applyNumberFormat="0" applyProtection="0">
      <alignment horizontal="left" vertical="top" indent="1"/>
    </xf>
    <xf numFmtId="186" fontId="28" fillId="51" borderId="185">
      <alignment horizontal="right" vertical="center"/>
      <protection locked="0"/>
    </xf>
    <xf numFmtId="188" fontId="5" fillId="13" borderId="185">
      <alignment vertical="center"/>
    </xf>
    <xf numFmtId="186" fontId="56" fillId="14" borderId="180" applyNumberFormat="0" applyProtection="0">
      <alignment horizontal="left" vertical="top" indent="1"/>
    </xf>
    <xf numFmtId="186" fontId="56" fillId="14" borderId="188" applyNumberFormat="0" applyProtection="0">
      <alignment horizontal="left" vertical="top" indent="1"/>
    </xf>
    <xf numFmtId="190" fontId="28" fillId="51" borderId="196">
      <alignment horizontal="right" vertical="center"/>
      <protection locked="0"/>
    </xf>
    <xf numFmtId="4" fontId="56" fillId="0" borderId="190" applyNumberFormat="0" applyProtection="0">
      <alignment horizontal="right" vertical="center"/>
    </xf>
    <xf numFmtId="190" fontId="28" fillId="51" borderId="176">
      <alignment horizontal="right" vertical="center"/>
      <protection locked="0"/>
    </xf>
    <xf numFmtId="186" fontId="56" fillId="40" borderId="190" applyNumberFormat="0" applyFont="0" applyAlignment="0" applyProtection="0"/>
    <xf numFmtId="4" fontId="56" fillId="55" borderId="178" applyNumberFormat="0" applyProtection="0">
      <alignment horizontal="right" vertical="center"/>
    </xf>
    <xf numFmtId="186" fontId="60" fillId="52" borderId="188" applyNumberFormat="0" applyProtection="0">
      <alignment horizontal="left" vertical="top" indent="1"/>
    </xf>
    <xf numFmtId="186" fontId="56" fillId="15" borderId="180" applyNumberFormat="0" applyProtection="0">
      <alignment horizontal="left" vertical="top" indent="1"/>
    </xf>
    <xf numFmtId="0" fontId="73" fillId="52" borderId="180" applyNumberFormat="0" applyProtection="0">
      <alignment horizontal="left" vertical="top" indent="1"/>
    </xf>
    <xf numFmtId="193" fontId="5" fillId="7" borderId="185">
      <alignment vertical="center"/>
      <protection locked="0"/>
    </xf>
    <xf numFmtId="186" fontId="56" fillId="21" borderId="180" applyNumberFormat="0" applyProtection="0">
      <alignment horizontal="left" vertical="top" indent="1"/>
    </xf>
    <xf numFmtId="186" fontId="56" fillId="15" borderId="180" applyNumberFormat="0" applyProtection="0">
      <alignment horizontal="left" vertical="top" indent="1"/>
    </xf>
    <xf numFmtId="186" fontId="56" fillId="62" borderId="178" applyNumberFormat="0" applyProtection="0">
      <alignment horizontal="left" vertical="center" indent="1"/>
    </xf>
    <xf numFmtId="4" fontId="59" fillId="65" borderId="178" applyNumberFormat="0" applyProtection="0">
      <alignment horizontal="right" vertical="center"/>
    </xf>
    <xf numFmtId="4" fontId="56" fillId="55" borderId="178" applyNumberFormat="0" applyProtection="0">
      <alignment horizontal="right" vertical="center"/>
    </xf>
    <xf numFmtId="186" fontId="50" fillId="41" borderId="178" applyNumberFormat="0" applyAlignment="0" applyProtection="0"/>
    <xf numFmtId="172" fontId="28" fillId="12" borderId="176">
      <alignment vertical="center"/>
      <protection locked="0"/>
    </xf>
    <xf numFmtId="186" fontId="56" fillId="63" borderId="198" applyNumberFormat="0" applyProtection="0">
      <alignment horizontal="left" vertical="top" indent="1"/>
    </xf>
    <xf numFmtId="4" fontId="56" fillId="16" borderId="190" applyNumberFormat="0" applyProtection="0">
      <alignment horizontal="right" vertical="center"/>
    </xf>
    <xf numFmtId="186" fontId="27" fillId="15" borderId="198" applyNumberFormat="0" applyProtection="0">
      <alignment horizontal="left" vertical="top" indent="1"/>
    </xf>
    <xf numFmtId="186" fontId="56" fillId="21" borderId="188" applyNumberFormat="0" applyProtection="0">
      <alignment horizontal="left" vertical="top" indent="1"/>
    </xf>
    <xf numFmtId="186" fontId="50" fillId="41" borderId="200" applyNumberFormat="0" applyAlignment="0" applyProtection="0"/>
    <xf numFmtId="4" fontId="27" fillId="21" borderId="194"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61" fillId="21" borderId="192" applyBorder="0"/>
    <xf numFmtId="4" fontId="56" fillId="19" borderId="190" applyNumberFormat="0" applyProtection="0">
      <alignment horizontal="right" vertical="center"/>
    </xf>
    <xf numFmtId="186" fontId="56" fillId="40" borderId="200" applyNumberFormat="0" applyFont="0" applyAlignment="0" applyProtection="0"/>
    <xf numFmtId="4" fontId="56" fillId="19" borderId="190" applyNumberFormat="0" applyProtection="0">
      <alignment horizontal="right" vertical="center"/>
    </xf>
    <xf numFmtId="186" fontId="56" fillId="40" borderId="190" applyNumberFormat="0" applyFont="0" applyAlignment="0" applyProtection="0"/>
    <xf numFmtId="186" fontId="28" fillId="50" borderId="176">
      <alignment vertical="center"/>
    </xf>
    <xf numFmtId="193" fontId="5" fillId="69" borderId="176">
      <alignment vertical="center"/>
    </xf>
    <xf numFmtId="191" fontId="28" fillId="51" borderId="176">
      <alignment horizontal="right" vertical="center"/>
      <protection locked="0"/>
    </xf>
    <xf numFmtId="186" fontId="44" fillId="0" borderId="195" applyNumberFormat="0" applyFill="0" applyAlignment="0" applyProtection="0"/>
    <xf numFmtId="4" fontId="56" fillId="57" borderId="194"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91" fontId="28" fillId="12" borderId="196">
      <alignment vertical="center"/>
      <protection locked="0"/>
    </xf>
    <xf numFmtId="186" fontId="56" fillId="14" borderId="188" applyNumberFormat="0" applyProtection="0">
      <alignment horizontal="left" vertical="top" indent="1"/>
    </xf>
    <xf numFmtId="186" fontId="60" fillId="52" borderId="180" applyNumberFormat="0" applyProtection="0">
      <alignment horizontal="left" vertical="top"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0" fontId="27" fillId="14" borderId="188" applyNumberFormat="0" applyProtection="0">
      <alignment horizontal="left" vertical="top" indent="1"/>
    </xf>
    <xf numFmtId="193" fontId="5" fillId="7" borderId="185">
      <alignment vertical="center"/>
      <protection locked="0"/>
    </xf>
    <xf numFmtId="191" fontId="28" fillId="50" borderId="176">
      <alignment vertical="center"/>
    </xf>
    <xf numFmtId="186" fontId="56" fillId="63" borderId="180" applyNumberFormat="0" applyProtection="0">
      <alignment horizontal="left" vertical="top" indent="1"/>
    </xf>
    <xf numFmtId="4" fontId="56" fillId="58" borderId="190" applyNumberFormat="0" applyProtection="0">
      <alignment horizontal="right" vertical="center"/>
    </xf>
    <xf numFmtId="186" fontId="27" fillId="21" borderId="180" applyNumberFormat="0" applyProtection="0">
      <alignment horizontal="left" vertical="top" indent="1"/>
    </xf>
    <xf numFmtId="4" fontId="56" fillId="15" borderId="178" applyNumberFormat="0" applyProtection="0">
      <alignment horizontal="right" vertical="center"/>
    </xf>
    <xf numFmtId="186" fontId="56" fillId="21" borderId="180" applyNumberFormat="0" applyProtection="0">
      <alignment horizontal="left" vertical="top" indent="1"/>
    </xf>
    <xf numFmtId="4" fontId="27" fillId="21" borderId="194" applyNumberFormat="0" applyProtection="0">
      <alignment horizontal="left" vertical="center" indent="1"/>
    </xf>
    <xf numFmtId="4" fontId="56" fillId="16" borderId="190" applyNumberFormat="0" applyProtection="0">
      <alignment horizontal="right" vertical="center"/>
    </xf>
    <xf numFmtId="186" fontId="27" fillId="64" borderId="185" applyNumberFormat="0">
      <protection locked="0"/>
    </xf>
    <xf numFmtId="4" fontId="56" fillId="61" borderId="181" applyNumberFormat="0" applyProtection="0">
      <alignment horizontal="left" vertical="center" indent="1"/>
    </xf>
    <xf numFmtId="186" fontId="56" fillId="40" borderId="178" applyNumberFormat="0" applyFont="0" applyAlignment="0" applyProtection="0"/>
    <xf numFmtId="191" fontId="28" fillId="50" borderId="176">
      <alignment vertical="center"/>
    </xf>
    <xf numFmtId="186" fontId="62" fillId="15" borderId="180" applyNumberFormat="0" applyProtection="0">
      <alignment horizontal="left" vertical="top" indent="1"/>
    </xf>
    <xf numFmtId="186" fontId="62" fillId="48" borderId="188" applyNumberFormat="0" applyProtection="0">
      <alignment horizontal="left" vertical="top" indent="1"/>
    </xf>
    <xf numFmtId="186" fontId="56" fillId="14" borderId="188" applyNumberFormat="0" applyProtection="0">
      <alignment horizontal="left" vertical="top" indent="1"/>
    </xf>
    <xf numFmtId="186" fontId="56" fillId="63" borderId="190" applyNumberFormat="0" applyProtection="0">
      <alignment horizontal="left" vertical="center" indent="1"/>
    </xf>
    <xf numFmtId="186" fontId="27" fillId="15" borderId="188" applyNumberFormat="0" applyProtection="0">
      <alignment horizontal="left" vertical="center" indent="1"/>
    </xf>
    <xf numFmtId="4" fontId="56" fillId="15" borderId="190" applyNumberFormat="0" applyProtection="0">
      <alignment horizontal="right" vertical="center"/>
    </xf>
    <xf numFmtId="186" fontId="62" fillId="15" borderId="188" applyNumberFormat="0" applyProtection="0">
      <alignment horizontal="left" vertical="top" indent="1"/>
    </xf>
    <xf numFmtId="186" fontId="56" fillId="21" borderId="180"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7" fillId="44" borderId="191" applyNumberFormat="0" applyAlignment="0" applyProtection="0"/>
    <xf numFmtId="186" fontId="56" fillId="14" borderId="180" applyNumberFormat="0" applyProtection="0">
      <alignment horizontal="left" vertical="top" indent="1"/>
    </xf>
    <xf numFmtId="0" fontId="27" fillId="63" borderId="180" applyNumberFormat="0" applyProtection="0">
      <alignment horizontal="left" vertical="center" indent="1"/>
    </xf>
    <xf numFmtId="193" fontId="5" fillId="69" borderId="185">
      <alignment vertical="center"/>
    </xf>
    <xf numFmtId="186" fontId="56" fillId="14" borderId="180" applyNumberFormat="0" applyProtection="0">
      <alignment horizontal="left" vertical="top" indent="1"/>
    </xf>
    <xf numFmtId="186" fontId="56" fillId="63" borderId="180" applyNumberFormat="0" applyProtection="0">
      <alignment horizontal="left" vertical="top" indent="1"/>
    </xf>
    <xf numFmtId="186" fontId="56" fillId="14" borderId="180" applyNumberFormat="0" applyProtection="0">
      <alignment horizontal="left" vertical="top" indent="1"/>
    </xf>
    <xf numFmtId="4" fontId="56" fillId="57" borderId="181" applyNumberFormat="0" applyProtection="0">
      <alignment horizontal="right" vertical="center"/>
    </xf>
    <xf numFmtId="186" fontId="56" fillId="63" borderId="180" applyNumberFormat="0" applyProtection="0">
      <alignment horizontal="left" vertical="top" indent="1"/>
    </xf>
    <xf numFmtId="188" fontId="5" fillId="69" borderId="185">
      <alignment vertical="center"/>
    </xf>
    <xf numFmtId="186" fontId="56" fillId="21" borderId="180" applyNumberFormat="0" applyProtection="0">
      <alignment horizontal="left" vertical="top" indent="1"/>
    </xf>
    <xf numFmtId="188" fontId="28" fillId="49" borderId="185">
      <alignment vertical="center"/>
    </xf>
    <xf numFmtId="186" fontId="56" fillId="40" borderId="178" applyNumberFormat="0" applyFont="0" applyAlignment="0" applyProtection="0"/>
    <xf numFmtId="186" fontId="56" fillId="15" borderId="188" applyNumberFormat="0" applyProtection="0">
      <alignment horizontal="left" vertical="top" indent="1"/>
    </xf>
    <xf numFmtId="190" fontId="28" fillId="51" borderId="196">
      <alignment horizontal="right" vertical="center"/>
      <protection locked="0"/>
    </xf>
    <xf numFmtId="191" fontId="28" fillId="12" borderId="196">
      <alignment vertical="center"/>
      <protection locked="0"/>
    </xf>
    <xf numFmtId="186" fontId="56" fillId="14" borderId="180" applyNumberFormat="0" applyProtection="0">
      <alignment horizontal="left" vertical="top" indent="1"/>
    </xf>
    <xf numFmtId="4" fontId="74" fillId="87" borderId="180" applyNumberFormat="0" applyProtection="0">
      <alignment horizontal="right" vertical="center"/>
    </xf>
    <xf numFmtId="4" fontId="64" fillId="64" borderId="190" applyNumberFormat="0" applyProtection="0">
      <alignment horizontal="right" vertical="center"/>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56" fillId="21" borderId="180" applyNumberFormat="0" applyProtection="0">
      <alignment horizontal="left" vertical="top" indent="1"/>
    </xf>
    <xf numFmtId="186" fontId="56" fillId="21" borderId="180" applyNumberFormat="0" applyProtection="0">
      <alignment horizontal="left" vertical="top" indent="1"/>
    </xf>
    <xf numFmtId="188" fontId="5" fillId="7" borderId="185">
      <alignment vertical="center"/>
      <protection locked="0"/>
    </xf>
    <xf numFmtId="186" fontId="62" fillId="48"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center" indent="1"/>
    </xf>
    <xf numFmtId="4" fontId="59" fillId="53" borderId="190" applyNumberFormat="0" applyProtection="0">
      <alignment vertical="center"/>
    </xf>
    <xf numFmtId="186" fontId="56" fillId="21" borderId="188" applyNumberFormat="0" applyProtection="0">
      <alignment horizontal="left" vertical="top" indent="1"/>
    </xf>
    <xf numFmtId="186" fontId="50" fillId="41" borderId="190" applyNumberFormat="0" applyAlignment="0" applyProtection="0"/>
    <xf numFmtId="4" fontId="59" fillId="65" borderId="190" applyNumberFormat="0" applyProtection="0">
      <alignment horizontal="right" vertical="center"/>
    </xf>
    <xf numFmtId="186" fontId="56" fillId="63" borderId="180" applyNumberFormat="0" applyProtection="0">
      <alignment horizontal="left" vertical="top" indent="1"/>
    </xf>
    <xf numFmtId="4" fontId="56" fillId="61" borderId="181" applyNumberFormat="0" applyProtection="0">
      <alignment horizontal="left" vertical="center" indent="1"/>
    </xf>
    <xf numFmtId="188" fontId="5" fillId="13" borderId="185">
      <alignment vertical="center"/>
    </xf>
    <xf numFmtId="4" fontId="56" fillId="59" borderId="190" applyNumberFormat="0" applyProtection="0">
      <alignment horizontal="right" vertical="center"/>
    </xf>
    <xf numFmtId="186" fontId="56" fillId="21" borderId="188" applyNumberFormat="0" applyProtection="0">
      <alignment horizontal="left" vertical="top" indent="1"/>
    </xf>
    <xf numFmtId="186" fontId="56" fillId="40" borderId="190" applyNumberFormat="0" applyFont="0" applyAlignment="0" applyProtection="0"/>
    <xf numFmtId="4" fontId="56" fillId="57" borderId="181" applyNumberFormat="0" applyProtection="0">
      <alignment horizontal="right" vertical="center"/>
    </xf>
    <xf numFmtId="186" fontId="56" fillId="63" borderId="180" applyNumberFormat="0" applyProtection="0">
      <alignment horizontal="left" vertical="top" indent="1"/>
    </xf>
    <xf numFmtId="186" fontId="27" fillId="21" borderId="188" applyNumberFormat="0" applyProtection="0">
      <alignment horizontal="left" vertical="center" indent="1"/>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62" fillId="15" borderId="188" applyNumberFormat="0" applyProtection="0">
      <alignment horizontal="left" vertical="top" indent="1"/>
    </xf>
    <xf numFmtId="186" fontId="56" fillId="40" borderId="200" applyNumberFormat="0" applyFont="0" applyAlignment="0" applyProtection="0"/>
    <xf numFmtId="4" fontId="56" fillId="61" borderId="204" applyNumberFormat="0" applyProtection="0">
      <alignment horizontal="left" vertical="center" indent="1"/>
    </xf>
    <xf numFmtId="186" fontId="56" fillId="14" borderId="188" applyNumberFormat="0" applyProtection="0">
      <alignment horizontal="left" vertical="top" indent="1"/>
    </xf>
    <xf numFmtId="186" fontId="44" fillId="0" borderId="195" applyNumberFormat="0" applyFill="0" applyAlignment="0" applyProtection="0"/>
    <xf numFmtId="4" fontId="56" fillId="52" borderId="190" applyNumberFormat="0" applyProtection="0">
      <alignment vertical="center"/>
    </xf>
    <xf numFmtId="194" fontId="33" fillId="0" borderId="207" applyFill="0"/>
    <xf numFmtId="4" fontId="56" fillId="15" borderId="194" applyNumberFormat="0" applyProtection="0">
      <alignment horizontal="left" vertical="center" indent="1"/>
    </xf>
    <xf numFmtId="191" fontId="28" fillId="50" borderId="196">
      <alignment vertical="center"/>
    </xf>
    <xf numFmtId="4" fontId="56" fillId="54" borderId="190" applyNumberFormat="0" applyProtection="0">
      <alignment horizontal="left" vertical="center" indent="1"/>
    </xf>
    <xf numFmtId="186" fontId="62" fillId="15" borderId="198" applyNumberFormat="0" applyProtection="0">
      <alignment horizontal="left" vertical="top" indent="1"/>
    </xf>
    <xf numFmtId="4" fontId="56" fillId="54" borderId="190" applyNumberFormat="0" applyProtection="0">
      <alignment horizontal="left" vertical="center" indent="1"/>
    </xf>
    <xf numFmtId="37" fontId="33" fillId="0" borderId="193" applyNumberFormat="0"/>
    <xf numFmtId="186" fontId="57" fillId="44" borderId="191" applyNumberFormat="0" applyAlignment="0" applyProtection="0"/>
    <xf numFmtId="186" fontId="56" fillId="40" borderId="190" applyNumberFormat="0" applyFont="0" applyAlignment="0" applyProtection="0"/>
    <xf numFmtId="193" fontId="28" fillId="12" borderId="196">
      <alignment vertical="center"/>
      <protection locked="0"/>
    </xf>
    <xf numFmtId="186" fontId="28" fillId="50" borderId="176">
      <alignment vertical="center"/>
    </xf>
    <xf numFmtId="0" fontId="27" fillId="64" borderId="176" applyNumberFormat="0">
      <protection locked="0"/>
    </xf>
    <xf numFmtId="172" fontId="5" fillId="7" borderId="176">
      <alignment vertical="center"/>
      <protection locked="0"/>
    </xf>
    <xf numFmtId="186" fontId="27" fillId="63" borderId="188" applyNumberFormat="0" applyProtection="0">
      <alignment horizontal="left" vertical="top" indent="1"/>
    </xf>
    <xf numFmtId="4" fontId="62" fillId="11" borderId="188" applyNumberFormat="0" applyProtection="0">
      <alignment horizontal="left" vertical="center" indent="1"/>
    </xf>
    <xf numFmtId="193" fontId="28" fillId="50" borderId="176">
      <alignment vertical="center"/>
    </xf>
    <xf numFmtId="190" fontId="5" fillId="69" borderId="196">
      <alignment vertical="center"/>
    </xf>
    <xf numFmtId="186" fontId="56" fillId="15" borderId="188" applyNumberFormat="0" applyProtection="0">
      <alignment horizontal="left" vertical="top" indent="1"/>
    </xf>
    <xf numFmtId="4" fontId="62" fillId="48" borderId="188" applyNumberFormat="0" applyProtection="0">
      <alignment vertical="center"/>
    </xf>
    <xf numFmtId="186" fontId="56" fillId="63" borderId="188" applyNumberFormat="0" applyProtection="0">
      <alignment horizontal="left" vertical="top" indent="1"/>
    </xf>
    <xf numFmtId="186" fontId="50" fillId="41" borderId="190" applyNumberFormat="0" applyAlignment="0" applyProtection="0"/>
    <xf numFmtId="186" fontId="56" fillId="63" borderId="188" applyNumberFormat="0" applyProtection="0">
      <alignment horizontal="left" vertical="top" indent="1"/>
    </xf>
    <xf numFmtId="4" fontId="27" fillId="21" borderId="194" applyNumberFormat="0" applyProtection="0">
      <alignment horizontal="left" vertical="center" indent="1"/>
    </xf>
    <xf numFmtId="4" fontId="62" fillId="11" borderId="188" applyNumberFormat="0" applyProtection="0">
      <alignment horizontal="left" vertical="center" indent="1"/>
    </xf>
    <xf numFmtId="186" fontId="42" fillId="44" borderId="190" applyNumberFormat="0" applyAlignment="0" applyProtection="0"/>
    <xf numFmtId="186" fontId="56" fillId="15" borderId="188" applyNumberFormat="0" applyProtection="0">
      <alignment horizontal="left" vertical="top" indent="1"/>
    </xf>
    <xf numFmtId="186" fontId="56" fillId="15" borderId="180" applyNumberFormat="0" applyProtection="0">
      <alignment horizontal="left" vertical="top" indent="1"/>
    </xf>
    <xf numFmtId="186" fontId="56" fillId="21" borderId="198" applyNumberFormat="0" applyProtection="0">
      <alignment horizontal="left" vertical="top" indent="1"/>
    </xf>
    <xf numFmtId="186" fontId="56" fillId="15" borderId="188" applyNumberFormat="0" applyProtection="0">
      <alignment horizontal="left" vertical="top" indent="1"/>
    </xf>
    <xf numFmtId="4" fontId="56" fillId="56" borderId="178" applyNumberFormat="0" applyProtection="0">
      <alignment horizontal="right" vertical="center"/>
    </xf>
    <xf numFmtId="4" fontId="27" fillId="21" borderId="181" applyNumberFormat="0" applyProtection="0">
      <alignment horizontal="left" vertical="center" indent="1"/>
    </xf>
    <xf numFmtId="186" fontId="56" fillId="40" borderId="178" applyNumberFormat="0" applyFont="0" applyAlignment="0" applyProtection="0"/>
    <xf numFmtId="193" fontId="28" fillId="50" borderId="206">
      <alignment vertical="center"/>
    </xf>
    <xf numFmtId="186" fontId="27" fillId="14" borderId="180" applyNumberFormat="0" applyProtection="0">
      <alignment horizontal="left" vertical="center" indent="1"/>
    </xf>
    <xf numFmtId="186" fontId="60" fillId="52" borderId="180" applyNumberFormat="0" applyProtection="0">
      <alignment horizontal="left" vertical="top" indent="1"/>
    </xf>
    <xf numFmtId="4" fontId="56" fillId="14" borderId="204" applyNumberFormat="0" applyProtection="0">
      <alignment horizontal="left" vertical="center" indent="1"/>
    </xf>
    <xf numFmtId="4" fontId="56" fillId="15" borderId="194" applyNumberFormat="0" applyProtection="0">
      <alignment horizontal="left" vertical="center" indent="1"/>
    </xf>
    <xf numFmtId="186" fontId="56" fillId="21" borderId="188" applyNumberFormat="0" applyProtection="0">
      <alignment horizontal="left" vertical="top" indent="1"/>
    </xf>
    <xf numFmtId="4" fontId="56" fillId="23" borderId="178" applyNumberFormat="0" applyProtection="0">
      <alignment horizontal="right" vertical="center"/>
    </xf>
    <xf numFmtId="188" fontId="28" fillId="49" borderId="196">
      <alignment vertical="center"/>
    </xf>
    <xf numFmtId="4" fontId="56" fillId="57" borderId="194" applyNumberFormat="0" applyProtection="0">
      <alignment horizontal="right" vertical="center"/>
    </xf>
    <xf numFmtId="186" fontId="56" fillId="15" borderId="188" applyNumberFormat="0" applyProtection="0">
      <alignment horizontal="left" vertical="top" indent="1"/>
    </xf>
    <xf numFmtId="186" fontId="28" fillId="49" borderId="196">
      <alignment vertical="center"/>
    </xf>
    <xf numFmtId="4" fontId="27" fillId="21" borderId="181" applyNumberFormat="0" applyProtection="0">
      <alignment horizontal="left" vertical="center" indent="1"/>
    </xf>
    <xf numFmtId="4" fontId="56" fillId="58" borderId="190" applyNumberFormat="0" applyProtection="0">
      <alignment horizontal="right" vertical="center"/>
    </xf>
    <xf numFmtId="4" fontId="63" fillId="66" borderId="194" applyNumberFormat="0" applyProtection="0">
      <alignment horizontal="left" vertical="center" indent="1"/>
    </xf>
    <xf numFmtId="186" fontId="56" fillId="63" borderId="180" applyNumberFormat="0" applyProtection="0">
      <alignment horizontal="left" vertical="top" indent="1"/>
    </xf>
    <xf numFmtId="4" fontId="72" fillId="84" borderId="180" applyNumberFormat="0" applyProtection="0">
      <alignment horizontal="right" vertical="center"/>
    </xf>
    <xf numFmtId="172" fontId="5" fillId="7" borderId="185">
      <alignmen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44" fillId="0" borderId="184" applyNumberFormat="0" applyFill="0" applyAlignment="0" applyProtection="0"/>
    <xf numFmtId="4" fontId="27" fillId="21" borderId="181" applyNumberFormat="0" applyProtection="0">
      <alignment horizontal="left" vertical="center" indent="1"/>
    </xf>
    <xf numFmtId="186" fontId="56" fillId="40" borderId="178" applyNumberFormat="0" applyFont="0" applyAlignment="0" applyProtection="0"/>
    <xf numFmtId="186" fontId="56" fillId="40" borderId="190" applyNumberFormat="0" applyFont="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42" fillId="44" borderId="200" applyNumberFormat="0" applyAlignment="0" applyProtection="0"/>
    <xf numFmtId="4" fontId="56" fillId="54" borderId="178" applyNumberFormat="0" applyProtection="0">
      <alignment horizontal="left" vertical="center" indent="1"/>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86" fontId="56" fillId="11" borderId="178" applyNumberFormat="0" applyProtection="0">
      <alignment horizontal="left" vertical="center" indent="1"/>
    </xf>
    <xf numFmtId="4" fontId="56" fillId="58" borderId="190" applyNumberFormat="0" applyProtection="0">
      <alignment horizontal="right" vertical="center"/>
    </xf>
    <xf numFmtId="186" fontId="56" fillId="21" borderId="188" applyNumberFormat="0" applyProtection="0">
      <alignment horizontal="left" vertical="top" indent="1"/>
    </xf>
    <xf numFmtId="186" fontId="28" fillId="12" borderId="185">
      <alignment vertical="center"/>
      <protection locked="0"/>
    </xf>
    <xf numFmtId="186" fontId="56" fillId="40" borderId="178" applyNumberFormat="0" applyFont="0" applyAlignment="0" applyProtection="0"/>
    <xf numFmtId="186" fontId="60" fillId="52" borderId="188" applyNumberFormat="0" applyProtection="0">
      <alignment horizontal="left" vertical="top" indent="1"/>
    </xf>
    <xf numFmtId="186" fontId="56" fillId="21" borderId="180"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56" fillId="40" borderId="190" applyNumberFormat="0" applyFont="0" applyAlignment="0" applyProtection="0"/>
    <xf numFmtId="186" fontId="56" fillId="14" borderId="188" applyNumberFormat="0" applyProtection="0">
      <alignment horizontal="left" vertical="top" indent="1"/>
    </xf>
    <xf numFmtId="0" fontId="5" fillId="69" borderId="176">
      <alignment vertical="center"/>
    </xf>
    <xf numFmtId="186" fontId="56" fillId="21" borderId="188" applyNumberFormat="0" applyProtection="0">
      <alignment horizontal="left" vertical="top" indent="1"/>
    </xf>
    <xf numFmtId="186" fontId="56" fillId="40" borderId="200" applyNumberFormat="0" applyFont="0" applyAlignment="0" applyProtection="0"/>
    <xf numFmtId="4" fontId="56" fillId="61" borderId="194" applyNumberFormat="0" applyProtection="0">
      <alignment horizontal="left" vertical="center" indent="1"/>
    </xf>
    <xf numFmtId="186" fontId="56" fillId="63" borderId="188" applyNumberFormat="0" applyProtection="0">
      <alignment horizontal="left" vertical="top" indent="1"/>
    </xf>
    <xf numFmtId="186" fontId="27" fillId="14" borderId="198" applyNumberFormat="0" applyProtection="0">
      <alignment horizontal="left" vertical="center" indent="1"/>
    </xf>
    <xf numFmtId="4" fontId="64" fillId="64" borderId="178" applyNumberFormat="0" applyProtection="0">
      <alignment horizontal="right" vertical="center"/>
    </xf>
    <xf numFmtId="186" fontId="57" fillId="44" borderId="191" applyNumberFormat="0" applyAlignment="0" applyProtection="0"/>
    <xf numFmtId="186" fontId="28" fillId="12" borderId="185">
      <alignment vertical="center"/>
      <protection locked="0"/>
    </xf>
    <xf numFmtId="186" fontId="56" fillId="14" borderId="180" applyNumberFormat="0" applyProtection="0">
      <alignment horizontal="left" vertical="top" indent="1"/>
    </xf>
    <xf numFmtId="186" fontId="28" fillId="49" borderId="176">
      <alignment vertical="center"/>
    </xf>
    <xf numFmtId="186" fontId="56" fillId="21" borderId="180" applyNumberFormat="0" applyProtection="0">
      <alignment horizontal="left" vertical="top" indent="1"/>
    </xf>
    <xf numFmtId="186" fontId="56" fillId="15" borderId="188" applyNumberFormat="0" applyProtection="0">
      <alignment horizontal="left" vertical="top" indent="1"/>
    </xf>
    <xf numFmtId="4" fontId="56" fillId="60" borderId="190" applyNumberFormat="0" applyProtection="0">
      <alignment horizontal="right" vertical="center"/>
    </xf>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4" fontId="56" fillId="54" borderId="178" applyNumberFormat="0" applyProtection="0">
      <alignment horizontal="left" vertical="center" indent="1"/>
    </xf>
    <xf numFmtId="186" fontId="56" fillId="15" borderId="198" applyNumberFormat="0" applyProtection="0">
      <alignment horizontal="left" vertical="top" indent="1"/>
    </xf>
    <xf numFmtId="4" fontId="56" fillId="19" borderId="200" applyNumberFormat="0" applyProtection="0">
      <alignment horizontal="right" vertical="center"/>
    </xf>
    <xf numFmtId="4" fontId="72" fillId="84" borderId="198" applyNumberFormat="0" applyProtection="0">
      <alignment horizontal="right" vertical="center"/>
    </xf>
    <xf numFmtId="4" fontId="27" fillId="21" borderId="204" applyNumberFormat="0" applyProtection="0">
      <alignment horizontal="left" vertical="center" indent="1"/>
    </xf>
    <xf numFmtId="186" fontId="56" fillId="14" borderId="188" applyNumberFormat="0" applyProtection="0">
      <alignment horizontal="left" vertical="top" indent="1"/>
    </xf>
    <xf numFmtId="4" fontId="64" fillId="64" borderId="190" applyNumberFormat="0" applyProtection="0">
      <alignment horizontal="right" vertical="center"/>
    </xf>
    <xf numFmtId="37" fontId="33" fillId="0" borderId="193" applyNumberFormat="0"/>
    <xf numFmtId="186" fontId="57" fillId="44" borderId="191" applyNumberFormat="0" applyAlignment="0" applyProtection="0"/>
    <xf numFmtId="188" fontId="5" fillId="70" borderId="176">
      <alignment horizontal="right" vertical="center"/>
      <protection locked="0"/>
    </xf>
    <xf numFmtId="4" fontId="56" fillId="14" borderId="194" applyNumberFormat="0" applyProtection="0">
      <alignment horizontal="left" vertical="center" indent="1"/>
    </xf>
    <xf numFmtId="190" fontId="28" fillId="51" borderId="196">
      <alignment horizontal="right" vertical="center"/>
      <protection locked="0"/>
    </xf>
    <xf numFmtId="37" fontId="33" fillId="0" borderId="193" applyNumberFormat="0"/>
    <xf numFmtId="4" fontId="59" fillId="65" borderId="200" applyNumberFormat="0" applyProtection="0">
      <alignment horizontal="right" vertical="center"/>
    </xf>
    <xf numFmtId="186" fontId="27" fillId="21" borderId="188" applyNumberFormat="0" applyProtection="0">
      <alignment horizontal="left" vertical="top" indent="1"/>
    </xf>
    <xf numFmtId="4" fontId="64" fillId="64" borderId="190" applyNumberFormat="0" applyProtection="0">
      <alignment horizontal="right" vertical="center"/>
    </xf>
    <xf numFmtId="186" fontId="57" fillId="44" borderId="191" applyNumberFormat="0" applyAlignment="0" applyProtection="0"/>
    <xf numFmtId="4" fontId="56" fillId="54" borderId="190" applyNumberFormat="0" applyProtection="0">
      <alignment horizontal="left" vertical="center" indent="1"/>
    </xf>
    <xf numFmtId="4" fontId="56" fillId="58" borderId="190" applyNumberFormat="0" applyProtection="0">
      <alignment horizontal="right" vertical="center"/>
    </xf>
    <xf numFmtId="191" fontId="28" fillId="51" borderId="176">
      <alignment horizontal="right" vertical="center"/>
      <protection locked="0"/>
    </xf>
    <xf numFmtId="0" fontId="27" fillId="14" borderId="188" applyNumberFormat="0" applyProtection="0">
      <alignment horizontal="left" vertical="top" indent="1"/>
    </xf>
    <xf numFmtId="172" fontId="5" fillId="7" borderId="176">
      <alignment vertical="center"/>
      <protection locked="0"/>
    </xf>
    <xf numFmtId="186" fontId="56" fillId="14" borderId="198" applyNumberFormat="0" applyProtection="0">
      <alignment horizontal="left" vertical="top" indent="1"/>
    </xf>
    <xf numFmtId="4" fontId="62" fillId="48" borderId="188" applyNumberFormat="0" applyProtection="0">
      <alignment vertical="center"/>
    </xf>
    <xf numFmtId="191" fontId="28" fillId="50" borderId="176">
      <alignment vertical="center"/>
    </xf>
    <xf numFmtId="186" fontId="56" fillId="40" borderId="190" applyNumberFormat="0" applyFont="0" applyAlignment="0" applyProtection="0"/>
    <xf numFmtId="186" fontId="56" fillId="15" borderId="188" applyNumberFormat="0" applyProtection="0">
      <alignment horizontal="left" vertical="top" indent="1"/>
    </xf>
    <xf numFmtId="186" fontId="56" fillId="63" borderId="188" applyNumberFormat="0" applyProtection="0">
      <alignment horizontal="left" vertical="top" indent="1"/>
    </xf>
    <xf numFmtId="190" fontId="28" fillId="51" borderId="196">
      <alignment horizontal="right" vertical="center"/>
      <protection locked="0"/>
    </xf>
    <xf numFmtId="186" fontId="56" fillId="63" borderId="188" applyNumberFormat="0" applyProtection="0">
      <alignment horizontal="left" vertical="top" indent="1"/>
    </xf>
    <xf numFmtId="4" fontId="56" fillId="52" borderId="200" applyNumberFormat="0" applyProtection="0">
      <alignment vertical="center"/>
    </xf>
    <xf numFmtId="4" fontId="62" fillId="48" borderId="188" applyNumberFormat="0" applyProtection="0">
      <alignment vertical="center"/>
    </xf>
    <xf numFmtId="190" fontId="5" fillId="13" borderId="185">
      <alignment vertical="center"/>
    </xf>
    <xf numFmtId="186" fontId="56" fillId="63" borderId="190" applyNumberFormat="0" applyProtection="0">
      <alignment horizontal="left" vertical="center" indent="1"/>
    </xf>
    <xf numFmtId="186" fontId="56" fillId="15" borderId="180" applyNumberFormat="0" applyProtection="0">
      <alignment horizontal="left" vertical="top" indent="1"/>
    </xf>
    <xf numFmtId="186" fontId="56" fillId="40" borderId="190" applyNumberFormat="0" applyFont="0" applyAlignment="0" applyProtection="0"/>
    <xf numFmtId="186" fontId="56" fillId="21" borderId="188" applyNumberFormat="0" applyProtection="0">
      <alignment horizontal="left" vertical="top" indent="1"/>
    </xf>
    <xf numFmtId="4" fontId="56" fillId="55" borderId="178" applyNumberFormat="0" applyProtection="0">
      <alignment horizontal="right" vertical="center"/>
    </xf>
    <xf numFmtId="4" fontId="56" fillId="61" borderId="181" applyNumberFormat="0" applyProtection="0">
      <alignment horizontal="left" vertical="center" indent="1"/>
    </xf>
    <xf numFmtId="186" fontId="56" fillId="40" borderId="178" applyNumberFormat="0" applyFont="0" applyAlignment="0" applyProtection="0"/>
    <xf numFmtId="193" fontId="28" fillId="12" borderId="206">
      <alignment vertical="center"/>
      <protection locked="0"/>
    </xf>
    <xf numFmtId="186" fontId="56" fillId="14" borderId="178" applyNumberFormat="0" applyProtection="0">
      <alignment horizontal="left" vertical="center" indent="1"/>
    </xf>
    <xf numFmtId="4" fontId="56" fillId="53" borderId="178" applyNumberFormat="0" applyProtection="0">
      <alignment horizontal="left" vertical="center" indent="1"/>
    </xf>
    <xf numFmtId="186" fontId="56" fillId="14" borderId="188" applyNumberFormat="0" applyProtection="0">
      <alignment horizontal="left" vertical="top" indent="1"/>
    </xf>
    <xf numFmtId="4" fontId="27" fillId="21" borderId="194" applyNumberFormat="0" applyProtection="0">
      <alignment horizontal="left" vertical="center" indent="1"/>
    </xf>
    <xf numFmtId="186" fontId="56" fillId="21" borderId="188" applyNumberFormat="0" applyProtection="0">
      <alignment horizontal="left" vertical="top" indent="1"/>
    </xf>
    <xf numFmtId="4" fontId="56" fillId="57" borderId="181" applyNumberFormat="0" applyProtection="0">
      <alignment horizontal="right" vertical="center"/>
    </xf>
    <xf numFmtId="4" fontId="62" fillId="48" borderId="188" applyNumberFormat="0" applyProtection="0">
      <alignment vertical="center"/>
    </xf>
    <xf numFmtId="4" fontId="56" fillId="56" borderId="190" applyNumberFormat="0" applyProtection="0">
      <alignment horizontal="right" vertical="center"/>
    </xf>
    <xf numFmtId="186" fontId="56" fillId="15" borderId="188" applyNumberFormat="0" applyProtection="0">
      <alignment horizontal="left" vertical="top" indent="1"/>
    </xf>
    <xf numFmtId="186" fontId="27" fillId="63" borderId="188" applyNumberFormat="0" applyProtection="0">
      <alignment horizontal="left" vertical="center" indent="1"/>
    </xf>
    <xf numFmtId="4" fontId="56" fillId="61" borderId="181" applyNumberFormat="0" applyProtection="0">
      <alignment horizontal="left" vertical="center" indent="1"/>
    </xf>
    <xf numFmtId="4" fontId="56" fillId="59" borderId="190" applyNumberFormat="0" applyProtection="0">
      <alignment horizontal="right" vertical="center"/>
    </xf>
    <xf numFmtId="4" fontId="64" fillId="64" borderId="190" applyNumberFormat="0" applyProtection="0">
      <alignment horizontal="right" vertical="center"/>
    </xf>
    <xf numFmtId="186" fontId="27" fillId="63" borderId="180" applyNumberFormat="0" applyProtection="0">
      <alignment horizontal="left" vertical="top" indent="1"/>
    </xf>
    <xf numFmtId="4" fontId="72" fillId="83" borderId="180" applyNumberFormat="0" applyProtection="0">
      <alignment horizontal="right" vertical="center"/>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44" fillId="0" borderId="184" applyNumberFormat="0" applyFill="0" applyAlignment="0" applyProtection="0"/>
    <xf numFmtId="4" fontId="56" fillId="61" borderId="181" applyNumberFormat="0" applyProtection="0">
      <alignment horizontal="left" vertical="center" indent="1"/>
    </xf>
    <xf numFmtId="186" fontId="56" fillId="40" borderId="178" applyNumberFormat="0" applyFont="0" applyAlignment="0" applyProtection="0"/>
    <xf numFmtId="186" fontId="56" fillId="14" borderId="188" applyNumberFormat="0" applyProtection="0">
      <alignment horizontal="left" vertical="top" indent="1"/>
    </xf>
    <xf numFmtId="4" fontId="56" fillId="15" borderId="194" applyNumberFormat="0" applyProtection="0">
      <alignment horizontal="left" vertical="center" indent="1"/>
    </xf>
    <xf numFmtId="186" fontId="27" fillId="15" borderId="188" applyNumberFormat="0" applyProtection="0">
      <alignment horizontal="left" vertical="center" indent="1"/>
    </xf>
    <xf numFmtId="186" fontId="56" fillId="14" borderId="188" applyNumberFormat="0" applyProtection="0">
      <alignment horizontal="left" vertical="top" indent="1"/>
    </xf>
    <xf numFmtId="186" fontId="60" fillId="52" borderId="188"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61" fillId="21" borderId="192" applyBorder="0"/>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40" borderId="190" applyNumberFormat="0" applyFont="0" applyAlignment="0" applyProtection="0"/>
    <xf numFmtId="4" fontId="71" fillId="53" borderId="188" applyNumberFormat="0" applyProtection="0">
      <alignment vertical="center"/>
    </xf>
    <xf numFmtId="4" fontId="74" fillId="87" borderId="188" applyNumberFormat="0" applyProtection="0">
      <alignment vertical="center"/>
    </xf>
    <xf numFmtId="186" fontId="56" fillId="21" borderId="188" applyNumberFormat="0" applyProtection="0">
      <alignment horizontal="left" vertical="top" indent="1"/>
    </xf>
    <xf numFmtId="186" fontId="56" fillId="63" borderId="188" applyNumberFormat="0" applyProtection="0">
      <alignment horizontal="left" vertical="top" indent="1"/>
    </xf>
    <xf numFmtId="0" fontId="5" fillId="13" borderId="196">
      <alignment vertical="center"/>
    </xf>
    <xf numFmtId="188" fontId="5" fillId="7" borderId="196">
      <alignment vertical="center"/>
      <protection locked="0"/>
    </xf>
    <xf numFmtId="0" fontId="5" fillId="69" borderId="196">
      <alignment vertical="center"/>
    </xf>
    <xf numFmtId="0" fontId="5" fillId="7" borderId="196">
      <alignment vertical="center"/>
      <protection locked="0"/>
    </xf>
    <xf numFmtId="4" fontId="56" fillId="15" borderId="190" applyNumberFormat="0" applyProtection="0">
      <alignment horizontal="right" vertical="center"/>
    </xf>
    <xf numFmtId="186" fontId="56" fillId="40" borderId="190" applyNumberFormat="0" applyFont="0" applyAlignment="0" applyProtection="0"/>
    <xf numFmtId="190" fontId="28" fillId="49" borderId="206">
      <alignment vertical="center"/>
    </xf>
    <xf numFmtId="186" fontId="42" fillId="44" borderId="190" applyNumberFormat="0" applyAlignment="0" applyProtection="0"/>
    <xf numFmtId="186" fontId="56" fillId="40" borderId="190" applyNumberFormat="0" applyFont="0" applyAlignment="0" applyProtection="0"/>
    <xf numFmtId="186" fontId="56" fillId="14" borderId="198" applyNumberFormat="0" applyProtection="0">
      <alignment horizontal="left" vertical="top" indent="1"/>
    </xf>
    <xf numFmtId="37" fontId="33" fillId="0" borderId="203" applyNumberFormat="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21" borderId="198" applyNumberFormat="0" applyProtection="0">
      <alignment horizontal="left" vertical="center" indent="1"/>
    </xf>
    <xf numFmtId="190" fontId="5" fillId="69" borderId="206">
      <alignment vertical="center"/>
    </xf>
    <xf numFmtId="186" fontId="56" fillId="21" borderId="198" applyNumberFormat="0" applyProtection="0">
      <alignment horizontal="left" vertical="top" indent="1"/>
    </xf>
    <xf numFmtId="4" fontId="56" fillId="61" borderId="194" applyNumberFormat="0" applyProtection="0">
      <alignment horizontal="left" vertical="center" indent="1"/>
    </xf>
    <xf numFmtId="186" fontId="42" fillId="44" borderId="200" applyNumberFormat="0" applyAlignment="0" applyProtection="0"/>
    <xf numFmtId="172" fontId="28" fillId="12" borderId="196">
      <alignment vertical="center"/>
      <protection locked="0"/>
    </xf>
    <xf numFmtId="4" fontId="56" fillId="15" borderId="200" applyNumberFormat="0" applyProtection="0">
      <alignment horizontal="right" vertical="center"/>
    </xf>
    <xf numFmtId="186" fontId="56" fillId="63" borderId="188" applyNumberFormat="0" applyProtection="0">
      <alignment horizontal="left" vertical="top" indent="1"/>
    </xf>
    <xf numFmtId="4" fontId="63" fillId="66" borderId="204" applyNumberFormat="0" applyProtection="0">
      <alignment horizontal="left" vertical="center" indent="1"/>
    </xf>
    <xf numFmtId="186" fontId="27" fillId="63" borderId="198" applyNumberFormat="0" applyProtection="0">
      <alignment horizontal="left" vertical="center" indent="1"/>
    </xf>
    <xf numFmtId="186" fontId="27" fillId="14" borderId="198" applyNumberFormat="0" applyProtection="0">
      <alignment horizontal="left" vertical="center" indent="1"/>
    </xf>
    <xf numFmtId="4" fontId="59" fillId="53" borderId="200" applyNumberFormat="0" applyProtection="0">
      <alignment vertical="center"/>
    </xf>
    <xf numFmtId="4" fontId="27" fillId="21" borderId="204" applyNumberFormat="0" applyProtection="0">
      <alignment horizontal="left" vertical="center"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40" borderId="200" applyNumberFormat="0" applyFont="0" applyAlignment="0" applyProtection="0"/>
    <xf numFmtId="4" fontId="59" fillId="53" borderId="190" applyNumberFormat="0" applyProtection="0">
      <alignment vertical="center"/>
    </xf>
    <xf numFmtId="186" fontId="56" fillId="21" borderId="198" applyNumberFormat="0" applyProtection="0">
      <alignment horizontal="left" vertical="top" indent="1"/>
    </xf>
    <xf numFmtId="186" fontId="56" fillId="40" borderId="200" applyNumberFormat="0" applyFont="0" applyAlignment="0" applyProtection="0"/>
    <xf numFmtId="186" fontId="56" fillId="14" borderId="188" applyNumberFormat="0" applyProtection="0">
      <alignment horizontal="left" vertical="top" indent="1"/>
    </xf>
    <xf numFmtId="0" fontId="27" fillId="15" borderId="198" applyNumberFormat="0" applyProtection="0">
      <alignment horizontal="left" vertical="top" indent="1"/>
    </xf>
    <xf numFmtId="4" fontId="70" fillId="86" borderId="198" applyNumberFormat="0" applyProtection="0">
      <alignment horizontal="left" vertical="center" indent="1"/>
    </xf>
    <xf numFmtId="193" fontId="28" fillId="50" borderId="206">
      <alignment vertical="center"/>
    </xf>
    <xf numFmtId="4" fontId="72" fillId="53" borderId="198" applyNumberFormat="0" applyProtection="0">
      <alignment horizontal="left" vertical="center" indent="1"/>
    </xf>
    <xf numFmtId="188" fontId="5" fillId="13" borderId="196">
      <alignmen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93" fontId="28" fillId="12" borderId="196">
      <alignment vertical="center"/>
      <protection locked="0"/>
    </xf>
    <xf numFmtId="4" fontId="62" fillId="48" borderId="188" applyNumberFormat="0" applyProtection="0">
      <alignment vertical="center"/>
    </xf>
    <xf numFmtId="186" fontId="56" fillId="40" borderId="200" applyNumberFormat="0" applyFont="0" applyAlignment="0" applyProtection="0"/>
    <xf numFmtId="186" fontId="62" fillId="15" borderId="188" applyNumberFormat="0" applyProtection="0">
      <alignment horizontal="left" vertical="top" indent="1"/>
    </xf>
    <xf numFmtId="186" fontId="56" fillId="11" borderId="190"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90" fontId="28" fillId="49" borderId="196">
      <alignment vertical="center"/>
    </xf>
    <xf numFmtId="186" fontId="61" fillId="21" borderId="192" applyBorder="0"/>
    <xf numFmtId="191" fontId="28" fillId="50" borderId="206">
      <alignment vertical="center"/>
    </xf>
    <xf numFmtId="186" fontId="27" fillId="21" borderId="188" applyNumberFormat="0" applyProtection="0">
      <alignment horizontal="left" vertical="top" indent="1"/>
    </xf>
    <xf numFmtId="37" fontId="33" fillId="0" borderId="193" applyNumberFormat="0"/>
    <xf numFmtId="186" fontId="60" fillId="52" borderId="198" applyNumberFormat="0" applyProtection="0">
      <alignment horizontal="left" vertical="top" indent="1"/>
    </xf>
    <xf numFmtId="4" fontId="72" fillId="86" borderId="188"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186" fontId="56" fillId="40" borderId="190" applyNumberFormat="0" applyFont="0" applyAlignment="0" applyProtection="0"/>
    <xf numFmtId="4" fontId="56" fillId="14" borderId="204" applyNumberFormat="0" applyProtection="0">
      <alignment horizontal="left" vertical="center" indent="1"/>
    </xf>
    <xf numFmtId="4" fontId="56" fillId="55" borderId="178" applyNumberFormat="0" applyProtection="0">
      <alignment horizontal="right" vertical="center"/>
    </xf>
    <xf numFmtId="186" fontId="50" fillId="41" borderId="178" applyNumberFormat="0" applyAlignment="0" applyProtection="0"/>
    <xf numFmtId="186" fontId="56" fillId="63" borderId="188" applyNumberFormat="0" applyProtection="0">
      <alignment horizontal="left" vertical="top" indent="1"/>
    </xf>
    <xf numFmtId="186" fontId="57" fillId="44" borderId="179" applyNumberFormat="0" applyAlignment="0" applyProtection="0"/>
    <xf numFmtId="186" fontId="56" fillId="15" borderId="180" applyNumberFormat="0" applyProtection="0">
      <alignment horizontal="left" vertical="top" indent="1"/>
    </xf>
    <xf numFmtId="186" fontId="56" fillId="21" borderId="180" applyNumberFormat="0" applyProtection="0">
      <alignment horizontal="left" vertical="top" indent="1"/>
    </xf>
    <xf numFmtId="186" fontId="42" fillId="44" borderId="200" applyNumberFormat="0" applyAlignment="0" applyProtection="0"/>
    <xf numFmtId="4" fontId="56" fillId="15" borderId="204" applyNumberFormat="0" applyProtection="0">
      <alignment horizontal="left" vertical="center" indent="1"/>
    </xf>
    <xf numFmtId="4" fontId="63" fillId="66" borderId="204" applyNumberFormat="0" applyProtection="0">
      <alignment horizontal="left" vertical="center"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4" fontId="56" fillId="61" borderId="204" applyNumberFormat="0" applyProtection="0">
      <alignment horizontal="left" vertical="center" indent="1"/>
    </xf>
    <xf numFmtId="186" fontId="56" fillId="15" borderId="188" applyNumberFormat="0" applyProtection="0">
      <alignment horizontal="left" vertical="top" indent="1"/>
    </xf>
    <xf numFmtId="4" fontId="56" fillId="14" borderId="204" applyNumberFormat="0" applyProtection="0">
      <alignment horizontal="left" vertical="center" indent="1"/>
    </xf>
    <xf numFmtId="186" fontId="27" fillId="21" borderId="188" applyNumberFormat="0" applyProtection="0">
      <alignment horizontal="left" vertical="center" indent="1"/>
    </xf>
    <xf numFmtId="186" fontId="56" fillId="21" borderId="198" applyNumberFormat="0" applyProtection="0">
      <alignment horizontal="left" vertical="top" indent="1"/>
    </xf>
    <xf numFmtId="0" fontId="73" fillId="52" borderId="198" applyNumberFormat="0" applyProtection="0">
      <alignment horizontal="left" vertical="top" indent="1"/>
    </xf>
    <xf numFmtId="4" fontId="59" fillId="53" borderId="200" applyNumberFormat="0" applyProtection="0">
      <alignment vertical="center"/>
    </xf>
    <xf numFmtId="186" fontId="27" fillId="63" borderId="188" applyNumberFormat="0" applyProtection="0">
      <alignment horizontal="left" vertical="top" indent="1"/>
    </xf>
    <xf numFmtId="186" fontId="28" fillId="12" borderId="206">
      <alignment vertical="center"/>
      <protection locked="0"/>
    </xf>
    <xf numFmtId="186" fontId="62" fillId="48" borderId="18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4" fontId="62" fillId="11" borderId="188" applyNumberFormat="0" applyProtection="0">
      <alignment horizontal="left" vertical="center" indent="1"/>
    </xf>
    <xf numFmtId="186" fontId="56" fillId="14" borderId="188" applyNumberFormat="0" applyProtection="0">
      <alignment horizontal="left" vertical="top" indent="1"/>
    </xf>
    <xf numFmtId="186" fontId="44" fillId="0" borderId="195" applyNumberFormat="0" applyFill="0" applyAlignment="0" applyProtection="0"/>
    <xf numFmtId="4" fontId="59" fillId="12" borderId="196" applyNumberFormat="0" applyProtection="0">
      <alignment vertical="center"/>
    </xf>
    <xf numFmtId="186" fontId="56" fillId="21" borderId="180" applyNumberFormat="0" applyProtection="0">
      <alignment horizontal="left" vertical="top" indent="1"/>
    </xf>
    <xf numFmtId="186" fontId="28" fillId="12" borderId="196">
      <alignment vertical="center"/>
      <protection locked="0"/>
    </xf>
    <xf numFmtId="186" fontId="27" fillId="14" borderId="180" applyNumberFormat="0" applyProtection="0">
      <alignment horizontal="left" vertical="top" indent="1"/>
    </xf>
    <xf numFmtId="186" fontId="56" fillId="14" borderId="180" applyNumberFormat="0" applyProtection="0">
      <alignment horizontal="left" vertical="top" indent="1"/>
    </xf>
    <xf numFmtId="4" fontId="63" fillId="66" borderId="181" applyNumberFormat="0" applyProtection="0">
      <alignment horizontal="left" vertical="center" indent="1"/>
    </xf>
    <xf numFmtId="186" fontId="56" fillId="15" borderId="180" applyNumberFormat="0" applyProtection="0">
      <alignment horizontal="left" vertical="top" indent="1"/>
    </xf>
    <xf numFmtId="186" fontId="28" fillId="50" borderId="185">
      <alignment vertical="center"/>
    </xf>
    <xf numFmtId="186" fontId="62" fillId="15" borderId="188" applyNumberFormat="0" applyProtection="0">
      <alignment horizontal="left" vertical="top" indent="1"/>
    </xf>
    <xf numFmtId="186" fontId="56" fillId="63" borderId="188" applyNumberFormat="0" applyProtection="0">
      <alignment horizontal="left" vertical="top" indent="1"/>
    </xf>
    <xf numFmtId="186" fontId="27" fillId="14"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15" borderId="188" applyNumberFormat="0" applyProtection="0">
      <alignment horizontal="left" vertical="top" indent="1"/>
    </xf>
    <xf numFmtId="193" fontId="28" fillId="12" borderId="176">
      <alignment vertical="center"/>
      <protection locked="0"/>
    </xf>
    <xf numFmtId="186" fontId="27" fillId="14" borderId="188" applyNumberFormat="0" applyProtection="0">
      <alignment horizontal="left" vertical="center" indent="1"/>
    </xf>
    <xf numFmtId="186" fontId="27" fillId="15" borderId="188" applyNumberFormat="0" applyProtection="0">
      <alignment horizontal="left" vertical="top" indent="1"/>
    </xf>
    <xf numFmtId="186" fontId="56" fillId="40" borderId="190" applyNumberFormat="0" applyFont="0" applyAlignment="0" applyProtection="0"/>
    <xf numFmtId="186" fontId="56" fillId="21" borderId="180" applyNumberFormat="0" applyProtection="0">
      <alignment horizontal="left" vertical="top" indent="1"/>
    </xf>
    <xf numFmtId="186" fontId="44" fillId="0" borderId="184" applyNumberFormat="0" applyFill="0" applyAlignment="0" applyProtection="0"/>
    <xf numFmtId="186" fontId="56" fillId="15" borderId="180" applyNumberFormat="0" applyProtection="0">
      <alignment horizontal="left" vertical="top" indent="1"/>
    </xf>
    <xf numFmtId="186" fontId="56" fillId="40" borderId="178" applyNumberFormat="0" applyFont="0" applyAlignment="0" applyProtection="0"/>
    <xf numFmtId="186" fontId="56" fillId="21" borderId="180" applyNumberFormat="0" applyProtection="0">
      <alignment horizontal="left" vertical="top" indent="1"/>
    </xf>
    <xf numFmtId="186" fontId="27" fillId="64" borderId="185" applyNumberFormat="0">
      <protection locked="0"/>
    </xf>
    <xf numFmtId="191" fontId="28" fillId="51" borderId="185">
      <alignment horizontal="right" vertical="center"/>
      <protection locked="0"/>
    </xf>
    <xf numFmtId="4" fontId="56" fillId="19" borderId="178" applyNumberFormat="0" applyProtection="0">
      <alignment horizontal="right" vertical="center"/>
    </xf>
    <xf numFmtId="186" fontId="60" fillId="52" borderId="180" applyNumberFormat="0" applyProtection="0">
      <alignment horizontal="left" vertical="top" indent="1"/>
    </xf>
    <xf numFmtId="4" fontId="56" fillId="23" borderId="200" applyNumberFormat="0" applyProtection="0">
      <alignment horizontal="right" vertical="center"/>
    </xf>
    <xf numFmtId="4" fontId="56" fillId="55" borderId="200" applyNumberFormat="0" applyProtection="0">
      <alignment horizontal="right" vertical="center"/>
    </xf>
    <xf numFmtId="186" fontId="56" fillId="40" borderId="200" applyNumberFormat="0" applyFont="0" applyAlignment="0" applyProtection="0"/>
    <xf numFmtId="4" fontId="59" fillId="53" borderId="200" applyNumberFormat="0" applyProtection="0">
      <alignment vertical="center"/>
    </xf>
    <xf numFmtId="172" fontId="5" fillId="7" borderId="176">
      <alignment vertical="center"/>
      <protection locked="0"/>
    </xf>
    <xf numFmtId="188" fontId="5" fillId="13" borderId="176">
      <alignment vertical="center"/>
    </xf>
    <xf numFmtId="186" fontId="56" fillId="40" borderId="200" applyNumberFormat="0" applyFont="0" applyAlignment="0" applyProtection="0"/>
    <xf numFmtId="186" fontId="56" fillId="14" borderId="198" applyNumberFormat="0" applyProtection="0">
      <alignment horizontal="left" vertical="top"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4" fontId="56" fillId="59" borderId="200" applyNumberFormat="0" applyProtection="0">
      <alignment horizontal="right" vertical="center"/>
    </xf>
    <xf numFmtId="186" fontId="60" fillId="52" borderId="198" applyNumberFormat="0" applyProtection="0">
      <alignment horizontal="left" vertical="top" indent="1"/>
    </xf>
    <xf numFmtId="186" fontId="27" fillId="21" borderId="188" applyNumberFormat="0" applyProtection="0">
      <alignment horizontal="left" vertical="top" indent="1"/>
    </xf>
    <xf numFmtId="4" fontId="56" fillId="23" borderId="200" applyNumberFormat="0" applyProtection="0">
      <alignment horizontal="right" vertical="center"/>
    </xf>
    <xf numFmtId="186" fontId="56" fillId="11" borderId="200" applyNumberFormat="0" applyProtection="0">
      <alignment horizontal="left" vertical="center" indent="1"/>
    </xf>
    <xf numFmtId="186" fontId="56" fillId="21" borderId="198" applyNumberFormat="0" applyProtection="0">
      <alignment horizontal="left" vertical="top" indent="1"/>
    </xf>
    <xf numFmtId="188" fontId="5" fillId="13" borderId="176">
      <alignment vertical="center"/>
    </xf>
    <xf numFmtId="186" fontId="56" fillId="14" borderId="198" applyNumberFormat="0" applyProtection="0">
      <alignment horizontal="left" vertical="top" indent="1"/>
    </xf>
    <xf numFmtId="186" fontId="56" fillId="21" borderId="198" applyNumberFormat="0" applyProtection="0">
      <alignment horizontal="left" vertical="top" indent="1"/>
    </xf>
    <xf numFmtId="4" fontId="56" fillId="0" borderId="200" applyNumberFormat="0" applyProtection="0">
      <alignment horizontal="right" vertical="center"/>
    </xf>
    <xf numFmtId="4" fontId="56" fillId="16" borderId="200" applyNumberFormat="0" applyProtection="0">
      <alignment horizontal="right" vertical="center"/>
    </xf>
    <xf numFmtId="4" fontId="56" fillId="15" borderId="204" applyNumberFormat="0" applyProtection="0">
      <alignment horizontal="left" vertical="center" indent="1"/>
    </xf>
    <xf numFmtId="4" fontId="62" fillId="48" borderId="198" applyNumberFormat="0" applyProtection="0">
      <alignment vertical="center"/>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15" borderId="198" applyNumberFormat="0" applyProtection="0">
      <alignment horizontal="left" vertical="top" indent="1"/>
    </xf>
    <xf numFmtId="186" fontId="56" fillId="21" borderId="198" applyNumberFormat="0" applyProtection="0">
      <alignment horizontal="left" vertical="top" indent="1"/>
    </xf>
    <xf numFmtId="186" fontId="27" fillId="14" borderId="198" applyNumberFormat="0" applyProtection="0">
      <alignment horizontal="left" vertical="top" indent="1"/>
    </xf>
    <xf numFmtId="4" fontId="56" fillId="56" borderId="200" applyNumberFormat="0" applyProtection="0">
      <alignment horizontal="right" vertical="center"/>
    </xf>
    <xf numFmtId="186" fontId="56" fillId="15" borderId="19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4" fontId="56" fillId="54" borderId="200" applyNumberFormat="0" applyProtection="0">
      <alignment horizontal="left" vertical="center" indent="1"/>
    </xf>
    <xf numFmtId="186" fontId="56" fillId="11" borderId="200" applyNumberFormat="0" applyProtection="0">
      <alignment horizontal="left" vertical="center"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64" fillId="64" borderId="200" applyNumberFormat="0" applyProtection="0">
      <alignment horizontal="right" vertical="center"/>
    </xf>
    <xf numFmtId="186" fontId="56" fillId="62" borderId="200" applyNumberFormat="0" applyProtection="0">
      <alignment horizontal="left" vertical="center" indent="1"/>
    </xf>
    <xf numFmtId="188" fontId="5" fillId="13" borderId="176">
      <alignment vertical="center"/>
    </xf>
    <xf numFmtId="186" fontId="56" fillId="14" borderId="198" applyNumberFormat="0" applyProtection="0">
      <alignment horizontal="left" vertical="top" indent="1"/>
    </xf>
    <xf numFmtId="186" fontId="56" fillId="63" borderId="200" applyNumberFormat="0" applyProtection="0">
      <alignment horizontal="left" vertical="center" indent="1"/>
    </xf>
    <xf numFmtId="4" fontId="56" fillId="55" borderId="200" applyNumberFormat="0" applyProtection="0">
      <alignment horizontal="right" vertical="center"/>
    </xf>
    <xf numFmtId="186" fontId="56" fillId="15" borderId="198" applyNumberFormat="0" applyProtection="0">
      <alignment horizontal="left" vertical="top" indent="1"/>
    </xf>
    <xf numFmtId="186" fontId="56" fillId="40" borderId="200" applyNumberFormat="0" applyFont="0" applyAlignment="0" applyProtection="0"/>
    <xf numFmtId="186" fontId="42" fillId="44" borderId="200" applyNumberFormat="0" applyAlignment="0" applyProtection="0"/>
    <xf numFmtId="186" fontId="50" fillId="41" borderId="200" applyNumberFormat="0" applyAlignment="0" applyProtection="0"/>
    <xf numFmtId="186" fontId="27" fillId="63" borderId="198" applyNumberFormat="0" applyProtection="0">
      <alignment horizontal="left" vertical="center" indent="1"/>
    </xf>
    <xf numFmtId="4" fontId="56" fillId="54" borderId="200" applyNumberFormat="0" applyProtection="0">
      <alignment horizontal="left" vertical="center" indent="1"/>
    </xf>
    <xf numFmtId="4" fontId="62" fillId="11" borderId="198"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4" fontId="56" fillId="15" borderId="204" applyNumberFormat="0" applyProtection="0">
      <alignment horizontal="left" vertical="center" indent="1"/>
    </xf>
    <xf numFmtId="186" fontId="42" fillId="44" borderId="200" applyNumberFormat="0" applyAlignment="0" applyProtection="0"/>
    <xf numFmtId="186" fontId="50" fillId="41" borderId="200" applyNumberFormat="0" applyAlignment="0" applyProtection="0"/>
    <xf numFmtId="4" fontId="56" fillId="59" borderId="200" applyNumberFormat="0" applyProtection="0">
      <alignment horizontal="right" vertical="center"/>
    </xf>
    <xf numFmtId="4" fontId="56" fillId="58" borderId="200" applyNumberFormat="0" applyProtection="0">
      <alignment horizontal="right" vertical="center"/>
    </xf>
    <xf numFmtId="4" fontId="56" fillId="54" borderId="200" applyNumberFormat="0" applyProtection="0">
      <alignment horizontal="left" vertical="center" indent="1"/>
    </xf>
    <xf numFmtId="37" fontId="33" fillId="0" borderId="203" applyNumberFormat="0"/>
    <xf numFmtId="4" fontId="56" fillId="58"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14" borderId="198" applyNumberFormat="0" applyProtection="0">
      <alignment horizontal="left" vertical="top" indent="1"/>
    </xf>
    <xf numFmtId="186" fontId="57" fillId="44" borderId="201" applyNumberFormat="0" applyAlignment="0" applyProtection="0"/>
    <xf numFmtId="186" fontId="56" fillId="21"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4" fillId="64" borderId="200" applyNumberFormat="0" applyProtection="0">
      <alignment horizontal="right" vertical="center"/>
    </xf>
    <xf numFmtId="186" fontId="56" fillId="40" borderId="200" applyNumberFormat="0" applyFont="0" applyAlignment="0" applyProtection="0"/>
    <xf numFmtId="186" fontId="62" fillId="15"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16" borderId="200" applyNumberFormat="0" applyProtection="0">
      <alignment horizontal="right" vertical="center"/>
    </xf>
    <xf numFmtId="4" fontId="56" fillId="23" borderId="200" applyNumberFormat="0" applyProtection="0">
      <alignment horizontal="right" vertical="center"/>
    </xf>
    <xf numFmtId="186" fontId="57" fillId="44" borderId="201" applyNumberFormat="0" applyAlignment="0" applyProtection="0"/>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9" borderId="200" applyNumberFormat="0" applyProtection="0">
      <alignment horizontal="right" vertical="center"/>
    </xf>
    <xf numFmtId="4" fontId="56" fillId="58" borderId="200" applyNumberFormat="0" applyProtection="0">
      <alignment horizontal="right" vertical="center"/>
    </xf>
    <xf numFmtId="4" fontId="56" fillId="14" borderId="204"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27" fillId="63" borderId="198"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2" fillId="48" borderId="198" applyNumberFormat="0" applyProtection="0">
      <alignment vertical="center"/>
    </xf>
    <xf numFmtId="37" fontId="33" fillId="0" borderId="203" applyNumberFormat="0"/>
    <xf numFmtId="4" fontId="56" fillId="23" borderId="200" applyNumberFormat="0" applyProtection="0">
      <alignment horizontal="right" vertical="center"/>
    </xf>
    <xf numFmtId="4" fontId="62" fillId="48" borderId="198" applyNumberFormat="0" applyProtection="0">
      <alignment vertical="center"/>
    </xf>
    <xf numFmtId="186" fontId="44" fillId="0" borderId="205" applyNumberFormat="0" applyFill="0" applyAlignment="0" applyProtection="0"/>
    <xf numFmtId="186" fontId="60" fillId="52" borderId="198" applyNumberFormat="0" applyProtection="0">
      <alignment horizontal="left" vertical="top" indent="1"/>
    </xf>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62" fillId="15" borderId="198" applyNumberFormat="0" applyProtection="0">
      <alignment horizontal="left" vertical="top" indent="1"/>
    </xf>
    <xf numFmtId="186" fontId="27"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57" borderId="204" applyNumberFormat="0" applyProtection="0">
      <alignment horizontal="right" vertical="center"/>
    </xf>
    <xf numFmtId="186" fontId="57" fillId="44" borderId="201" applyNumberFormat="0" applyAlignment="0" applyProtection="0"/>
    <xf numFmtId="186" fontId="56" fillId="40" borderId="200" applyNumberFormat="0" applyFont="0" applyAlignment="0" applyProtection="0"/>
    <xf numFmtId="4" fontId="56" fillId="16" borderId="200" applyNumberFormat="0" applyProtection="0">
      <alignment horizontal="right" vertical="center"/>
    </xf>
    <xf numFmtId="186" fontId="27" fillId="21" borderId="198" applyNumberFormat="0" applyProtection="0">
      <alignment horizontal="left" vertical="top" indent="1"/>
    </xf>
    <xf numFmtId="186" fontId="56" fillId="15" borderId="198" applyNumberFormat="0" applyProtection="0">
      <alignment horizontal="left" vertical="top" indent="1"/>
    </xf>
    <xf numFmtId="186" fontId="56" fillId="63" borderId="200"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190" fontId="28" fillId="49" borderId="176">
      <alignment vertical="center"/>
    </xf>
    <xf numFmtId="191" fontId="28" fillId="49" borderId="176">
      <alignment vertical="center"/>
    </xf>
    <xf numFmtId="191" fontId="28" fillId="49" borderId="176">
      <alignment vertical="center"/>
    </xf>
    <xf numFmtId="186" fontId="28" fillId="49" borderId="176">
      <alignment vertical="center"/>
    </xf>
    <xf numFmtId="186" fontId="28" fillId="49" borderId="176">
      <alignment vertical="center"/>
    </xf>
    <xf numFmtId="186" fontId="28" fillId="49" borderId="176">
      <alignment vertical="center"/>
    </xf>
    <xf numFmtId="186" fontId="28" fillId="49" borderId="176">
      <alignment vertical="center"/>
    </xf>
    <xf numFmtId="188" fontId="28" fillId="49" borderId="176">
      <alignment vertical="center"/>
    </xf>
    <xf numFmtId="188" fontId="28" fillId="49" borderId="176">
      <alignment vertical="center"/>
    </xf>
    <xf numFmtId="190" fontId="28" fillId="49" borderId="176">
      <alignment vertical="center"/>
    </xf>
    <xf numFmtId="191" fontId="28" fillId="12" borderId="176">
      <alignment vertical="center"/>
      <protection locked="0"/>
    </xf>
    <xf numFmtId="193" fontId="28" fillId="12" borderId="176">
      <alignment vertical="center"/>
      <protection locked="0"/>
    </xf>
    <xf numFmtId="186" fontId="28" fillId="12" borderId="176">
      <alignment vertical="center"/>
      <protection locked="0"/>
    </xf>
    <xf numFmtId="186" fontId="28" fillId="12" borderId="176">
      <alignment vertical="center"/>
      <protection locked="0"/>
    </xf>
    <xf numFmtId="193" fontId="28" fillId="12" borderId="176">
      <alignment vertical="center"/>
      <protection locked="0"/>
    </xf>
    <xf numFmtId="193" fontId="28" fillId="12" borderId="176">
      <alignment vertical="center"/>
      <protection locked="0"/>
    </xf>
    <xf numFmtId="186" fontId="28" fillId="12" borderId="176">
      <alignment vertical="center"/>
      <protection locked="0"/>
    </xf>
    <xf numFmtId="186" fontId="28" fillId="12" borderId="176">
      <alignment vertical="center"/>
      <protection locked="0"/>
    </xf>
    <xf numFmtId="193" fontId="28" fillId="12" borderId="176">
      <alignment vertical="center"/>
      <protection locked="0"/>
    </xf>
    <xf numFmtId="191" fontId="28" fillId="12" borderId="176">
      <alignment vertical="center"/>
      <protection locked="0"/>
    </xf>
    <xf numFmtId="191" fontId="28" fillId="12" borderId="176">
      <alignment vertical="center"/>
      <protection locked="0"/>
    </xf>
    <xf numFmtId="172" fontId="28" fillId="12" borderId="176">
      <alignment vertical="center"/>
      <protection locked="0"/>
    </xf>
    <xf numFmtId="172" fontId="28" fillId="12" borderId="176">
      <alignment vertical="center"/>
      <protection locked="0"/>
    </xf>
    <xf numFmtId="172" fontId="28" fillId="12" borderId="176">
      <alignment vertical="center"/>
      <protection locked="0"/>
    </xf>
    <xf numFmtId="172" fontId="28" fillId="12" borderId="176">
      <alignment vertical="center"/>
      <protection locked="0"/>
    </xf>
    <xf numFmtId="191" fontId="28" fillId="12" borderId="176">
      <alignment vertical="center"/>
      <protection locked="0"/>
    </xf>
    <xf numFmtId="191" fontId="28" fillId="50" borderId="176">
      <alignment vertical="center"/>
    </xf>
    <xf numFmtId="191" fontId="28" fillId="50" borderId="176">
      <alignment vertical="center"/>
    </xf>
    <xf numFmtId="193" fontId="28" fillId="50" borderId="176">
      <alignment vertical="center"/>
    </xf>
    <xf numFmtId="193" fontId="28" fillId="50" borderId="176">
      <alignment vertical="center"/>
    </xf>
    <xf numFmtId="193" fontId="28" fillId="50" borderId="176">
      <alignment vertical="center"/>
    </xf>
    <xf numFmtId="193" fontId="28" fillId="50" borderId="176">
      <alignment vertical="center"/>
    </xf>
    <xf numFmtId="188" fontId="28" fillId="50" borderId="176">
      <alignment vertical="center"/>
    </xf>
    <xf numFmtId="190" fontId="28" fillId="50" borderId="176">
      <alignment vertical="center"/>
    </xf>
    <xf numFmtId="186" fontId="28" fillId="50" borderId="176">
      <alignment vertical="center"/>
    </xf>
    <xf numFmtId="186" fontId="28" fillId="50" borderId="176">
      <alignment vertical="center"/>
    </xf>
    <xf numFmtId="186" fontId="28" fillId="50" borderId="176">
      <alignment vertical="center"/>
    </xf>
    <xf numFmtId="186" fontId="28" fillId="50" borderId="176">
      <alignment vertical="center"/>
    </xf>
    <xf numFmtId="191" fontId="28" fillId="50" borderId="176">
      <alignment vertical="center"/>
    </xf>
    <xf numFmtId="191" fontId="28" fillId="50" borderId="176">
      <alignment vertical="center"/>
    </xf>
    <xf numFmtId="191" fontId="28" fillId="50" borderId="176">
      <alignment vertical="center"/>
    </xf>
    <xf numFmtId="191" fontId="28" fillId="50" borderId="176">
      <alignment vertical="center"/>
    </xf>
    <xf numFmtId="191" fontId="28" fillId="51" borderId="176">
      <alignment horizontal="right" vertical="center"/>
      <protection locked="0"/>
    </xf>
    <xf numFmtId="186" fontId="28" fillId="51" borderId="176">
      <alignment horizontal="right" vertical="center"/>
      <protection locked="0"/>
    </xf>
    <xf numFmtId="186" fontId="28" fillId="51" borderId="176">
      <alignment horizontal="right" vertical="center"/>
      <protection locked="0"/>
    </xf>
    <xf numFmtId="190" fontId="28" fillId="51" borderId="176">
      <alignment horizontal="right" vertical="center"/>
      <protection locked="0"/>
    </xf>
    <xf numFmtId="188" fontId="28" fillId="51" borderId="176">
      <alignment horizontal="right" vertical="center"/>
      <protection locked="0"/>
    </xf>
    <xf numFmtId="190" fontId="28" fillId="51" borderId="176">
      <alignment horizontal="right" vertical="center"/>
      <protection locked="0"/>
    </xf>
    <xf numFmtId="191" fontId="28" fillId="51" borderId="176">
      <alignment horizontal="right" vertical="center"/>
      <protection locked="0"/>
    </xf>
    <xf numFmtId="191" fontId="28" fillId="51" borderId="176">
      <alignment horizontal="right" vertical="center"/>
      <protection locked="0"/>
    </xf>
    <xf numFmtId="191" fontId="28" fillId="51" borderId="176">
      <alignment horizontal="right" vertical="center"/>
      <protection locked="0"/>
    </xf>
    <xf numFmtId="186" fontId="44" fillId="0" borderId="205" applyNumberFormat="0" applyFill="0" applyAlignment="0" applyProtection="0"/>
    <xf numFmtId="186" fontId="27" fillId="14" borderId="188" applyNumberFormat="0" applyProtection="0">
      <alignment horizontal="left" vertical="top" indent="1"/>
    </xf>
    <xf numFmtId="4" fontId="56" fillId="0" borderId="190" applyNumberFormat="0" applyProtection="0">
      <alignment horizontal="right" vertical="center"/>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28" fillId="12" borderId="196">
      <alignment vertical="center"/>
      <protection locked="0"/>
    </xf>
    <xf numFmtId="186" fontId="56" fillId="40" borderId="200" applyNumberFormat="0" applyFont="0" applyAlignment="0" applyProtection="0"/>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27" fillId="14" borderId="188" applyNumberFormat="0" applyProtection="0">
      <alignment horizontal="left" vertical="top" indent="1"/>
    </xf>
    <xf numFmtId="186" fontId="61" fillId="21" borderId="192" applyBorder="0"/>
    <xf numFmtId="186" fontId="60" fillId="52" borderId="188" applyNumberFormat="0" applyProtection="0">
      <alignment horizontal="left" vertical="top" indent="1"/>
    </xf>
    <xf numFmtId="186" fontId="56" fillId="63" borderId="188" applyNumberFormat="0" applyProtection="0">
      <alignment horizontal="left" vertical="top" indent="1"/>
    </xf>
    <xf numFmtId="186" fontId="56" fillId="21" borderId="188" applyNumberFormat="0" applyProtection="0">
      <alignment horizontal="left" vertical="top" indent="1"/>
    </xf>
    <xf numFmtId="4" fontId="56" fillId="23" borderId="190" applyNumberFormat="0" applyProtection="0">
      <alignment horizontal="right" vertical="center"/>
    </xf>
    <xf numFmtId="190" fontId="28" fillId="49" borderId="206">
      <alignment vertical="center"/>
    </xf>
    <xf numFmtId="186" fontId="27" fillId="64" borderId="176" applyNumberFormat="0">
      <protection locked="0"/>
    </xf>
    <xf numFmtId="4" fontId="59" fillId="12" borderId="176" applyNumberFormat="0" applyProtection="0">
      <alignment vertical="center"/>
    </xf>
    <xf numFmtId="186" fontId="56" fillId="67" borderId="176"/>
    <xf numFmtId="194" fontId="33" fillId="0" borderId="177" applyFill="0"/>
    <xf numFmtId="4" fontId="59" fillId="53" borderId="200" applyNumberFormat="0" applyProtection="0">
      <alignment vertical="center"/>
    </xf>
    <xf numFmtId="4" fontId="56" fillId="15" borderId="200" applyNumberFormat="0" applyProtection="0">
      <alignment horizontal="right" vertical="center"/>
    </xf>
    <xf numFmtId="186" fontId="50" fillId="41" borderId="200" applyNumberFormat="0" applyAlignment="0" applyProtection="0"/>
    <xf numFmtId="191" fontId="5" fillId="13" borderId="176">
      <alignment vertical="center"/>
    </xf>
    <xf numFmtId="188" fontId="5" fillId="13" borderId="176">
      <alignment vertical="center"/>
    </xf>
    <xf numFmtId="190" fontId="5" fillId="13" borderId="176">
      <alignment vertical="center"/>
    </xf>
    <xf numFmtId="191" fontId="5" fillId="7" borderId="176">
      <alignment vertical="center"/>
      <protection locked="0"/>
    </xf>
    <xf numFmtId="188" fontId="5" fillId="7" borderId="176">
      <alignment vertical="center"/>
      <protection locked="0"/>
    </xf>
    <xf numFmtId="196" fontId="5" fillId="69" borderId="176">
      <alignment vertical="center"/>
    </xf>
    <xf numFmtId="188" fontId="5" fillId="69" borderId="176">
      <alignment vertical="center"/>
    </xf>
    <xf numFmtId="190" fontId="5" fillId="69" borderId="176">
      <alignment vertical="center"/>
    </xf>
    <xf numFmtId="191" fontId="5" fillId="69" borderId="176">
      <alignment vertical="center"/>
    </xf>
    <xf numFmtId="188" fontId="5" fillId="70" borderId="176">
      <alignment horizontal="right" vertical="center"/>
      <protection locked="0"/>
    </xf>
    <xf numFmtId="190" fontId="5" fillId="70" borderId="176">
      <alignment horizontal="right" vertical="center"/>
      <protection locked="0"/>
    </xf>
    <xf numFmtId="191" fontId="5" fillId="70" borderId="176">
      <alignment horizontal="right" vertical="center"/>
      <protection locked="0"/>
    </xf>
    <xf numFmtId="194" fontId="33" fillId="0" borderId="177" applyFill="0"/>
    <xf numFmtId="191" fontId="5" fillId="69" borderId="176">
      <alignment vertical="center"/>
    </xf>
    <xf numFmtId="186" fontId="42" fillId="44" borderId="200" applyNumberFormat="0" applyAlignment="0" applyProtection="0"/>
    <xf numFmtId="186" fontId="56" fillId="14" borderId="180" applyNumberFormat="0" applyProtection="0">
      <alignment horizontal="left" vertical="top" indent="1"/>
    </xf>
    <xf numFmtId="186" fontId="44" fillId="0" borderId="184" applyNumberFormat="0" applyFill="0" applyAlignment="0" applyProtection="0"/>
    <xf numFmtId="186" fontId="27" fillId="15"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6" fillId="63" borderId="180" applyNumberFormat="0" applyProtection="0">
      <alignment horizontal="left" vertical="top" indent="1"/>
    </xf>
    <xf numFmtId="186" fontId="56" fillId="14" borderId="190" applyNumberFormat="0" applyProtection="0">
      <alignment horizontal="left" vertical="center" indent="1"/>
    </xf>
    <xf numFmtId="193" fontId="28" fillId="50" borderId="176">
      <alignment vertical="center"/>
    </xf>
    <xf numFmtId="186" fontId="28" fillId="12" borderId="196">
      <alignment vertical="center"/>
      <protection locked="0"/>
    </xf>
    <xf numFmtId="190" fontId="5" fillId="69" borderId="196">
      <alignment vertical="center"/>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28" fillId="12" borderId="185">
      <alignment vertical="center"/>
      <protection locked="0"/>
    </xf>
    <xf numFmtId="186" fontId="56" fillId="15" borderId="180" applyNumberFormat="0" applyProtection="0">
      <alignment horizontal="left" vertical="top" indent="1"/>
    </xf>
    <xf numFmtId="190" fontId="5" fillId="13" borderId="185">
      <alignment vertical="center"/>
    </xf>
    <xf numFmtId="186" fontId="56" fillId="40" borderId="190" applyNumberFormat="0" applyFont="0" applyAlignment="0" applyProtection="0"/>
    <xf numFmtId="186" fontId="56" fillId="63" borderId="188" applyNumberFormat="0" applyProtection="0">
      <alignment horizontal="left" vertical="top" indent="1"/>
    </xf>
    <xf numFmtId="186" fontId="27" fillId="14" borderId="180" applyNumberFormat="0" applyProtection="0">
      <alignment horizontal="left" vertical="center" indent="1"/>
    </xf>
    <xf numFmtId="186" fontId="56" fillId="15" borderId="180" applyNumberFormat="0" applyProtection="0">
      <alignment horizontal="left" vertical="top" indent="1"/>
    </xf>
    <xf numFmtId="186" fontId="56" fillId="14" borderId="190" applyNumberFormat="0" applyProtection="0">
      <alignment horizontal="left" vertical="center" indent="1"/>
    </xf>
    <xf numFmtId="4" fontId="56" fillId="56" borderId="178" applyNumberFormat="0" applyProtection="0">
      <alignment horizontal="right" vertical="center"/>
    </xf>
    <xf numFmtId="4" fontId="63" fillId="66" borderId="181" applyNumberFormat="0" applyProtection="0">
      <alignment horizontal="left" vertical="center" indent="1"/>
    </xf>
    <xf numFmtId="37" fontId="33" fillId="0" borderId="193" applyNumberFormat="0"/>
    <xf numFmtId="0" fontId="5" fillId="69" borderId="185">
      <alignment vertical="center"/>
    </xf>
    <xf numFmtId="186" fontId="42" fillId="44" borderId="190" applyNumberFormat="0" applyAlignment="0" applyProtection="0"/>
    <xf numFmtId="186" fontId="56" fillId="21" borderId="188" applyNumberFormat="0" applyProtection="0">
      <alignment horizontal="left" vertical="top" indent="1"/>
    </xf>
    <xf numFmtId="190" fontId="28" fillId="49" borderId="176">
      <alignment vertical="center"/>
    </xf>
    <xf numFmtId="186" fontId="56" fillId="21" borderId="180" applyNumberFormat="0" applyProtection="0">
      <alignment horizontal="left" vertical="top" indent="1"/>
    </xf>
    <xf numFmtId="4" fontId="56" fillId="57" borderId="194" applyNumberFormat="0" applyProtection="0">
      <alignment horizontal="right" vertical="center"/>
    </xf>
    <xf numFmtId="4" fontId="56" fillId="61" borderId="194" applyNumberFormat="0" applyProtection="0">
      <alignment horizontal="left" vertical="center" indent="1"/>
    </xf>
    <xf numFmtId="186" fontId="56" fillId="15" borderId="188" applyNumberFormat="0" applyProtection="0">
      <alignment horizontal="left" vertical="top" indent="1"/>
    </xf>
    <xf numFmtId="191" fontId="28" fillId="12" borderId="196">
      <alignment vertical="center"/>
      <protection locked="0"/>
    </xf>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8" fillId="50" borderId="176">
      <alignmen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4" fontId="63" fillId="66" borderId="194"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27" fillId="21" borderId="188"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21" borderId="188" applyNumberFormat="0" applyProtection="0">
      <alignment horizontal="left" vertical="top" indent="1"/>
    </xf>
    <xf numFmtId="186" fontId="56" fillId="11" borderId="190" applyNumberFormat="0" applyProtection="0">
      <alignment horizontal="left" vertical="center" indent="1"/>
    </xf>
    <xf numFmtId="186" fontId="56" fillId="14" borderId="198" applyNumberFormat="0" applyProtection="0">
      <alignment horizontal="left" vertical="top" indent="1"/>
    </xf>
    <xf numFmtId="4" fontId="56" fillId="55" borderId="190" applyNumberFormat="0" applyProtection="0">
      <alignment horizontal="right" vertical="center"/>
    </xf>
    <xf numFmtId="4" fontId="27" fillId="21" borderId="204" applyNumberFormat="0" applyProtection="0">
      <alignment horizontal="left" vertical="center" indent="1"/>
    </xf>
    <xf numFmtId="186" fontId="62" fillId="48" borderId="188" applyNumberFormat="0" applyProtection="0">
      <alignment horizontal="left" vertical="top" indent="1"/>
    </xf>
    <xf numFmtId="4" fontId="56" fillId="16" borderId="190" applyNumberFormat="0" applyProtection="0">
      <alignment horizontal="right" vertical="center"/>
    </xf>
    <xf numFmtId="4" fontId="56" fillId="56" borderId="200" applyNumberFormat="0" applyProtection="0">
      <alignment horizontal="right" vertical="center"/>
    </xf>
    <xf numFmtId="4" fontId="56" fillId="60" borderId="200" applyNumberFormat="0" applyProtection="0">
      <alignment horizontal="right" vertical="center"/>
    </xf>
    <xf numFmtId="4" fontId="56" fillId="0" borderId="200" applyNumberFormat="0" applyProtection="0">
      <alignment horizontal="right" vertical="center"/>
    </xf>
    <xf numFmtId="186" fontId="56" fillId="63" borderId="198" applyNumberFormat="0" applyProtection="0">
      <alignment horizontal="left" vertical="top" indent="1"/>
    </xf>
    <xf numFmtId="4" fontId="56" fillId="58" borderId="200" applyNumberFormat="0" applyProtection="0">
      <alignment horizontal="right" vertical="center"/>
    </xf>
    <xf numFmtId="4" fontId="56" fillId="56" borderId="200" applyNumberFormat="0" applyProtection="0">
      <alignment horizontal="right" vertical="center"/>
    </xf>
    <xf numFmtId="186" fontId="61" fillId="21" borderId="202" applyBorder="0"/>
    <xf numFmtId="186" fontId="56" fillId="63" borderId="198" applyNumberFormat="0" applyProtection="0">
      <alignment horizontal="left" vertical="top" indent="1"/>
    </xf>
    <xf numFmtId="4" fontId="62" fillId="48" borderId="198" applyNumberFormat="0" applyProtection="0">
      <alignment vertical="center"/>
    </xf>
    <xf numFmtId="186" fontId="42" fillId="44" borderId="200" applyNumberFormat="0" applyAlignment="0" applyProtection="0"/>
    <xf numFmtId="186" fontId="56" fillId="21" borderId="198" applyNumberFormat="0" applyProtection="0">
      <alignment horizontal="left" vertical="top" indent="1"/>
    </xf>
    <xf numFmtId="186" fontId="56" fillId="14" borderId="200" applyNumberFormat="0" applyProtection="0">
      <alignment horizontal="left" vertical="center" indent="1"/>
    </xf>
    <xf numFmtId="186" fontId="56" fillId="40" borderId="200" applyNumberFormat="0" applyFont="0" applyAlignment="0" applyProtection="0"/>
    <xf numFmtId="4" fontId="56" fillId="0" borderId="190"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98" applyNumberFormat="0" applyProtection="0">
      <alignment horizontal="left" vertical="top" indent="1"/>
    </xf>
    <xf numFmtId="188" fontId="5" fillId="13" borderId="176">
      <alignment vertical="center"/>
    </xf>
    <xf numFmtId="4" fontId="56" fillId="15" borderId="204" applyNumberFormat="0" applyProtection="0">
      <alignment horizontal="left" vertical="center"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4" fontId="64" fillId="64" borderId="190" applyNumberFormat="0" applyProtection="0">
      <alignment horizontal="right" vertical="center"/>
    </xf>
    <xf numFmtId="4" fontId="56" fillId="59" borderId="190" applyNumberFormat="0" applyProtection="0">
      <alignment horizontal="right" vertical="center"/>
    </xf>
    <xf numFmtId="186" fontId="57" fillId="44" borderId="191" applyNumberFormat="0" applyAlignment="0" applyProtection="0"/>
    <xf numFmtId="186" fontId="27" fillId="21" borderId="198" applyNumberFormat="0" applyProtection="0">
      <alignment horizontal="left" vertical="center" indent="1"/>
    </xf>
    <xf numFmtId="186" fontId="27" fillId="21" borderId="198" applyNumberFormat="0" applyProtection="0">
      <alignment horizontal="left" vertical="top" indent="1"/>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90" fontId="28" fillId="49" borderId="176">
      <alignment vertical="center"/>
    </xf>
    <xf numFmtId="186" fontId="56" fillId="21" borderId="198" applyNumberFormat="0" applyProtection="0">
      <alignment horizontal="left" vertical="top" indent="1"/>
    </xf>
    <xf numFmtId="188" fontId="5" fillId="7" borderId="206">
      <alignment vertical="center"/>
      <protection locked="0"/>
    </xf>
    <xf numFmtId="190" fontId="28" fillId="51" borderId="196">
      <alignment horizontal="right" vertical="center"/>
      <protection locked="0"/>
    </xf>
    <xf numFmtId="188" fontId="28" fillId="49" borderId="196">
      <alignment vertical="center"/>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27" fillId="21" borderId="188" applyNumberFormat="0" applyProtection="0">
      <alignment horizontal="left" vertical="center" indent="1"/>
    </xf>
    <xf numFmtId="4" fontId="56" fillId="60" borderId="190" applyNumberFormat="0" applyProtection="0">
      <alignment horizontal="right" vertical="center"/>
    </xf>
    <xf numFmtId="191" fontId="5" fillId="13" borderId="206">
      <alignment vertical="center"/>
    </xf>
    <xf numFmtId="186" fontId="56" fillId="14" borderId="188" applyNumberFormat="0" applyProtection="0">
      <alignment horizontal="left" vertical="top" indent="1"/>
    </xf>
    <xf numFmtId="4" fontId="63" fillId="66" borderId="204" applyNumberFormat="0" applyProtection="0">
      <alignment horizontal="left" vertical="center" indent="1"/>
    </xf>
    <xf numFmtId="186" fontId="56" fillId="14" borderId="188" applyNumberFormat="0" applyProtection="0">
      <alignment horizontal="left" vertical="top" indent="1"/>
    </xf>
    <xf numFmtId="188" fontId="5" fillId="69" borderId="196">
      <alignment vertical="center"/>
    </xf>
    <xf numFmtId="191" fontId="28" fillId="50" borderId="196">
      <alignment vertical="center"/>
    </xf>
    <xf numFmtId="186" fontId="60" fillId="52" borderId="198" applyNumberFormat="0" applyProtection="0">
      <alignment horizontal="left" vertical="top" indent="1"/>
    </xf>
    <xf numFmtId="186" fontId="56" fillId="40" borderId="190" applyNumberFormat="0" applyFont="0" applyAlignment="0" applyProtection="0"/>
    <xf numFmtId="186" fontId="27" fillId="14" borderId="188" applyNumberFormat="0" applyProtection="0">
      <alignment horizontal="left" vertical="center" indent="1"/>
    </xf>
    <xf numFmtId="186" fontId="56" fillId="63" borderId="188" applyNumberFormat="0" applyProtection="0">
      <alignment horizontal="left" vertical="top" indent="1"/>
    </xf>
    <xf numFmtId="186" fontId="27" fillId="64" borderId="176" applyNumberFormat="0">
      <protection locked="0"/>
    </xf>
    <xf numFmtId="193" fontId="28" fillId="12" borderId="196">
      <alignment vertical="center"/>
      <protection locked="0"/>
    </xf>
    <xf numFmtId="186" fontId="56" fillId="63" borderId="188" applyNumberFormat="0" applyProtection="0">
      <alignment horizontal="left" vertical="top" indent="1"/>
    </xf>
    <xf numFmtId="186" fontId="56" fillId="40" borderId="190" applyNumberFormat="0" applyFont="0" applyAlignment="0" applyProtection="0"/>
    <xf numFmtId="186" fontId="27" fillId="21" borderId="188" applyNumberFormat="0" applyProtection="0">
      <alignment horizontal="left" vertical="center" indent="1"/>
    </xf>
    <xf numFmtId="186" fontId="56" fillId="63" borderId="180" applyNumberFormat="0" applyProtection="0">
      <alignment horizontal="left" vertical="top" indent="1"/>
    </xf>
    <xf numFmtId="191" fontId="5" fillId="70" borderId="196">
      <alignment horizontal="right" vertical="center"/>
      <protection locked="0"/>
    </xf>
    <xf numFmtId="186" fontId="56" fillId="14" borderId="180" applyNumberFormat="0" applyProtection="0">
      <alignment horizontal="left" vertical="top" indent="1"/>
    </xf>
    <xf numFmtId="4" fontId="56" fillId="14" borderId="194" applyNumberFormat="0" applyProtection="0">
      <alignment horizontal="left" vertical="center" indent="1"/>
    </xf>
    <xf numFmtId="190" fontId="5" fillId="70" borderId="185">
      <alignment horizontal="right" vertical="center"/>
      <protection locked="0"/>
    </xf>
    <xf numFmtId="186" fontId="60" fillId="52" borderId="188" applyNumberFormat="0" applyProtection="0">
      <alignment horizontal="left" vertical="top" indent="1"/>
    </xf>
    <xf numFmtId="186" fontId="27" fillId="15" borderId="188" applyNumberFormat="0" applyProtection="0">
      <alignment horizontal="left" vertical="top" indent="1"/>
    </xf>
    <xf numFmtId="186" fontId="56" fillId="11" borderId="178" applyNumberFormat="0" applyProtection="0">
      <alignment horizontal="left" vertical="center" indent="1"/>
    </xf>
    <xf numFmtId="4" fontId="62" fillId="48" borderId="188" applyNumberFormat="0" applyProtection="0">
      <alignment vertical="center"/>
    </xf>
    <xf numFmtId="186" fontId="56" fillId="63" borderId="180" applyNumberFormat="0" applyProtection="0">
      <alignment horizontal="left" vertical="top" indent="1"/>
    </xf>
    <xf numFmtId="4" fontId="59" fillId="65" borderId="178" applyNumberFormat="0" applyProtection="0">
      <alignment horizontal="right" vertical="center"/>
    </xf>
    <xf numFmtId="4" fontId="56" fillId="61" borderId="194" applyNumberFormat="0" applyProtection="0">
      <alignment horizontal="left" vertical="center" indent="1"/>
    </xf>
    <xf numFmtId="186" fontId="27" fillId="14" borderId="198" applyNumberFormat="0" applyProtection="0">
      <alignment horizontal="left" vertical="center" indent="1"/>
    </xf>
    <xf numFmtId="186" fontId="56" fillId="40" borderId="178" applyNumberFormat="0" applyFont="0" applyAlignment="0" applyProtection="0"/>
    <xf numFmtId="186" fontId="28" fillId="12" borderId="176">
      <alignment vertical="center"/>
      <protection locked="0"/>
    </xf>
    <xf numFmtId="193" fontId="28" fillId="50" borderId="185">
      <alignment vertical="center"/>
    </xf>
    <xf numFmtId="186" fontId="62" fillId="48" borderId="188" applyNumberFormat="0" applyProtection="0">
      <alignment horizontal="left" vertical="top" indent="1"/>
    </xf>
    <xf numFmtId="186" fontId="57" fillId="44" borderId="191" applyNumberFormat="0" applyAlignment="0" applyProtection="0"/>
    <xf numFmtId="186" fontId="56" fillId="63" borderId="180" applyNumberFormat="0" applyProtection="0">
      <alignment horizontal="left" vertical="top" indent="1"/>
    </xf>
    <xf numFmtId="186" fontId="27" fillId="63" borderId="188" applyNumberFormat="0" applyProtection="0">
      <alignment horizontal="left" vertical="center" indent="1"/>
    </xf>
    <xf numFmtId="186" fontId="56" fillId="40" borderId="178" applyNumberFormat="0" applyFont="0" applyAlignment="0" applyProtection="0"/>
    <xf numFmtId="4" fontId="27" fillId="21" borderId="194" applyNumberFormat="0" applyProtection="0">
      <alignment horizontal="left" vertical="center" indent="1"/>
    </xf>
    <xf numFmtId="186" fontId="56" fillId="15" borderId="188" applyNumberFormat="0" applyProtection="0">
      <alignment horizontal="left" vertical="top" indent="1"/>
    </xf>
    <xf numFmtId="4" fontId="56" fillId="15" borderId="194" applyNumberFormat="0" applyProtection="0">
      <alignment horizontal="left" vertical="center" indent="1"/>
    </xf>
    <xf numFmtId="186" fontId="56" fillId="14" borderId="180" applyNumberFormat="0" applyProtection="0">
      <alignment horizontal="left" vertical="top" indent="1"/>
    </xf>
    <xf numFmtId="186" fontId="61" fillId="21" borderId="192" applyBorder="0"/>
    <xf numFmtId="4" fontId="64" fillId="64" borderId="178" applyNumberFormat="0" applyProtection="0">
      <alignment horizontal="right" vertical="center"/>
    </xf>
    <xf numFmtId="186" fontId="56" fillId="62" borderId="190" applyNumberFormat="0" applyProtection="0">
      <alignment horizontal="left" vertical="center" indent="1"/>
    </xf>
    <xf numFmtId="186" fontId="27" fillId="21" borderId="180" applyNumberFormat="0" applyProtection="0">
      <alignment horizontal="left" vertical="center" indent="1"/>
    </xf>
    <xf numFmtId="4" fontId="62" fillId="48" borderId="180" applyNumberFormat="0" applyProtection="0">
      <alignment vertical="center"/>
    </xf>
    <xf numFmtId="186" fontId="56" fillId="21" borderId="180" applyNumberFormat="0" applyProtection="0">
      <alignment horizontal="left" vertical="top" indent="1"/>
    </xf>
    <xf numFmtId="37" fontId="33" fillId="0" borderId="183" applyNumberFormat="0"/>
    <xf numFmtId="186" fontId="42" fillId="44" borderId="178" applyNumberFormat="0" applyAlignment="0" applyProtection="0"/>
    <xf numFmtId="186" fontId="56" fillId="11" borderId="178" applyNumberFormat="0" applyProtection="0">
      <alignment horizontal="left" vertical="center" indent="1"/>
    </xf>
    <xf numFmtId="186" fontId="56" fillId="14" borderId="180" applyNumberFormat="0" applyProtection="0">
      <alignment horizontal="left" vertical="top" indent="1"/>
    </xf>
    <xf numFmtId="186" fontId="28" fillId="51" borderId="185">
      <alignment horizontal="right" vertical="center"/>
      <protection locked="0"/>
    </xf>
    <xf numFmtId="4" fontId="56" fillId="55" borderId="190" applyNumberFormat="0" applyProtection="0">
      <alignment horizontal="right" vertical="center"/>
    </xf>
    <xf numFmtId="191" fontId="5" fillId="13" borderId="185">
      <alignment vertical="center"/>
    </xf>
    <xf numFmtId="186" fontId="56" fillId="40" borderId="190" applyNumberFormat="0" applyFont="0" applyAlignment="0" applyProtection="0"/>
    <xf numFmtId="186" fontId="56" fillId="15" borderId="188" applyNumberFormat="0" applyProtection="0">
      <alignment horizontal="left" vertical="top" indent="1"/>
    </xf>
    <xf numFmtId="186" fontId="56" fillId="62" borderId="200" applyNumberFormat="0" applyProtection="0">
      <alignment horizontal="left" vertical="center" indent="1"/>
    </xf>
    <xf numFmtId="186" fontId="27" fillId="15" borderId="198" applyNumberFormat="0" applyProtection="0">
      <alignment horizontal="left" vertical="center" indent="1"/>
    </xf>
    <xf numFmtId="4" fontId="62" fillId="11" borderId="188" applyNumberFormat="0" applyProtection="0">
      <alignment horizontal="left" vertical="center" indent="1"/>
    </xf>
    <xf numFmtId="186" fontId="56" fillId="21" borderId="188" applyNumberFormat="0" applyProtection="0">
      <alignment horizontal="left" vertical="top" indent="1"/>
    </xf>
    <xf numFmtId="186" fontId="56" fillId="15" borderId="180" applyNumberFormat="0" applyProtection="0">
      <alignment horizontal="left" vertical="top" indent="1"/>
    </xf>
    <xf numFmtId="194" fontId="33" fillId="0" borderId="177" applyFill="0"/>
    <xf numFmtId="186" fontId="56" fillId="63" borderId="190" applyNumberFormat="0" applyProtection="0">
      <alignment horizontal="left" vertical="center" indent="1"/>
    </xf>
    <xf numFmtId="4" fontId="56" fillId="60" borderId="178" applyNumberFormat="0" applyProtection="0">
      <alignment horizontal="right" vertical="center"/>
    </xf>
    <xf numFmtId="186" fontId="56" fillId="21" borderId="180" applyNumberFormat="0" applyProtection="0">
      <alignment horizontal="left" vertical="top" indent="1"/>
    </xf>
    <xf numFmtId="4" fontId="63" fillId="66" borderId="181" applyNumberFormat="0" applyProtection="0">
      <alignment horizontal="left" vertical="center" indent="1"/>
    </xf>
    <xf numFmtId="4" fontId="56" fillId="56" borderId="178" applyNumberFormat="0" applyProtection="0">
      <alignment horizontal="right" vertical="center"/>
    </xf>
    <xf numFmtId="186" fontId="56" fillId="63" borderId="180" applyNumberFormat="0" applyProtection="0">
      <alignment horizontal="left" vertical="top" indent="1"/>
    </xf>
    <xf numFmtId="193" fontId="28" fillId="50" borderId="185">
      <alignment vertical="center"/>
    </xf>
    <xf numFmtId="186" fontId="61" fillId="21" borderId="202" applyBorder="0"/>
    <xf numFmtId="186" fontId="56" fillId="63" borderId="198" applyNumberFormat="0" applyProtection="0">
      <alignment horizontal="left" vertical="top" indent="1"/>
    </xf>
    <xf numFmtId="194" fontId="33" fillId="0" borderId="177" applyFill="0"/>
    <xf numFmtId="186" fontId="56" fillId="40" borderId="200" applyNumberFormat="0" applyFont="0" applyAlignment="0" applyProtection="0"/>
    <xf numFmtId="186" fontId="57" fillId="44" borderId="201" applyNumberFormat="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56" fillId="14" borderId="190" applyNumberFormat="0" applyProtection="0">
      <alignment horizontal="left" vertical="center" indent="1"/>
    </xf>
    <xf numFmtId="4" fontId="56" fillId="0" borderId="200"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4" fontId="72" fillId="87" borderId="198" applyNumberFormat="0" applyProtection="0">
      <alignment vertical="center"/>
    </xf>
    <xf numFmtId="186" fontId="56" fillId="62" borderId="200" applyNumberFormat="0" applyProtection="0">
      <alignment horizontal="left" vertical="center" indent="1"/>
    </xf>
    <xf numFmtId="186" fontId="56" fillId="40" borderId="200" applyNumberFormat="0" applyFont="0" applyAlignment="0" applyProtection="0"/>
    <xf numFmtId="4" fontId="56" fillId="60" borderId="190" applyNumberFormat="0" applyProtection="0">
      <alignment horizontal="right" vertical="center"/>
    </xf>
    <xf numFmtId="186" fontId="56" fillId="14" borderId="198" applyNumberFormat="0" applyProtection="0">
      <alignment horizontal="left" vertical="top" indent="1"/>
    </xf>
    <xf numFmtId="4" fontId="56" fillId="59" borderId="190" applyNumberFormat="0" applyProtection="0">
      <alignment horizontal="right" vertical="center"/>
    </xf>
    <xf numFmtId="186" fontId="27" fillId="63" borderId="198" applyNumberFormat="0" applyProtection="0">
      <alignment horizontal="left" vertical="center" indent="1"/>
    </xf>
    <xf numFmtId="186" fontId="56" fillId="15" borderId="188" applyNumberFormat="0" applyProtection="0">
      <alignment horizontal="left" vertical="top" indent="1"/>
    </xf>
    <xf numFmtId="186" fontId="56" fillId="40" borderId="190" applyNumberFormat="0" applyFont="0" applyAlignment="0" applyProtection="0"/>
    <xf numFmtId="186" fontId="56" fillId="21" borderId="188" applyNumberFormat="0" applyProtection="0">
      <alignment horizontal="left" vertical="top" indent="1"/>
    </xf>
    <xf numFmtId="186" fontId="27" fillId="14" borderId="198" applyNumberFormat="0" applyProtection="0">
      <alignment horizontal="left" vertical="center" indent="1"/>
    </xf>
    <xf numFmtId="191" fontId="28" fillId="12" borderId="176">
      <alignment vertical="center"/>
      <protection locked="0"/>
    </xf>
    <xf numFmtId="4" fontId="56" fillId="58" borderId="190" applyNumberFormat="0" applyProtection="0">
      <alignment horizontal="right" vertical="center"/>
    </xf>
    <xf numFmtId="186" fontId="56" fillId="63" borderId="188" applyNumberFormat="0" applyProtection="0">
      <alignment horizontal="left" vertical="top" indent="1"/>
    </xf>
    <xf numFmtId="4" fontId="59" fillId="12" borderId="196" applyNumberFormat="0" applyProtection="0">
      <alignment vertical="center"/>
    </xf>
    <xf numFmtId="186" fontId="56" fillId="40" borderId="190" applyNumberFormat="0" applyFont="0" applyAlignment="0" applyProtection="0"/>
    <xf numFmtId="4" fontId="76" fillId="87" borderId="188" applyNumberFormat="0" applyProtection="0">
      <alignment horizontal="right" vertical="center"/>
    </xf>
    <xf numFmtId="4" fontId="56" fillId="55" borderId="190" applyNumberFormat="0" applyProtection="0">
      <alignment horizontal="right" vertical="center"/>
    </xf>
    <xf numFmtId="4" fontId="56" fillId="61" borderId="204" applyNumberFormat="0" applyProtection="0">
      <alignment horizontal="left" vertical="center" indent="1"/>
    </xf>
    <xf numFmtId="4" fontId="62" fillId="11" borderId="188" applyNumberFormat="0" applyProtection="0">
      <alignment horizontal="left" vertical="center" indent="1"/>
    </xf>
    <xf numFmtId="186" fontId="56" fillId="21" borderId="180" applyNumberFormat="0" applyProtection="0">
      <alignment horizontal="left" vertical="top" indent="1"/>
    </xf>
    <xf numFmtId="4" fontId="56" fillId="60" borderId="190" applyNumberFormat="0" applyProtection="0">
      <alignment horizontal="right" vertical="center"/>
    </xf>
    <xf numFmtId="186" fontId="56" fillId="40" borderId="190" applyNumberFormat="0" applyFont="0" applyAlignment="0" applyProtection="0"/>
    <xf numFmtId="0" fontId="37" fillId="15" borderId="188" applyNumberFormat="0" applyProtection="0">
      <alignment horizontal="left" vertical="top" indent="1"/>
    </xf>
    <xf numFmtId="191" fontId="5" fillId="7" borderId="185">
      <alignment vertical="center"/>
      <protection locked="0"/>
    </xf>
    <xf numFmtId="186" fontId="56" fillId="21" borderId="188" applyNumberFormat="0" applyProtection="0">
      <alignment horizontal="left" vertical="top" indent="1"/>
    </xf>
    <xf numFmtId="186" fontId="56" fillId="14" borderId="180" applyNumberFormat="0" applyProtection="0">
      <alignment horizontal="left" vertical="top" indent="1"/>
    </xf>
    <xf numFmtId="186" fontId="42" fillId="44" borderId="190" applyNumberFormat="0" applyAlignment="0" applyProtection="0"/>
    <xf numFmtId="4" fontId="56" fillId="23" borderId="200" applyNumberFormat="0" applyProtection="0">
      <alignment horizontal="right" vertical="center"/>
    </xf>
    <xf numFmtId="186" fontId="56" fillId="21" borderId="180" applyNumberFormat="0" applyProtection="0">
      <alignment horizontal="left" vertical="top" indent="1"/>
    </xf>
    <xf numFmtId="186" fontId="56" fillId="21" borderId="180" applyNumberFormat="0" applyProtection="0">
      <alignment horizontal="left" vertical="top" indent="1"/>
    </xf>
    <xf numFmtId="37" fontId="33" fillId="0" borderId="193" applyNumberFormat="0"/>
    <xf numFmtId="186" fontId="56" fillId="21" borderId="188" applyNumberFormat="0" applyProtection="0">
      <alignment horizontal="left" vertical="top" indent="1"/>
    </xf>
    <xf numFmtId="186" fontId="62" fillId="15" borderId="180" applyNumberFormat="0" applyProtection="0">
      <alignment horizontal="left" vertical="top" indent="1"/>
    </xf>
    <xf numFmtId="186" fontId="27" fillId="21" borderId="180" applyNumberFormat="0" applyProtection="0">
      <alignment horizontal="left" vertical="top" indent="1"/>
    </xf>
    <xf numFmtId="191" fontId="28" fillId="49" borderId="185">
      <alignment vertical="center"/>
    </xf>
    <xf numFmtId="186" fontId="42" fillId="44" borderId="190" applyNumberFormat="0" applyAlignment="0" applyProtection="0"/>
    <xf numFmtId="186" fontId="56" fillId="15" borderId="198" applyNumberFormat="0" applyProtection="0">
      <alignment horizontal="left" vertical="top" indent="1"/>
    </xf>
    <xf numFmtId="186" fontId="56" fillId="21" borderId="180" applyNumberFormat="0" applyProtection="0">
      <alignment horizontal="left" vertical="top" indent="1"/>
    </xf>
    <xf numFmtId="186" fontId="57" fillId="44" borderId="191" applyNumberFormat="0" applyAlignment="0" applyProtection="0"/>
    <xf numFmtId="186" fontId="56" fillId="63" borderId="188" applyNumberFormat="0" applyProtection="0">
      <alignment horizontal="left" vertical="top" indent="1"/>
    </xf>
    <xf numFmtId="190" fontId="28" fillId="51" borderId="176">
      <alignment horizontal="right" vertical="center"/>
      <protection locked="0"/>
    </xf>
    <xf numFmtId="186" fontId="27" fillId="21" borderId="188" applyNumberFormat="0" applyProtection="0">
      <alignment horizontal="left" vertical="center" indent="1"/>
    </xf>
    <xf numFmtId="4" fontId="56" fillId="14" borderId="194" applyNumberFormat="0" applyProtection="0">
      <alignment horizontal="left" vertical="center" indent="1"/>
    </xf>
    <xf numFmtId="186" fontId="27" fillId="15" borderId="180" applyNumberFormat="0" applyProtection="0">
      <alignment horizontal="left" vertical="top" indent="1"/>
    </xf>
    <xf numFmtId="186" fontId="56" fillId="40" borderId="190" applyNumberFormat="0" applyFont="0" applyAlignment="0" applyProtection="0"/>
    <xf numFmtId="186" fontId="56" fillId="14" borderId="190" applyNumberFormat="0" applyProtection="0">
      <alignment horizontal="left" vertical="center" indent="1"/>
    </xf>
    <xf numFmtId="186" fontId="56" fillId="40" borderId="190" applyNumberFormat="0" applyFont="0" applyAlignment="0" applyProtection="0"/>
    <xf numFmtId="4" fontId="72" fillId="87" borderId="180" applyNumberFormat="0" applyProtection="0">
      <alignment horizontal="right" vertical="center"/>
    </xf>
    <xf numFmtId="188" fontId="5" fillId="69" borderId="185">
      <alignment vertical="center"/>
    </xf>
    <xf numFmtId="186" fontId="27" fillId="14" borderId="180" applyNumberFormat="0" applyProtection="0">
      <alignment horizontal="left" vertical="top" indent="1"/>
    </xf>
    <xf numFmtId="186" fontId="56" fillId="63" borderId="180" applyNumberFormat="0" applyProtection="0">
      <alignment horizontal="left" vertical="top" indent="1"/>
    </xf>
    <xf numFmtId="186" fontId="44" fillId="0" borderId="184" applyNumberFormat="0" applyFill="0" applyAlignment="0" applyProtection="0"/>
    <xf numFmtId="186" fontId="56" fillId="40" borderId="178" applyNumberFormat="0" applyFont="0" applyAlignment="0" applyProtection="0"/>
    <xf numFmtId="186" fontId="56" fillId="14" borderId="180" applyNumberFormat="0" applyProtection="0">
      <alignment horizontal="left" vertical="top" indent="1"/>
    </xf>
    <xf numFmtId="186" fontId="56" fillId="40" borderId="178" applyNumberFormat="0" applyFont="0" applyAlignment="0" applyProtection="0"/>
    <xf numFmtId="186" fontId="27" fillId="15" borderId="180" applyNumberFormat="0" applyProtection="0">
      <alignment horizontal="left" vertical="top" indent="1"/>
    </xf>
    <xf numFmtId="186" fontId="28" fillId="12" borderId="185">
      <alignment vertical="center"/>
      <protection locked="0"/>
    </xf>
    <xf numFmtId="194" fontId="33" fillId="0" borderId="177" applyFill="0"/>
    <xf numFmtId="186" fontId="56" fillId="14" borderId="180" applyNumberFormat="0" applyProtection="0">
      <alignment horizontal="left" vertical="top" indent="1"/>
    </xf>
    <xf numFmtId="4" fontId="64" fillId="64" borderId="178" applyNumberFormat="0" applyProtection="0">
      <alignment horizontal="right" vertical="center"/>
    </xf>
    <xf numFmtId="191" fontId="5" fillId="69" borderId="185">
      <alignment vertical="center"/>
    </xf>
    <xf numFmtId="186" fontId="42" fillId="44" borderId="178" applyNumberFormat="0" applyAlignment="0" applyProtection="0"/>
    <xf numFmtId="186" fontId="50" fillId="41" borderId="178" applyNumberFormat="0" applyAlignment="0" applyProtection="0"/>
    <xf numFmtId="194" fontId="33" fillId="0" borderId="177" applyFill="0"/>
    <xf numFmtId="193" fontId="28" fillId="50" borderId="196">
      <alignment vertical="center"/>
    </xf>
    <xf numFmtId="186" fontId="56" fillId="63" borderId="190" applyNumberFormat="0" applyProtection="0">
      <alignment horizontal="left" vertical="center" indent="1"/>
    </xf>
    <xf numFmtId="186" fontId="56" fillId="15" borderId="188" applyNumberFormat="0" applyProtection="0">
      <alignment horizontal="left" vertical="top" indent="1"/>
    </xf>
    <xf numFmtId="186" fontId="27" fillId="63" borderId="180" applyNumberFormat="0" applyProtection="0">
      <alignment horizontal="left" vertical="center" indent="1"/>
    </xf>
    <xf numFmtId="186" fontId="28" fillId="49" borderId="176">
      <alignment vertical="center"/>
    </xf>
    <xf numFmtId="186" fontId="56" fillId="63" borderId="188" applyNumberFormat="0" applyProtection="0">
      <alignment horizontal="left" vertical="top" indent="1"/>
    </xf>
    <xf numFmtId="186" fontId="28" fillId="49" borderId="196">
      <alignment vertical="center"/>
    </xf>
    <xf numFmtId="4" fontId="63" fillId="66" borderId="194" applyNumberFormat="0" applyProtection="0">
      <alignment horizontal="left" vertical="center" indent="1"/>
    </xf>
    <xf numFmtId="186" fontId="56" fillId="15" borderId="180" applyNumberFormat="0" applyProtection="0">
      <alignment horizontal="left" vertical="top" indent="1"/>
    </xf>
    <xf numFmtId="186" fontId="56" fillId="14" borderId="188" applyNumberFormat="0" applyProtection="0">
      <alignment horizontal="left" vertical="top" indent="1"/>
    </xf>
    <xf numFmtId="186" fontId="28" fillId="12" borderId="185">
      <alignment vertical="center"/>
      <protection locked="0"/>
    </xf>
    <xf numFmtId="186" fontId="27" fillId="15" borderId="180" applyNumberFormat="0" applyProtection="0">
      <alignment horizontal="left" vertical="center" indent="1"/>
    </xf>
    <xf numFmtId="4" fontId="27" fillId="21" borderId="194" applyNumberFormat="0" applyProtection="0">
      <alignment horizontal="left" vertical="center" indent="1"/>
    </xf>
    <xf numFmtId="186" fontId="56" fillId="14" borderId="198" applyNumberFormat="0" applyProtection="0">
      <alignment horizontal="left" vertical="top" indent="1"/>
    </xf>
    <xf numFmtId="191" fontId="28" fillId="51" borderId="196">
      <alignment horizontal="right" vertical="center"/>
      <protection locked="0"/>
    </xf>
    <xf numFmtId="186" fontId="56" fillId="63" borderId="180" applyNumberFormat="0" applyProtection="0">
      <alignment horizontal="left" vertical="top" indent="1"/>
    </xf>
    <xf numFmtId="186" fontId="56" fillId="15" borderId="180" applyNumberFormat="0" applyProtection="0">
      <alignment horizontal="left" vertical="top" indent="1"/>
    </xf>
    <xf numFmtId="186" fontId="56" fillId="40" borderId="190" applyNumberFormat="0" applyFont="0" applyAlignment="0" applyProtection="0"/>
    <xf numFmtId="4" fontId="56" fillId="53" borderId="178" applyNumberFormat="0" applyProtection="0">
      <alignment horizontal="left" vertical="center" indent="1"/>
    </xf>
    <xf numFmtId="4" fontId="56" fillId="0" borderId="178" applyNumberFormat="0" applyProtection="0">
      <alignment horizontal="right" vertical="center"/>
    </xf>
    <xf numFmtId="4" fontId="56" fillId="57" borderId="194" applyNumberFormat="0" applyProtection="0">
      <alignment horizontal="right" vertical="center"/>
    </xf>
    <xf numFmtId="188" fontId="5" fillId="69" borderId="185">
      <alignment vertical="center"/>
    </xf>
    <xf numFmtId="186" fontId="27" fillId="63" borderId="188" applyNumberFormat="0" applyProtection="0">
      <alignment horizontal="left" vertical="center" indent="1"/>
    </xf>
    <xf numFmtId="191" fontId="28" fillId="50" borderId="185">
      <alignment vertical="center"/>
    </xf>
    <xf numFmtId="186" fontId="56" fillId="15" borderId="188" applyNumberFormat="0" applyProtection="0">
      <alignment horizontal="left" vertical="top" indent="1"/>
    </xf>
    <xf numFmtId="186" fontId="57" fillId="44" borderId="179" applyNumberFormat="0" applyAlignment="0" applyProtection="0"/>
    <xf numFmtId="186" fontId="60" fillId="52" borderId="188" applyNumberFormat="0" applyProtection="0">
      <alignment horizontal="left" vertical="top" indent="1"/>
    </xf>
    <xf numFmtId="186" fontId="42" fillId="44" borderId="190" applyNumberFormat="0" applyAlignment="0" applyProtection="0"/>
    <xf numFmtId="186" fontId="42" fillId="44" borderId="190" applyNumberFormat="0" applyAlignment="0" applyProtection="0"/>
    <xf numFmtId="186" fontId="56" fillId="62" borderId="190" applyNumberFormat="0" applyProtection="0">
      <alignment horizontal="left" vertical="center" indent="1"/>
    </xf>
    <xf numFmtId="4" fontId="56" fillId="60" borderId="190" applyNumberFormat="0" applyProtection="0">
      <alignment horizontal="right" vertical="center"/>
    </xf>
    <xf numFmtId="186" fontId="56" fillId="14" borderId="188" applyNumberFormat="0" applyProtection="0">
      <alignment horizontal="left" vertical="top" indent="1"/>
    </xf>
    <xf numFmtId="0" fontId="5" fillId="70" borderId="176">
      <alignment horizontal="right" vertical="center"/>
      <protection locked="0"/>
    </xf>
    <xf numFmtId="4" fontId="56" fillId="54" borderId="190" applyNumberFormat="0" applyProtection="0">
      <alignment horizontal="left" vertical="center"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4" fontId="56" fillId="0" borderId="200"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56" fillId="14" borderId="204" applyNumberFormat="0" applyProtection="0">
      <alignment horizontal="left" vertical="center" indent="1"/>
    </xf>
    <xf numFmtId="186" fontId="62" fillId="48" borderId="188" applyNumberFormat="0" applyProtection="0">
      <alignment horizontal="left" vertical="top" indent="1"/>
    </xf>
    <xf numFmtId="186" fontId="56" fillId="14" borderId="200" applyNumberFormat="0" applyProtection="0">
      <alignment horizontal="left" vertical="center"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28" fillId="12" borderId="196">
      <alignment vertical="center"/>
      <protection locked="0"/>
    </xf>
    <xf numFmtId="186" fontId="56" fillId="15" borderId="188" applyNumberFormat="0" applyProtection="0">
      <alignment horizontal="left" vertical="top" indent="1"/>
    </xf>
    <xf numFmtId="4" fontId="56" fillId="60" borderId="200" applyNumberFormat="0" applyProtection="0">
      <alignment horizontal="right" vertical="center"/>
    </xf>
    <xf numFmtId="186" fontId="27" fillId="21"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top"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57" borderId="204" applyNumberFormat="0" applyProtection="0">
      <alignment horizontal="right" vertical="center"/>
    </xf>
    <xf numFmtId="186" fontId="44" fillId="0" borderId="205" applyNumberFormat="0" applyFill="0" applyAlignment="0" applyProtection="0"/>
    <xf numFmtId="4" fontId="56" fillId="23" borderId="200" applyNumberFormat="0" applyProtection="0">
      <alignment horizontal="right" vertical="center"/>
    </xf>
    <xf numFmtId="186" fontId="56" fillId="14" borderId="198" applyNumberFormat="0" applyProtection="0">
      <alignment horizontal="left" vertical="top" indent="1"/>
    </xf>
    <xf numFmtId="4" fontId="59" fillId="53" borderId="200" applyNumberFormat="0" applyProtection="0">
      <alignment vertical="center"/>
    </xf>
    <xf numFmtId="186" fontId="56" fillId="21" borderId="198" applyNumberFormat="0" applyProtection="0">
      <alignment horizontal="left" vertical="top" indent="1"/>
    </xf>
    <xf numFmtId="4" fontId="56" fillId="16"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88" applyNumberFormat="0" applyProtection="0">
      <alignment horizontal="left" vertical="top" indent="1"/>
    </xf>
    <xf numFmtId="186" fontId="56" fillId="40" borderId="200" applyNumberFormat="0" applyFont="0" applyAlignment="0" applyProtection="0"/>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4" borderId="198" applyNumberFormat="0" applyProtection="0">
      <alignment horizontal="left" vertical="top" indent="1"/>
    </xf>
    <xf numFmtId="186" fontId="42" fillId="44" borderId="200" applyNumberFormat="0" applyAlignment="0" applyProtection="0"/>
    <xf numFmtId="186" fontId="27" fillId="63" borderId="198" applyNumberFormat="0" applyProtection="0">
      <alignment horizontal="left" vertical="center" indent="1"/>
    </xf>
    <xf numFmtId="0" fontId="5" fillId="13" borderId="176">
      <alignment vertical="center"/>
    </xf>
    <xf numFmtId="191" fontId="28" fillId="12" borderId="206">
      <alignment vertical="center"/>
      <protection locked="0"/>
    </xf>
    <xf numFmtId="186" fontId="27" fillId="63" borderId="198" applyNumberFormat="0" applyProtection="0">
      <alignment horizontal="left" vertical="top" indent="1"/>
    </xf>
    <xf numFmtId="186" fontId="27" fillId="21" borderId="188" applyNumberFormat="0" applyProtection="0">
      <alignment horizontal="left" vertical="top" indent="1"/>
    </xf>
    <xf numFmtId="4" fontId="56" fillId="0" borderId="190" applyNumberFormat="0" applyProtection="0">
      <alignment horizontal="right" vertical="center"/>
    </xf>
    <xf numFmtId="4" fontId="56" fillId="55" borderId="190" applyNumberFormat="0" applyProtection="0">
      <alignment horizontal="right" vertical="center"/>
    </xf>
    <xf numFmtId="186" fontId="50" fillId="41" borderId="190" applyNumberFormat="0" applyAlignment="0" applyProtection="0"/>
    <xf numFmtId="186" fontId="56" fillId="40" borderId="200" applyNumberFormat="0" applyFont="0" applyAlignment="0" applyProtection="0"/>
    <xf numFmtId="4" fontId="56" fillId="54" borderId="200"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27" fillId="21" borderId="188" applyNumberFormat="0" applyProtection="0">
      <alignment horizontal="left" vertical="center" indent="1"/>
    </xf>
    <xf numFmtId="191" fontId="28" fillId="50" borderId="176">
      <alignment vertical="center"/>
    </xf>
    <xf numFmtId="4" fontId="27" fillId="21" borderId="204" applyNumberFormat="0" applyProtection="0">
      <alignment horizontal="left" vertical="center" indent="1"/>
    </xf>
    <xf numFmtId="186" fontId="28" fillId="49" borderId="196">
      <alignment vertical="center"/>
    </xf>
    <xf numFmtId="186" fontId="56" fillId="63" borderId="188" applyNumberFormat="0" applyProtection="0">
      <alignment horizontal="left" vertical="top" indent="1"/>
    </xf>
    <xf numFmtId="191" fontId="28" fillId="51" borderId="196">
      <alignment horizontal="right" vertical="center"/>
      <protection locked="0"/>
    </xf>
    <xf numFmtId="186" fontId="56" fillId="21" borderId="188" applyNumberFormat="0" applyProtection="0">
      <alignment horizontal="left" vertical="top" indent="1"/>
    </xf>
    <xf numFmtId="191" fontId="5" fillId="13" borderId="196">
      <alignment vertical="center"/>
    </xf>
    <xf numFmtId="4" fontId="27" fillId="21" borderId="194" applyNumberFormat="0" applyProtection="0">
      <alignment horizontal="left" vertical="center" indent="1"/>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4" fontId="56" fillId="56" borderId="200" applyNumberFormat="0" applyProtection="0">
      <alignment horizontal="right" vertical="center"/>
    </xf>
    <xf numFmtId="186" fontId="56" fillId="21" borderId="188" applyNumberFormat="0" applyProtection="0">
      <alignment horizontal="left" vertical="top" indent="1"/>
    </xf>
    <xf numFmtId="4" fontId="56" fillId="60" borderId="190" applyNumberFormat="0" applyProtection="0">
      <alignment horizontal="right" vertical="center"/>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91" fontId="28" fillId="49" borderId="206">
      <alignment vertical="center"/>
    </xf>
    <xf numFmtId="186" fontId="56" fillId="14" borderId="188" applyNumberFormat="0" applyProtection="0">
      <alignment horizontal="left" vertical="top" indent="1"/>
    </xf>
    <xf numFmtId="37" fontId="33" fillId="0" borderId="193" applyNumberFormat="0"/>
    <xf numFmtId="0" fontId="73" fillId="52" borderId="188" applyNumberFormat="0" applyProtection="0">
      <alignment horizontal="left" vertical="top" indent="1"/>
    </xf>
    <xf numFmtId="0" fontId="5" fillId="13" borderId="176">
      <alignment vertical="center"/>
    </xf>
    <xf numFmtId="186" fontId="62" fillId="15" borderId="188" applyNumberFormat="0" applyProtection="0">
      <alignment horizontal="left" vertical="top" indent="1"/>
    </xf>
    <xf numFmtId="186" fontId="56" fillId="63" borderId="188" applyNumberFormat="0" applyProtection="0">
      <alignment horizontal="left" vertical="top" indent="1"/>
    </xf>
    <xf numFmtId="4" fontId="59" fillId="53" borderId="190" applyNumberFormat="0" applyProtection="0">
      <alignment vertical="center"/>
    </xf>
    <xf numFmtId="4" fontId="59" fillId="65" borderId="190" applyNumberFormat="0" applyProtection="0">
      <alignment horizontal="right" vertical="center"/>
    </xf>
    <xf numFmtId="186" fontId="56" fillId="40" borderId="190" applyNumberFormat="0" applyFont="0" applyAlignment="0" applyProtection="0"/>
    <xf numFmtId="4" fontId="56" fillId="15" borderId="190" applyNumberFormat="0" applyProtection="0">
      <alignment horizontal="right" vertical="center"/>
    </xf>
    <xf numFmtId="186" fontId="56" fillId="15" borderId="180" applyNumberFormat="0" applyProtection="0">
      <alignment horizontal="left" vertical="top" indent="1"/>
    </xf>
    <xf numFmtId="186" fontId="27" fillId="14" borderId="188" applyNumberFormat="0" applyProtection="0">
      <alignment horizontal="left" vertical="top" indent="1"/>
    </xf>
    <xf numFmtId="186" fontId="27" fillId="14" borderId="180" applyNumberFormat="0" applyProtection="0">
      <alignment horizontal="left" vertical="top" indent="1"/>
    </xf>
    <xf numFmtId="186" fontId="56" fillId="21" borderId="188" applyNumberFormat="0" applyProtection="0">
      <alignment horizontal="left" vertical="top" indent="1"/>
    </xf>
    <xf numFmtId="0" fontId="5" fillId="70" borderId="185">
      <alignment horizontal="right" vertical="center"/>
      <protection locked="0"/>
    </xf>
    <xf numFmtId="186" fontId="56" fillId="14" borderId="188" applyNumberFormat="0" applyProtection="0">
      <alignment horizontal="left" vertical="top" indent="1"/>
    </xf>
    <xf numFmtId="186" fontId="56" fillId="40" borderId="190" applyNumberFormat="0" applyFont="0" applyAlignment="0" applyProtection="0"/>
    <xf numFmtId="4" fontId="27" fillId="21" borderId="181" applyNumberFormat="0" applyProtection="0">
      <alignment horizontal="left" vertical="center" indent="1"/>
    </xf>
    <xf numFmtId="186" fontId="62" fillId="48" borderId="188" applyNumberFormat="0" applyProtection="0">
      <alignment horizontal="left" vertical="top" indent="1"/>
    </xf>
    <xf numFmtId="186" fontId="56" fillId="63" borderId="180" applyNumberFormat="0" applyProtection="0">
      <alignment horizontal="left" vertical="top" indent="1"/>
    </xf>
    <xf numFmtId="186" fontId="61" fillId="21" borderId="182" applyBorder="0"/>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40" borderId="178" applyNumberFormat="0" applyFont="0" applyAlignment="0" applyProtection="0"/>
    <xf numFmtId="188" fontId="28" fillId="49" borderId="176">
      <alignment vertical="center"/>
    </xf>
    <xf numFmtId="191" fontId="28" fillId="50" borderId="185">
      <alignment vertical="center"/>
    </xf>
    <xf numFmtId="186" fontId="56" fillId="14" borderId="188" applyNumberFormat="0" applyProtection="0">
      <alignment horizontal="left" vertical="top" indent="1"/>
    </xf>
    <xf numFmtId="4" fontId="56" fillId="59" borderId="190" applyNumberFormat="0" applyProtection="0">
      <alignment horizontal="right" vertical="center"/>
    </xf>
    <xf numFmtId="186" fontId="56" fillId="63" borderId="180" applyNumberFormat="0" applyProtection="0">
      <alignment horizontal="left" vertical="top" indent="1"/>
    </xf>
    <xf numFmtId="186" fontId="56" fillId="15" borderId="188" applyNumberFormat="0" applyProtection="0">
      <alignment horizontal="left" vertical="top" indent="1"/>
    </xf>
    <xf numFmtId="186" fontId="27" fillId="63" borderId="188" applyNumberFormat="0" applyProtection="0">
      <alignment horizontal="left" vertical="top" indent="1"/>
    </xf>
    <xf numFmtId="4" fontId="59" fillId="53" borderId="190" applyNumberFormat="0" applyProtection="0">
      <alignment vertical="center"/>
    </xf>
    <xf numFmtId="190" fontId="28" fillId="50" borderId="196">
      <alignment vertical="center"/>
    </xf>
    <xf numFmtId="186" fontId="56" fillId="63" borderId="190" applyNumberFormat="0" applyProtection="0">
      <alignment horizontal="left" vertical="center" indent="1"/>
    </xf>
    <xf numFmtId="186" fontId="27" fillId="14" borderId="180" applyNumberFormat="0" applyProtection="0">
      <alignment horizontal="left" vertical="top" indent="1"/>
    </xf>
    <xf numFmtId="186" fontId="62" fillId="48" borderId="188" applyNumberFormat="0" applyProtection="0">
      <alignment horizontal="left" vertical="top" indent="1"/>
    </xf>
    <xf numFmtId="4" fontId="59" fillId="65" borderId="178" applyNumberFormat="0" applyProtection="0">
      <alignment horizontal="right" vertical="center"/>
    </xf>
    <xf numFmtId="186" fontId="60" fillId="52" borderId="188" applyNumberFormat="0" applyProtection="0">
      <alignment horizontal="left" vertical="top" indent="1"/>
    </xf>
    <xf numFmtId="186" fontId="56" fillId="40" borderId="178" applyNumberFormat="0" applyFont="0" applyAlignment="0" applyProtection="0"/>
    <xf numFmtId="186" fontId="27" fillId="21" borderId="180" applyNumberFormat="0" applyProtection="0">
      <alignment horizontal="left" vertical="top" indent="1"/>
    </xf>
    <xf numFmtId="4" fontId="64" fillId="64" borderId="178" applyNumberFormat="0" applyProtection="0">
      <alignment horizontal="right" vertical="center"/>
    </xf>
    <xf numFmtId="4" fontId="27" fillId="21" borderId="181" applyNumberFormat="0" applyProtection="0">
      <alignment horizontal="left" vertical="center" indent="1"/>
    </xf>
    <xf numFmtId="186" fontId="27" fillId="14" borderId="180" applyNumberFormat="0" applyProtection="0">
      <alignment horizontal="left" vertical="top" indent="1"/>
    </xf>
    <xf numFmtId="191" fontId="28" fillId="50" borderId="185">
      <alignment vertical="center"/>
    </xf>
    <xf numFmtId="4" fontId="56" fillId="59" borderId="190" applyNumberFormat="0" applyProtection="0">
      <alignment horizontal="right" vertical="center"/>
    </xf>
    <xf numFmtId="186" fontId="56" fillId="40" borderId="190" applyNumberFormat="0" applyFont="0" applyAlignment="0" applyProtection="0"/>
    <xf numFmtId="186" fontId="56" fillId="63" borderId="188" applyNumberFormat="0" applyProtection="0">
      <alignment horizontal="left" vertical="top" indent="1"/>
    </xf>
    <xf numFmtId="37" fontId="33" fillId="0" borderId="203" applyNumberFormat="0"/>
    <xf numFmtId="186" fontId="56" fillId="63" borderId="200" applyNumberFormat="0" applyProtection="0">
      <alignment horizontal="left" vertical="center" indent="1"/>
    </xf>
    <xf numFmtId="191" fontId="28" fillId="50" borderId="206">
      <alignment vertical="center"/>
    </xf>
    <xf numFmtId="186" fontId="56" fillId="11" borderId="190" applyNumberFormat="0" applyProtection="0">
      <alignment horizontal="left" vertical="center" indent="1"/>
    </xf>
    <xf numFmtId="186" fontId="56" fillId="15" borderId="180" applyNumberFormat="0" applyProtection="0">
      <alignment horizontal="left" vertical="top" indent="1"/>
    </xf>
    <xf numFmtId="194" fontId="33" fillId="0" borderId="177" applyFill="0"/>
    <xf numFmtId="186" fontId="56" fillId="40" borderId="190" applyNumberFormat="0" applyFont="0" applyAlignment="0" applyProtection="0"/>
    <xf numFmtId="4" fontId="56" fillId="58" borderId="178" applyNumberFormat="0" applyProtection="0">
      <alignment horizontal="right" vertical="center"/>
    </xf>
    <xf numFmtId="186" fontId="57" fillId="44" borderId="179" applyNumberFormat="0" applyAlignment="0" applyProtection="0"/>
    <xf numFmtId="4" fontId="56" fillId="0" borderId="178" applyNumberFormat="0" applyProtection="0">
      <alignment horizontal="right" vertical="center"/>
    </xf>
    <xf numFmtId="4" fontId="56" fillId="53" borderId="178" applyNumberFormat="0" applyProtection="0">
      <alignment horizontal="left" vertical="center" indent="1"/>
    </xf>
    <xf numFmtId="186" fontId="27" fillId="63" borderId="180" applyNumberFormat="0" applyProtection="0">
      <alignment horizontal="left" vertical="center" indent="1"/>
    </xf>
    <xf numFmtId="191" fontId="28" fillId="50" borderId="185">
      <alignment vertical="center"/>
    </xf>
    <xf numFmtId="186" fontId="42" fillId="44" borderId="200" applyNumberFormat="0" applyAlignment="0" applyProtection="0"/>
    <xf numFmtId="186" fontId="27" fillId="63" borderId="198" applyNumberFormat="0" applyProtection="0">
      <alignment horizontal="left" vertical="center" indent="1"/>
    </xf>
    <xf numFmtId="194" fontId="33" fillId="0" borderId="177" applyFill="0"/>
    <xf numFmtId="0" fontId="27" fillId="15" borderId="180" applyNumberFormat="0" applyProtection="0">
      <alignment horizontal="left" vertical="center" indent="1"/>
    </xf>
    <xf numFmtId="186" fontId="57" fillId="44" borderId="191" applyNumberFormat="0" applyAlignment="0" applyProtection="0"/>
    <xf numFmtId="186" fontId="56" fillId="63" borderId="188" applyNumberFormat="0" applyProtection="0">
      <alignment horizontal="left" vertical="top" indent="1"/>
    </xf>
    <xf numFmtId="186" fontId="56" fillId="63" borderId="180" applyNumberFormat="0" applyProtection="0">
      <alignment horizontal="left" vertical="top" indent="1"/>
    </xf>
    <xf numFmtId="186" fontId="56" fillId="15" borderId="188" applyNumberFormat="0" applyProtection="0">
      <alignment horizontal="left" vertical="top" indent="1"/>
    </xf>
    <xf numFmtId="186" fontId="56" fillId="21" borderId="180" applyNumberFormat="0" applyProtection="0">
      <alignment horizontal="left" vertical="top" indent="1"/>
    </xf>
    <xf numFmtId="188" fontId="5" fillId="7" borderId="185">
      <alignment vertical="center"/>
      <protection locked="0"/>
    </xf>
    <xf numFmtId="186" fontId="56" fillId="63" borderId="180" applyNumberFormat="0" applyProtection="0">
      <alignment horizontal="left" vertical="top" indent="1"/>
    </xf>
    <xf numFmtId="186" fontId="57" fillId="44" borderId="179" applyNumberFormat="0" applyAlignment="0" applyProtection="0"/>
    <xf numFmtId="186" fontId="56" fillId="14" borderId="180" applyNumberFormat="0" applyProtection="0">
      <alignment horizontal="left" vertical="top" indent="1"/>
    </xf>
    <xf numFmtId="193" fontId="5" fillId="69" borderId="185">
      <alignment vertical="center"/>
    </xf>
    <xf numFmtId="186" fontId="27" fillId="14" borderId="180" applyNumberFormat="0" applyProtection="0">
      <alignment horizontal="left" vertical="top" indent="1"/>
    </xf>
    <xf numFmtId="186" fontId="56" fillId="14" borderId="188" applyNumberFormat="0" applyProtection="0">
      <alignment horizontal="left" vertical="top" indent="1"/>
    </xf>
    <xf numFmtId="186" fontId="56" fillId="21" borderId="180" applyNumberFormat="0" applyProtection="0">
      <alignment horizontal="left" vertical="top" indent="1"/>
    </xf>
    <xf numFmtId="4" fontId="56" fillId="54" borderId="190" applyNumberFormat="0" applyProtection="0">
      <alignment horizontal="left" vertical="center" indent="1"/>
    </xf>
    <xf numFmtId="186" fontId="60" fillId="52" borderId="188" applyNumberFormat="0" applyProtection="0">
      <alignment horizontal="left" vertical="top" indent="1"/>
    </xf>
    <xf numFmtId="186" fontId="62" fillId="15" borderId="188" applyNumberFormat="0" applyProtection="0">
      <alignment horizontal="left" vertical="top" indent="1"/>
    </xf>
    <xf numFmtId="4" fontId="56" fillId="15" borderId="178" applyNumberFormat="0" applyProtection="0">
      <alignment horizontal="right" vertical="center"/>
    </xf>
    <xf numFmtId="4" fontId="59" fillId="65" borderId="178" applyNumberFormat="0" applyProtection="0">
      <alignment horizontal="right" vertical="center"/>
    </xf>
    <xf numFmtId="186" fontId="56" fillId="40" borderId="178" applyNumberFormat="0" applyFont="0" applyAlignment="0" applyProtection="0"/>
    <xf numFmtId="4" fontId="56" fillId="16" borderId="178" applyNumberFormat="0" applyProtection="0">
      <alignment horizontal="right" vertical="center"/>
    </xf>
    <xf numFmtId="4" fontId="56" fillId="23" borderId="190" applyNumberFormat="0" applyProtection="0">
      <alignment horizontal="right" vertical="center"/>
    </xf>
    <xf numFmtId="4" fontId="56" fillId="15" borderId="190" applyNumberFormat="0" applyProtection="0">
      <alignment horizontal="right" vertical="center"/>
    </xf>
    <xf numFmtId="4" fontId="56" fillId="54" borderId="178" applyNumberFormat="0" applyProtection="0">
      <alignment horizontal="left" vertical="center" indent="1"/>
    </xf>
    <xf numFmtId="4" fontId="63" fillId="66" borderId="181" applyNumberFormat="0" applyProtection="0">
      <alignment horizontal="left" vertical="center" indent="1"/>
    </xf>
    <xf numFmtId="186" fontId="56" fillId="21" borderId="188" applyNumberFormat="0" applyProtection="0">
      <alignment horizontal="left" vertical="top" indent="1"/>
    </xf>
    <xf numFmtId="4" fontId="56" fillId="14" borderId="194" applyNumberFormat="0" applyProtection="0">
      <alignment horizontal="left" vertical="center" indent="1"/>
    </xf>
    <xf numFmtId="0" fontId="5" fillId="7" borderId="185">
      <alignment vertical="center"/>
      <protection locked="0"/>
    </xf>
    <xf numFmtId="0" fontId="27" fillId="63" borderId="188"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7" fillId="44" borderId="179" applyNumberFormat="0" applyAlignment="0" applyProtection="0"/>
    <xf numFmtId="186" fontId="27" fillId="14" borderId="188" applyNumberFormat="0" applyProtection="0">
      <alignment horizontal="left" vertical="top" indent="1"/>
    </xf>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21" borderId="188" applyNumberFormat="0" applyProtection="0">
      <alignment horizontal="left" vertical="top" indent="1"/>
    </xf>
    <xf numFmtId="191" fontId="28" fillId="51" borderId="196">
      <alignment horizontal="right" vertical="center"/>
      <protection locked="0"/>
    </xf>
    <xf numFmtId="186" fontId="56" fillId="67" borderId="176"/>
    <xf numFmtId="4" fontId="64" fillId="64" borderId="190" applyNumberFormat="0" applyProtection="0">
      <alignment horizontal="right" vertical="center"/>
    </xf>
    <xf numFmtId="4" fontId="56" fillId="58" borderId="190" applyNumberFormat="0" applyProtection="0">
      <alignment horizontal="right" vertical="center"/>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21" borderId="188" applyNumberFormat="0" applyProtection="0">
      <alignment horizontal="left" vertical="top" indent="1"/>
    </xf>
    <xf numFmtId="4" fontId="56" fillId="54" borderId="190" applyNumberFormat="0" applyProtection="0">
      <alignment horizontal="left" vertical="center" indent="1"/>
    </xf>
    <xf numFmtId="190" fontId="5" fillId="13" borderId="206">
      <alignment vertical="center"/>
    </xf>
    <xf numFmtId="186" fontId="61" fillId="21" borderId="192" applyBorder="0"/>
    <xf numFmtId="4" fontId="56" fillId="53" borderId="190" applyNumberFormat="0" applyProtection="0">
      <alignment horizontal="left" vertical="center" indent="1"/>
    </xf>
    <xf numFmtId="4" fontId="59" fillId="65" borderId="190" applyNumberFormat="0" applyProtection="0">
      <alignment horizontal="right" vertical="center"/>
    </xf>
    <xf numFmtId="186" fontId="28" fillId="49" borderId="185">
      <alignment vertical="center"/>
    </xf>
    <xf numFmtId="186" fontId="56" fillId="14" borderId="180" applyNumberFormat="0" applyProtection="0">
      <alignment horizontal="left" vertical="top" indent="1"/>
    </xf>
    <xf numFmtId="4" fontId="27" fillId="21" borderId="181" applyNumberFormat="0" applyProtection="0">
      <alignment horizontal="left" vertical="center" indent="1"/>
    </xf>
    <xf numFmtId="186" fontId="27" fillId="63" borderId="180" applyNumberFormat="0" applyProtection="0">
      <alignment horizontal="left" vertical="center" indent="1"/>
    </xf>
    <xf numFmtId="186" fontId="56" fillId="15" borderId="180" applyNumberFormat="0" applyProtection="0">
      <alignment horizontal="left" vertical="top" indent="1"/>
    </xf>
    <xf numFmtId="194" fontId="33" fillId="0" borderId="177" applyFill="0"/>
    <xf numFmtId="186" fontId="56" fillId="21" borderId="198" applyNumberFormat="0" applyProtection="0">
      <alignment horizontal="left" vertical="top" indent="1"/>
    </xf>
    <xf numFmtId="186" fontId="50" fillId="41" borderId="200" applyNumberFormat="0" applyAlignment="0" applyProtection="0"/>
    <xf numFmtId="172" fontId="28" fillId="12" borderId="196">
      <alignment vertical="center"/>
      <protection locked="0"/>
    </xf>
    <xf numFmtId="4" fontId="56" fillId="52" borderId="178" applyNumberFormat="0" applyProtection="0">
      <alignment vertical="center"/>
    </xf>
    <xf numFmtId="4" fontId="56" fillId="0" borderId="200" applyNumberFormat="0" applyProtection="0">
      <alignment horizontal="right" vertical="center"/>
    </xf>
    <xf numFmtId="172" fontId="28" fillId="12" borderId="185">
      <alignment vertical="center"/>
      <protection locked="0"/>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27" fillId="21" borderId="198" applyNumberFormat="0" applyProtection="0">
      <alignment horizontal="left" vertical="top" indent="1"/>
    </xf>
    <xf numFmtId="186" fontId="62" fillId="15" borderId="188" applyNumberFormat="0" applyProtection="0">
      <alignment horizontal="left" vertical="top" indent="1"/>
    </xf>
    <xf numFmtId="186" fontId="27" fillId="64" borderId="196" applyNumberFormat="0">
      <protection locked="0"/>
    </xf>
    <xf numFmtId="186" fontId="56" fillId="40" borderId="190" applyNumberFormat="0" applyFont="0" applyAlignment="0" applyProtection="0"/>
    <xf numFmtId="193" fontId="28" fillId="50" borderId="185">
      <alignment vertical="center"/>
    </xf>
    <xf numFmtId="186" fontId="27" fillId="63" borderId="180" applyNumberFormat="0" applyProtection="0">
      <alignment horizontal="left" vertical="top" indent="1"/>
    </xf>
    <xf numFmtId="4" fontId="56" fillId="54" borderId="178" applyNumberFormat="0" applyProtection="0">
      <alignment horizontal="left" vertical="center" indent="1"/>
    </xf>
    <xf numFmtId="4" fontId="56" fillId="54" borderId="178" applyNumberFormat="0" applyProtection="0">
      <alignment horizontal="left" vertical="center" indent="1"/>
    </xf>
    <xf numFmtId="186" fontId="56" fillId="21" borderId="180" applyNumberFormat="0" applyProtection="0">
      <alignment horizontal="left" vertical="top" indent="1"/>
    </xf>
    <xf numFmtId="4" fontId="56" fillId="19" borderId="178" applyNumberFormat="0" applyProtection="0">
      <alignment horizontal="right" vertical="center"/>
    </xf>
    <xf numFmtId="194" fontId="33" fillId="0" borderId="177" applyFill="0"/>
    <xf numFmtId="186" fontId="56" fillId="15" borderId="180"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top" indent="1"/>
    </xf>
    <xf numFmtId="186" fontId="56" fillId="14" borderId="188" applyNumberFormat="0" applyProtection="0">
      <alignment horizontal="left" vertical="top" indent="1"/>
    </xf>
    <xf numFmtId="186" fontId="56" fillId="40" borderId="190" applyNumberFormat="0" applyFont="0" applyAlignment="0" applyProtection="0"/>
    <xf numFmtId="0" fontId="5" fillId="13" borderId="185">
      <alignment vertical="center"/>
    </xf>
    <xf numFmtId="186" fontId="42" fillId="44" borderId="178" applyNumberFormat="0" applyAlignment="0" applyProtection="0"/>
    <xf numFmtId="4" fontId="56" fillId="57" borderId="194" applyNumberFormat="0" applyProtection="0">
      <alignment horizontal="right" vertical="center"/>
    </xf>
    <xf numFmtId="191" fontId="28" fillId="51" borderId="185">
      <alignment horizontal="right" vertical="center"/>
      <protection locked="0"/>
    </xf>
    <xf numFmtId="186" fontId="56" fillId="14" borderId="180" applyNumberFormat="0" applyProtection="0">
      <alignment horizontal="left" vertical="top" indent="1"/>
    </xf>
    <xf numFmtId="4" fontId="56" fillId="14" borderId="181" applyNumberFormat="0" applyProtection="0">
      <alignment horizontal="left" vertical="center" indent="1"/>
    </xf>
    <xf numFmtId="186" fontId="27" fillId="14" borderId="180" applyNumberFormat="0" applyProtection="0">
      <alignment horizontal="left" vertical="center" indent="1"/>
    </xf>
    <xf numFmtId="186" fontId="56" fillId="21" borderId="180" applyNumberFormat="0" applyProtection="0">
      <alignment horizontal="left" vertical="top" indent="1"/>
    </xf>
    <xf numFmtId="190" fontId="5" fillId="70" borderId="185">
      <alignment horizontal="right" vertical="center"/>
      <protection locked="0"/>
    </xf>
    <xf numFmtId="186" fontId="57" fillId="44" borderId="179" applyNumberFormat="0" applyAlignment="0" applyProtection="0"/>
    <xf numFmtId="4" fontId="56" fillId="15" borderId="190" applyNumberFormat="0" applyProtection="0">
      <alignment horizontal="right" vertical="center"/>
    </xf>
    <xf numFmtId="186" fontId="62" fillId="15" borderId="180" applyNumberFormat="0" applyProtection="0">
      <alignment horizontal="left" vertical="top" indent="1"/>
    </xf>
    <xf numFmtId="186" fontId="56" fillId="14" borderId="188" applyNumberFormat="0" applyProtection="0">
      <alignment horizontal="left" vertical="top" indent="1"/>
    </xf>
    <xf numFmtId="186" fontId="56" fillId="14" borderId="180" applyNumberFormat="0" applyProtection="0">
      <alignment horizontal="left" vertical="top" indent="1"/>
    </xf>
    <xf numFmtId="186" fontId="56" fillId="62" borderId="190" applyNumberFormat="0" applyProtection="0">
      <alignment horizontal="left" vertical="center" indent="1"/>
    </xf>
    <xf numFmtId="186" fontId="56" fillId="62" borderId="190" applyNumberFormat="0" applyProtection="0">
      <alignment horizontal="left" vertical="center" indent="1"/>
    </xf>
    <xf numFmtId="4" fontId="56" fillId="60" borderId="190" applyNumberFormat="0" applyProtection="0">
      <alignment horizontal="righ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63" borderId="180" applyNumberFormat="0" applyProtection="0">
      <alignment horizontal="left" vertical="top" indent="1"/>
    </xf>
    <xf numFmtId="4" fontId="56" fillId="23" borderId="190" applyNumberFormat="0" applyProtection="0">
      <alignment horizontal="right" vertical="center"/>
    </xf>
    <xf numFmtId="4" fontId="56" fillId="59" borderId="200" applyNumberFormat="0" applyProtection="0">
      <alignment horizontal="right" vertical="center"/>
    </xf>
    <xf numFmtId="193" fontId="28" fillId="50" borderId="185">
      <alignment vertical="center"/>
    </xf>
    <xf numFmtId="186" fontId="56" fillId="21" borderId="198" applyNumberFormat="0" applyProtection="0">
      <alignment horizontal="left" vertical="top" indent="1"/>
    </xf>
    <xf numFmtId="186" fontId="56" fillId="40" borderId="178" applyNumberFormat="0" applyFont="0" applyAlignment="0" applyProtection="0"/>
    <xf numFmtId="186" fontId="56" fillId="15" borderId="198" applyNumberFormat="0" applyProtection="0">
      <alignment horizontal="left" vertical="top" indent="1"/>
    </xf>
    <xf numFmtId="186" fontId="56" fillId="40" borderId="190" applyNumberFormat="0" applyFont="0" applyAlignment="0" applyProtection="0"/>
    <xf numFmtId="186" fontId="62" fillId="48" borderId="180" applyNumberFormat="0" applyProtection="0">
      <alignment horizontal="left" vertical="top" indent="1"/>
    </xf>
    <xf numFmtId="186" fontId="56" fillId="63" borderId="180" applyNumberFormat="0" applyProtection="0">
      <alignment horizontal="left" vertical="top" indent="1"/>
    </xf>
    <xf numFmtId="4" fontId="62" fillId="48" borderId="188" applyNumberFormat="0" applyProtection="0">
      <alignment vertical="center"/>
    </xf>
    <xf numFmtId="4" fontId="56" fillId="14" borderId="181" applyNumberFormat="0" applyProtection="0">
      <alignment horizontal="left" vertical="center" indent="1"/>
    </xf>
    <xf numFmtId="186" fontId="56" fillId="63" borderId="188" applyNumberFormat="0" applyProtection="0">
      <alignment horizontal="left" vertical="top" indent="1"/>
    </xf>
    <xf numFmtId="186" fontId="56" fillId="40" borderId="190" applyNumberFormat="0" applyFont="0" applyAlignment="0" applyProtection="0"/>
    <xf numFmtId="188" fontId="5" fillId="70" borderId="185">
      <alignment horizontal="right" vertical="center"/>
      <protection locked="0"/>
    </xf>
    <xf numFmtId="193" fontId="28" fillId="50" borderId="196">
      <alignment vertical="center"/>
    </xf>
    <xf numFmtId="186" fontId="56" fillId="14" borderId="180" applyNumberFormat="0" applyProtection="0">
      <alignment horizontal="left" vertical="top" indent="1"/>
    </xf>
    <xf numFmtId="186" fontId="28" fillId="50" borderId="206">
      <alignment vertical="center"/>
    </xf>
    <xf numFmtId="186" fontId="56" fillId="15" borderId="180" applyNumberFormat="0" applyProtection="0">
      <alignment horizontal="left" vertical="top" indent="1"/>
    </xf>
    <xf numFmtId="4" fontId="56" fillId="15" borderId="194" applyNumberFormat="0" applyProtection="0">
      <alignment horizontal="left" vertical="center" indent="1"/>
    </xf>
    <xf numFmtId="191" fontId="28" fillId="50" borderId="176">
      <alignment vertical="center"/>
    </xf>
    <xf numFmtId="186" fontId="56" fillId="63" borderId="188" applyNumberFormat="0" applyProtection="0">
      <alignment horizontal="left" vertical="top" indent="1"/>
    </xf>
    <xf numFmtId="186" fontId="62" fillId="48" borderId="188" applyNumberFormat="0" applyProtection="0">
      <alignment horizontal="left" vertical="top" indent="1"/>
    </xf>
    <xf numFmtId="0" fontId="5" fillId="13" borderId="176">
      <alignment vertical="center"/>
    </xf>
    <xf numFmtId="4" fontId="72" fillId="78" borderId="188" applyNumberFormat="0" applyProtection="0">
      <alignment horizontal="right" vertical="center"/>
    </xf>
    <xf numFmtId="186" fontId="56" fillId="14" borderId="188" applyNumberFormat="0" applyProtection="0">
      <alignment horizontal="left" vertical="top" indent="1"/>
    </xf>
    <xf numFmtId="186" fontId="62" fillId="48" borderId="188" applyNumberFormat="0" applyProtection="0">
      <alignment horizontal="left" vertical="top" indent="1"/>
    </xf>
    <xf numFmtId="186" fontId="56" fillId="63" borderId="198" applyNumberFormat="0" applyProtection="0">
      <alignment horizontal="left" vertical="top" indent="1"/>
    </xf>
    <xf numFmtId="186" fontId="56" fillId="40" borderId="190" applyNumberFormat="0" applyFont="0" applyAlignment="0" applyProtection="0"/>
    <xf numFmtId="4" fontId="56" fillId="14" borderId="194" applyNumberFormat="0" applyProtection="0">
      <alignment horizontal="left" vertical="center"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27" fillId="14" borderId="188" applyNumberFormat="0" applyProtection="0">
      <alignment horizontal="left" vertical="center" indent="1"/>
    </xf>
    <xf numFmtId="186" fontId="56" fillId="14" borderId="190" applyNumberFormat="0" applyProtection="0">
      <alignment horizontal="left" vertical="center" indent="1"/>
    </xf>
    <xf numFmtId="186" fontId="56" fillId="40" borderId="190" applyNumberFormat="0" applyFont="0" applyAlignment="0" applyProtection="0"/>
    <xf numFmtId="186" fontId="56" fillId="40" borderId="190" applyNumberFormat="0" applyFont="0" applyAlignment="0" applyProtection="0"/>
    <xf numFmtId="186" fontId="27" fillId="21" borderId="198" applyNumberFormat="0" applyProtection="0">
      <alignment horizontal="left" vertical="center" indent="1"/>
    </xf>
    <xf numFmtId="186" fontId="28" fillId="12" borderId="176">
      <alignment vertical="center"/>
      <protection locked="0"/>
    </xf>
    <xf numFmtId="186" fontId="56" fillId="21" borderId="188" applyNumberFormat="0" applyProtection="0">
      <alignment horizontal="left" vertical="top" indent="1"/>
    </xf>
    <xf numFmtId="186" fontId="27" fillId="63"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62" fillId="15" borderId="198" applyNumberFormat="0" applyProtection="0">
      <alignment horizontal="left" vertical="top" indent="1"/>
    </xf>
    <xf numFmtId="186" fontId="57" fillId="44" borderId="201" applyNumberFormat="0" applyAlignment="0" applyProtection="0"/>
    <xf numFmtId="186" fontId="42" fillId="44" borderId="190" applyNumberFormat="0" applyAlignment="0" applyProtection="0"/>
    <xf numFmtId="4" fontId="56" fillId="23" borderId="190" applyNumberFormat="0" applyProtection="0">
      <alignment horizontal="right" vertical="center"/>
    </xf>
    <xf numFmtId="186" fontId="62" fillId="15" borderId="188" applyNumberFormat="0" applyProtection="0">
      <alignment horizontal="left" vertical="top" indent="1"/>
    </xf>
    <xf numFmtId="186" fontId="56" fillId="21" borderId="188" applyNumberFormat="0" applyProtection="0">
      <alignment horizontal="left" vertical="top" indent="1"/>
    </xf>
    <xf numFmtId="4" fontId="62" fillId="11" borderId="198" applyNumberFormat="0" applyProtection="0">
      <alignment horizontal="left" vertical="center" indent="1"/>
    </xf>
    <xf numFmtId="0" fontId="5" fillId="13" borderId="176">
      <alignment vertical="center"/>
    </xf>
    <xf numFmtId="186" fontId="56" fillId="63" borderId="198" applyNumberFormat="0" applyProtection="0">
      <alignment horizontal="left" vertical="top" indent="1"/>
    </xf>
    <xf numFmtId="191" fontId="28" fillId="49" borderId="206">
      <alignmen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4" fontId="62" fillId="11" borderId="188" applyNumberFormat="0" applyProtection="0">
      <alignment horizontal="left" vertical="center" indent="1"/>
    </xf>
    <xf numFmtId="186" fontId="56" fillId="40" borderId="200" applyNumberFormat="0" applyFont="0" applyAlignment="0" applyProtection="0"/>
    <xf numFmtId="186" fontId="56" fillId="63"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56" fillId="63" borderId="200" applyNumberFormat="0" applyProtection="0">
      <alignment horizontal="left" vertical="center" indent="1"/>
    </xf>
    <xf numFmtId="186" fontId="27" fillId="14" borderId="198" applyNumberFormat="0" applyProtection="0">
      <alignment horizontal="left" vertical="top" indent="1"/>
    </xf>
    <xf numFmtId="186" fontId="56" fillId="14" borderId="198" applyNumberFormat="0" applyProtection="0">
      <alignment horizontal="left" vertical="top" indent="1"/>
    </xf>
    <xf numFmtId="4" fontId="56" fillId="58" borderId="200" applyNumberFormat="0" applyProtection="0">
      <alignment horizontal="right" vertical="center"/>
    </xf>
    <xf numFmtId="4" fontId="56" fillId="19" borderId="200" applyNumberFormat="0" applyProtection="0">
      <alignment horizontal="right" vertical="center"/>
    </xf>
    <xf numFmtId="186" fontId="56" fillId="21" borderId="198" applyNumberFormat="0" applyProtection="0">
      <alignment horizontal="left" vertical="top" indent="1"/>
    </xf>
    <xf numFmtId="4" fontId="62" fillId="11" borderId="198" applyNumberFormat="0" applyProtection="0">
      <alignment horizontal="left" vertical="center" indent="1"/>
    </xf>
    <xf numFmtId="4" fontId="56" fillId="19" borderId="200" applyNumberFormat="0" applyProtection="0">
      <alignment horizontal="right" vertical="center"/>
    </xf>
    <xf numFmtId="186" fontId="60" fillId="52" borderId="198" applyNumberFormat="0" applyProtection="0">
      <alignment horizontal="left" vertical="top" indent="1"/>
    </xf>
    <xf numFmtId="4" fontId="56" fillId="59" borderId="190" applyNumberFormat="0" applyProtection="0">
      <alignment horizontal="right" vertical="center"/>
    </xf>
    <xf numFmtId="4" fontId="62" fillId="48" borderId="188" applyNumberFormat="0" applyProtection="0">
      <alignment vertical="center"/>
    </xf>
    <xf numFmtId="186" fontId="57" fillId="44" borderId="201" applyNumberFormat="0" applyAlignment="0" applyProtection="0"/>
    <xf numFmtId="4" fontId="27" fillId="21" borderId="204" applyNumberFormat="0" applyProtection="0">
      <alignment horizontal="left" vertical="center" indent="1"/>
    </xf>
    <xf numFmtId="186" fontId="56" fillId="14" borderId="198" applyNumberFormat="0" applyProtection="0">
      <alignment horizontal="left" vertical="top" indent="1"/>
    </xf>
    <xf numFmtId="186" fontId="42" fillId="44" borderId="200" applyNumberFormat="0" applyAlignment="0" applyProtection="0"/>
    <xf numFmtId="186" fontId="56" fillId="21" borderId="188" applyNumberFormat="0" applyProtection="0">
      <alignment horizontal="left" vertical="top" indent="1"/>
    </xf>
    <xf numFmtId="190" fontId="5" fillId="69" borderId="176">
      <alignment vertical="center"/>
    </xf>
    <xf numFmtId="186" fontId="56" fillId="15" borderId="188" applyNumberFormat="0" applyProtection="0">
      <alignment horizontal="left" vertical="top" indent="1"/>
    </xf>
    <xf numFmtId="186" fontId="27" fillId="15" borderId="188" applyNumberFormat="0" applyProtection="0">
      <alignment horizontal="left" vertical="center" indent="1"/>
    </xf>
    <xf numFmtId="186" fontId="56" fillId="63" borderId="188" applyNumberFormat="0" applyProtection="0">
      <alignment horizontal="left" vertical="top" indent="1"/>
    </xf>
    <xf numFmtId="188" fontId="5" fillId="70" borderId="196">
      <alignment horizontal="right" vertical="center"/>
      <protection locked="0"/>
    </xf>
    <xf numFmtId="186" fontId="42" fillId="44" borderId="190" applyNumberFormat="0" applyAlignment="0" applyProtection="0"/>
    <xf numFmtId="186" fontId="56" fillId="21"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59" fillId="53" borderId="190" applyNumberFormat="0" applyProtection="0">
      <alignment vertical="center"/>
    </xf>
    <xf numFmtId="186" fontId="56" fillId="14" borderId="188" applyNumberFormat="0" applyProtection="0">
      <alignment horizontal="left" vertical="top" indent="1"/>
    </xf>
    <xf numFmtId="186" fontId="56" fillId="63" borderId="188" applyNumberFormat="0" applyProtection="0">
      <alignment horizontal="left" vertical="top" indent="1"/>
    </xf>
    <xf numFmtId="193" fontId="28" fillId="50" borderId="196">
      <alignment vertical="center"/>
    </xf>
    <xf numFmtId="188" fontId="5" fillId="70" borderId="176">
      <alignment horizontal="right" vertical="center"/>
      <protection locked="0"/>
    </xf>
    <xf numFmtId="186" fontId="61" fillId="21" borderId="192" applyBorder="0"/>
    <xf numFmtId="186" fontId="56" fillId="40" borderId="190" applyNumberFormat="0" applyFont="0" applyAlignment="0" applyProtection="0"/>
    <xf numFmtId="186" fontId="27" fillId="15" borderId="188" applyNumberFormat="0" applyProtection="0">
      <alignment horizontal="left" vertical="top" indent="1"/>
    </xf>
    <xf numFmtId="186" fontId="56" fillId="40" borderId="200" applyNumberFormat="0" applyFont="0" applyAlignment="0" applyProtection="0"/>
    <xf numFmtId="186" fontId="60" fillId="52" borderId="188" applyNumberFormat="0" applyProtection="0">
      <alignment horizontal="left" vertical="top" indent="1"/>
    </xf>
    <xf numFmtId="4" fontId="56" fillId="55" borderId="190" applyNumberFormat="0" applyProtection="0">
      <alignment horizontal="right" vertical="center"/>
    </xf>
    <xf numFmtId="186" fontId="56" fillId="21" borderId="180" applyNumberFormat="0" applyProtection="0">
      <alignment horizontal="left" vertical="top" indent="1"/>
    </xf>
    <xf numFmtId="186" fontId="56" fillId="21" borderId="198" applyNumberFormat="0" applyProtection="0">
      <alignment horizontal="left" vertical="top" indent="1"/>
    </xf>
    <xf numFmtId="186" fontId="27" fillId="21" borderId="188" applyNumberFormat="0" applyProtection="0">
      <alignment horizontal="left" vertical="top" indent="1"/>
    </xf>
    <xf numFmtId="186" fontId="57" fillId="44" borderId="191" applyNumberFormat="0" applyAlignment="0" applyProtection="0"/>
    <xf numFmtId="190" fontId="5" fillId="69" borderId="185">
      <alignment vertical="center"/>
    </xf>
    <xf numFmtId="186" fontId="27" fillId="21" borderId="198" applyNumberFormat="0" applyProtection="0">
      <alignment horizontal="left" vertical="center" indent="1"/>
    </xf>
    <xf numFmtId="4" fontId="56" fillId="54" borderId="178" applyNumberFormat="0" applyProtection="0">
      <alignment horizontal="left" vertical="center" indent="1"/>
    </xf>
    <xf numFmtId="4" fontId="56" fillId="54" borderId="178" applyNumberFormat="0" applyProtection="0">
      <alignment horizontal="left" vertical="center" indent="1"/>
    </xf>
    <xf numFmtId="190" fontId="28" fillId="51" borderId="176">
      <alignment horizontal="right" vertical="center"/>
      <protection locked="0"/>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21" borderId="188" applyNumberFormat="0" applyProtection="0">
      <alignment horizontal="left" vertical="top" indent="1"/>
    </xf>
    <xf numFmtId="186" fontId="56" fillId="40" borderId="190" applyNumberFormat="0" applyFont="0" applyAlignment="0" applyProtection="0"/>
    <xf numFmtId="191" fontId="5" fillId="13" borderId="185">
      <alignment vertical="center"/>
    </xf>
    <xf numFmtId="186" fontId="27" fillId="15" borderId="180" applyNumberFormat="0" applyProtection="0">
      <alignment horizontal="left" vertical="top" indent="1"/>
    </xf>
    <xf numFmtId="193" fontId="28" fillId="12" borderId="185">
      <alignment vertical="center"/>
      <protection locked="0"/>
    </xf>
    <xf numFmtId="186" fontId="56" fillId="21" borderId="188" applyNumberFormat="0" applyProtection="0">
      <alignment horizontal="left" vertical="top" indent="1"/>
    </xf>
    <xf numFmtId="186" fontId="56" fillId="15" borderId="180" applyNumberFormat="0" applyProtection="0">
      <alignment horizontal="left" vertical="top" indent="1"/>
    </xf>
    <xf numFmtId="37" fontId="33" fillId="0" borderId="193" applyNumberFormat="0"/>
    <xf numFmtId="193" fontId="28" fillId="12" borderId="196">
      <alignment vertical="center"/>
      <protection locked="0"/>
    </xf>
    <xf numFmtId="186" fontId="56" fillId="40" borderId="190" applyNumberFormat="0" applyFont="0" applyAlignment="0" applyProtection="0"/>
    <xf numFmtId="186" fontId="56" fillId="21" borderId="198" applyNumberFormat="0" applyProtection="0">
      <alignment horizontal="left" vertical="top" indent="1"/>
    </xf>
    <xf numFmtId="186" fontId="27" fillId="63" borderId="180" applyNumberFormat="0" applyProtection="0">
      <alignment horizontal="left" vertical="top" indent="1"/>
    </xf>
    <xf numFmtId="186" fontId="44" fillId="0" borderId="195" applyNumberFormat="0" applyFill="0" applyAlignment="0" applyProtection="0"/>
    <xf numFmtId="186" fontId="56" fillId="15" borderId="188" applyNumberFormat="0" applyProtection="0">
      <alignment horizontal="left" vertical="top" indent="1"/>
    </xf>
    <xf numFmtId="188" fontId="28" fillId="51" borderId="196">
      <alignment horizontal="right" vertical="center"/>
      <protection locked="0"/>
    </xf>
    <xf numFmtId="191" fontId="5" fillId="69" borderId="185">
      <alignment vertical="center"/>
    </xf>
    <xf numFmtId="186" fontId="56" fillId="21" borderId="180" applyNumberFormat="0" applyProtection="0">
      <alignment horizontal="left" vertical="top" indent="1"/>
    </xf>
    <xf numFmtId="193" fontId="28" fillId="12" borderId="185">
      <alignment vertical="center"/>
      <protection locked="0"/>
    </xf>
    <xf numFmtId="186" fontId="27" fillId="15" borderId="180" applyNumberFormat="0" applyProtection="0">
      <alignment horizontal="left" vertical="center" indent="1"/>
    </xf>
    <xf numFmtId="186" fontId="56" fillId="40" borderId="178" applyNumberFormat="0" applyFont="0" applyAlignment="0" applyProtection="0"/>
    <xf numFmtId="186" fontId="56" fillId="14" borderId="180" applyNumberFormat="0" applyProtection="0">
      <alignment horizontal="left" vertical="top" indent="1"/>
    </xf>
    <xf numFmtId="186" fontId="56" fillId="21" borderId="180" applyNumberFormat="0" applyProtection="0">
      <alignment horizontal="left" vertical="top" indent="1"/>
    </xf>
    <xf numFmtId="37" fontId="33" fillId="0" borderId="183" applyNumberFormat="0"/>
    <xf numFmtId="186" fontId="56" fillId="63" borderId="180" applyNumberFormat="0" applyProtection="0">
      <alignment horizontal="left" vertical="top" indent="1"/>
    </xf>
    <xf numFmtId="186" fontId="27" fillId="14" borderId="180" applyNumberFormat="0" applyProtection="0">
      <alignment horizontal="left" vertical="center" indent="1"/>
    </xf>
    <xf numFmtId="186" fontId="56" fillId="63"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186" fontId="56" fillId="15" borderId="198" applyNumberFormat="0" applyProtection="0">
      <alignment horizontal="left" vertical="top" indent="1"/>
    </xf>
    <xf numFmtId="4" fontId="62" fillId="48" borderId="198" applyNumberFormat="0" applyProtection="0">
      <alignment vertical="center"/>
    </xf>
    <xf numFmtId="186" fontId="62" fillId="48" borderId="198" applyNumberFormat="0" applyProtection="0">
      <alignment horizontal="left" vertical="top" indent="1"/>
    </xf>
    <xf numFmtId="186" fontId="56" fillId="62" borderId="200" applyNumberFormat="0" applyProtection="0">
      <alignment horizontal="left" vertical="center" indent="1"/>
    </xf>
    <xf numFmtId="186" fontId="56" fillId="40" borderId="200" applyNumberFormat="0" applyFont="0" applyAlignment="0" applyProtection="0"/>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4" fontId="56" fillId="0" borderId="200" applyNumberFormat="0" applyProtection="0">
      <alignment horizontal="right" vertical="center"/>
    </xf>
    <xf numFmtId="186" fontId="27"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7" fillId="44" borderId="201" applyNumberFormat="0" applyAlignment="0" applyProtection="0"/>
    <xf numFmtId="4" fontId="59" fillId="53" borderId="200" applyNumberFormat="0" applyProtection="0">
      <alignment vertical="center"/>
    </xf>
    <xf numFmtId="186" fontId="56" fillId="15" borderId="198" applyNumberFormat="0" applyProtection="0">
      <alignment horizontal="left" vertical="top" indent="1"/>
    </xf>
    <xf numFmtId="186" fontId="44" fillId="0" borderId="205" applyNumberFormat="0" applyFill="0" applyAlignment="0" applyProtection="0"/>
    <xf numFmtId="186" fontId="61" fillId="21" borderId="202" applyBorder="0"/>
    <xf numFmtId="4" fontId="56" fillId="52" borderId="200" applyNumberFormat="0" applyProtection="0">
      <alignment vertical="center"/>
    </xf>
    <xf numFmtId="186" fontId="56" fillId="40" borderId="200" applyNumberFormat="0" applyFont="0" applyAlignment="0" applyProtection="0"/>
    <xf numFmtId="188" fontId="5" fillId="69" borderId="185">
      <alignment vertical="center"/>
    </xf>
    <xf numFmtId="4" fontId="70" fillId="86" borderId="187" applyNumberFormat="0" applyProtection="0">
      <alignment horizontal="left" vertical="center" indent="1"/>
    </xf>
    <xf numFmtId="186" fontId="27" fillId="64" borderId="185" applyNumberFormat="0">
      <protection locked="0"/>
    </xf>
    <xf numFmtId="172" fontId="28" fillId="12" borderId="206">
      <alignment vertical="center"/>
      <protection locked="0"/>
    </xf>
    <xf numFmtId="186" fontId="56" fillId="14" borderId="188" applyNumberFormat="0" applyProtection="0">
      <alignment horizontal="left" vertical="top" indent="1"/>
    </xf>
    <xf numFmtId="4" fontId="56" fillId="60" borderId="200" applyNumberFormat="0" applyProtection="0">
      <alignment horizontal="right" vertical="center"/>
    </xf>
    <xf numFmtId="186" fontId="27" fillId="15" borderId="180" applyNumberFormat="0" applyProtection="0">
      <alignment horizontal="left" vertical="center" indent="1"/>
    </xf>
    <xf numFmtId="186" fontId="56" fillId="40" borderId="190" applyNumberFormat="0" applyFont="0" applyAlignment="0" applyProtection="0"/>
    <xf numFmtId="186" fontId="56" fillId="21" borderId="188" applyNumberFormat="0" applyProtection="0">
      <alignment horizontal="left" vertical="top" indent="1"/>
    </xf>
    <xf numFmtId="4" fontId="56" fillId="56" borderId="200" applyNumberFormat="0" applyProtection="0">
      <alignment horizontal="righ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0" fillId="41" borderId="190" applyNumberFormat="0" applyAlignment="0" applyProtection="0"/>
    <xf numFmtId="186" fontId="56" fillId="21" borderId="180" applyNumberFormat="0" applyProtection="0">
      <alignment horizontal="left" vertical="top" indent="1"/>
    </xf>
    <xf numFmtId="37" fontId="33" fillId="0" borderId="183" applyNumberFormat="0"/>
    <xf numFmtId="186" fontId="56" fillId="21" borderId="188" applyNumberFormat="0" applyProtection="0">
      <alignment horizontal="left" vertical="top" indent="1"/>
    </xf>
    <xf numFmtId="190" fontId="28" fillId="49" borderId="185">
      <alignmen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27" fillId="21" borderId="180" applyNumberFormat="0" applyProtection="0">
      <alignment horizontal="left" vertical="center" indent="1"/>
    </xf>
    <xf numFmtId="4" fontId="59" fillId="65" borderId="178" applyNumberFormat="0" applyProtection="0">
      <alignment horizontal="right" vertical="center"/>
    </xf>
    <xf numFmtId="188" fontId="5" fillId="70" borderId="206">
      <alignment horizontal="right" vertical="center"/>
      <protection locked="0"/>
    </xf>
    <xf numFmtId="186" fontId="62" fillId="48" borderId="198" applyNumberFormat="0" applyProtection="0">
      <alignment horizontal="left" vertical="top" indent="1"/>
    </xf>
    <xf numFmtId="186" fontId="56" fillId="14" borderId="198" applyNumberFormat="0" applyProtection="0">
      <alignment horizontal="left" vertical="top" indent="1"/>
    </xf>
    <xf numFmtId="186" fontId="56" fillId="14" borderId="200" applyNumberFormat="0" applyProtection="0">
      <alignment horizontal="left" vertical="center" indent="1"/>
    </xf>
    <xf numFmtId="186" fontId="56" fillId="63" borderId="198" applyNumberFormat="0" applyProtection="0">
      <alignment horizontal="left" vertical="top" indent="1"/>
    </xf>
    <xf numFmtId="186" fontId="27" fillId="15" borderId="198" applyNumberFormat="0" applyProtection="0">
      <alignment horizontal="left" vertical="top" indent="1"/>
    </xf>
    <xf numFmtId="186" fontId="28" fillId="50" borderId="176">
      <alignment vertical="center"/>
    </xf>
    <xf numFmtId="186" fontId="27" fillId="21" borderId="180" applyNumberFormat="0" applyProtection="0">
      <alignment horizontal="left" vertical="top" indent="1"/>
    </xf>
    <xf numFmtId="186" fontId="56" fillId="21" borderId="180" applyNumberFormat="0" applyProtection="0">
      <alignment horizontal="left" vertical="top" indent="1"/>
    </xf>
    <xf numFmtId="186" fontId="56" fillId="40" borderId="200" applyNumberFormat="0" applyFont="0" applyAlignment="0" applyProtection="0"/>
    <xf numFmtId="186" fontId="56" fillId="40" borderId="190" applyNumberFormat="0" applyFont="0" applyAlignment="0" applyProtection="0"/>
    <xf numFmtId="186" fontId="27" fillId="14" borderId="198" applyNumberFormat="0" applyProtection="0">
      <alignment horizontal="left" vertical="center" indent="1"/>
    </xf>
    <xf numFmtId="4" fontId="56" fillId="15" borderId="200" applyNumberFormat="0" applyProtection="0">
      <alignment horizontal="right" vertical="center"/>
    </xf>
    <xf numFmtId="4" fontId="56" fillId="54" borderId="200"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9" fillId="53" borderId="200" applyNumberFormat="0" applyProtection="0">
      <alignment vertical="center"/>
    </xf>
    <xf numFmtId="4" fontId="56" fillId="54" borderId="200" applyNumberFormat="0" applyProtection="0">
      <alignment horizontal="left" vertical="center" indent="1"/>
    </xf>
    <xf numFmtId="4" fontId="56" fillId="60" borderId="200" applyNumberFormat="0" applyProtection="0">
      <alignment horizontal="righ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27" fillId="21" borderId="204" applyNumberFormat="0" applyProtection="0">
      <alignment horizontal="left" vertical="center" indent="1"/>
    </xf>
    <xf numFmtId="4" fontId="59" fillId="65" borderId="200" applyNumberFormat="0" applyProtection="0">
      <alignment horizontal="right" vertical="center"/>
    </xf>
    <xf numFmtId="186" fontId="56" fillId="63" borderId="198" applyNumberFormat="0" applyProtection="0">
      <alignment horizontal="left" vertical="top" indent="1"/>
    </xf>
    <xf numFmtId="4" fontId="56" fillId="19" borderId="200" applyNumberFormat="0" applyProtection="0">
      <alignment horizontal="right" vertical="center"/>
    </xf>
    <xf numFmtId="4" fontId="59" fillId="65" borderId="200" applyNumberFormat="0" applyProtection="0">
      <alignment horizontal="right" vertical="center"/>
    </xf>
    <xf numFmtId="186" fontId="57" fillId="44" borderId="201" applyNumberFormat="0" applyAlignment="0" applyProtection="0"/>
    <xf numFmtId="4" fontId="56" fillId="57" borderId="204" applyNumberFormat="0" applyProtection="0">
      <alignment horizontal="right" vertical="center"/>
    </xf>
    <xf numFmtId="186" fontId="27" fillId="21" borderId="198" applyNumberFormat="0" applyProtection="0">
      <alignment horizontal="left" vertical="center" indent="1"/>
    </xf>
    <xf numFmtId="186" fontId="56" fillId="14" borderId="180"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16" borderId="200" applyNumberFormat="0" applyProtection="0">
      <alignment horizontal="right" vertical="center"/>
    </xf>
    <xf numFmtId="186" fontId="60" fillId="52" borderId="198" applyNumberFormat="0" applyProtection="0">
      <alignment horizontal="left" vertical="top" indent="1"/>
    </xf>
    <xf numFmtId="186" fontId="56" fillId="40" borderId="200" applyNumberFormat="0" applyFont="0" applyAlignment="0" applyProtection="0"/>
    <xf numFmtId="4" fontId="56" fillId="55" borderId="200" applyNumberFormat="0" applyProtection="0">
      <alignment horizontal="right" vertical="center"/>
    </xf>
    <xf numFmtId="4" fontId="27" fillId="21" borderId="20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172" fontId="5" fillId="7" borderId="185">
      <alignment vertical="center"/>
      <protection locked="0"/>
    </xf>
    <xf numFmtId="4" fontId="74" fillId="87" borderId="188" applyNumberFormat="0" applyProtection="0">
      <alignment horizontal="right" vertical="center"/>
    </xf>
    <xf numFmtId="186" fontId="62" fillId="15" borderId="188" applyNumberFormat="0" applyProtection="0">
      <alignment horizontal="left" vertical="top" indent="1"/>
    </xf>
    <xf numFmtId="4" fontId="56" fillId="53" borderId="190" applyNumberFormat="0" applyProtection="0">
      <alignment horizontal="left" vertical="center" indent="1"/>
    </xf>
    <xf numFmtId="186" fontId="27" fillId="21" borderId="180" applyNumberFormat="0" applyProtection="0">
      <alignment horizontal="left" vertical="center" indent="1"/>
    </xf>
    <xf numFmtId="186" fontId="61" fillId="21" borderId="192" applyBorder="0"/>
    <xf numFmtId="4" fontId="56" fillId="52" borderId="190" applyNumberFormat="0" applyProtection="0">
      <alignment vertical="center"/>
    </xf>
    <xf numFmtId="186" fontId="56" fillId="14" borderId="188" applyNumberFormat="0" applyProtection="0">
      <alignment horizontal="left" vertical="top" indent="1"/>
    </xf>
    <xf numFmtId="190" fontId="28" fillId="51" borderId="196">
      <alignment horizontal="right" vertical="center"/>
      <protection locked="0"/>
    </xf>
    <xf numFmtId="186" fontId="60" fillId="52" borderId="188" applyNumberFormat="0" applyProtection="0">
      <alignment horizontal="left" vertical="top" indent="1"/>
    </xf>
    <xf numFmtId="186" fontId="56" fillId="15" borderId="188" applyNumberFormat="0" applyProtection="0">
      <alignment horizontal="left" vertical="top" indent="1"/>
    </xf>
    <xf numFmtId="191" fontId="28" fillId="50" borderId="176">
      <alignment vertical="center"/>
    </xf>
    <xf numFmtId="0" fontId="5" fillId="69" borderId="176">
      <alignment vertical="center"/>
    </xf>
    <xf numFmtId="0" fontId="37" fillId="15" borderId="188" applyNumberFormat="0" applyProtection="0">
      <alignment horizontal="left" vertical="top" indent="1"/>
    </xf>
    <xf numFmtId="186" fontId="56" fillId="40" borderId="190" applyNumberFormat="0" applyFont="0" applyAlignment="0" applyProtection="0"/>
    <xf numFmtId="4" fontId="56" fillId="19" borderId="190" applyNumberFormat="0" applyProtection="0">
      <alignment horizontal="right" vertical="center"/>
    </xf>
    <xf numFmtId="186" fontId="56" fillId="14" borderId="188" applyNumberFormat="0" applyProtection="0">
      <alignment horizontal="left" vertical="top" indent="1"/>
    </xf>
    <xf numFmtId="4" fontId="56" fillId="57" borderId="194" applyNumberFormat="0" applyProtection="0">
      <alignment horizontal="right" vertical="center"/>
    </xf>
    <xf numFmtId="4" fontId="56" fillId="0" borderId="190" applyNumberFormat="0" applyProtection="0">
      <alignment horizontal="right" vertical="center"/>
    </xf>
    <xf numFmtId="4" fontId="56" fillId="53" borderId="200" applyNumberFormat="0" applyProtection="0">
      <alignment horizontal="left" vertical="center" indent="1"/>
    </xf>
    <xf numFmtId="186" fontId="56" fillId="40" borderId="190" applyNumberFormat="0" applyFont="0" applyAlignment="0" applyProtection="0"/>
    <xf numFmtId="186" fontId="27" fillId="15" borderId="188" applyNumberFormat="0" applyProtection="0">
      <alignment horizontal="left" vertical="top" indent="1"/>
    </xf>
    <xf numFmtId="186" fontId="27" fillId="15" borderId="198" applyNumberFormat="0" applyProtection="0">
      <alignment horizontal="left" vertical="center"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4" fontId="56" fillId="23" borderId="190" applyNumberFormat="0" applyProtection="0">
      <alignment horizontal="right" vertical="center"/>
    </xf>
    <xf numFmtId="186" fontId="56" fillId="63" borderId="198" applyNumberFormat="0" applyProtection="0">
      <alignment horizontal="left" vertical="top" indent="1"/>
    </xf>
    <xf numFmtId="4" fontId="56" fillId="19" borderId="190" applyNumberFormat="0" applyProtection="0">
      <alignment horizontal="right" vertical="center"/>
    </xf>
    <xf numFmtId="4" fontId="56" fillId="16" borderId="190" applyNumberFormat="0" applyProtection="0">
      <alignment horizontal="right" vertical="center"/>
    </xf>
    <xf numFmtId="186" fontId="56" fillId="15" borderId="198" applyNumberFormat="0" applyProtection="0">
      <alignment horizontal="left" vertical="top" indent="1"/>
    </xf>
    <xf numFmtId="4" fontId="62" fillId="11" borderId="180" applyNumberFormat="0" applyProtection="0">
      <alignment horizontal="left" vertical="center" indent="1"/>
    </xf>
    <xf numFmtId="186" fontId="56" fillId="40" borderId="178" applyNumberFormat="0" applyFont="0" applyAlignment="0" applyProtection="0"/>
    <xf numFmtId="4" fontId="56" fillId="57" borderId="181" applyNumberFormat="0" applyProtection="0">
      <alignment horizontal="right" vertical="center"/>
    </xf>
    <xf numFmtId="172" fontId="28" fillId="12" borderId="176">
      <alignment vertical="center"/>
      <protection locked="0"/>
    </xf>
    <xf numFmtId="194" fontId="33" fillId="0" borderId="177" applyFill="0"/>
    <xf numFmtId="186" fontId="56" fillId="15" borderId="180" applyNumberFormat="0" applyProtection="0">
      <alignment horizontal="left" vertical="top" indent="1"/>
    </xf>
    <xf numFmtId="4" fontId="56" fillId="14" borderId="194" applyNumberFormat="0" applyProtection="0">
      <alignment horizontal="left" vertical="center" indent="1"/>
    </xf>
    <xf numFmtId="186" fontId="56" fillId="63" borderId="188" applyNumberFormat="0" applyProtection="0">
      <alignment horizontal="left" vertical="top" indent="1"/>
    </xf>
    <xf numFmtId="186" fontId="27" fillId="14" borderId="198" applyNumberFormat="0" applyProtection="0">
      <alignment horizontal="left" vertical="center" indent="1"/>
    </xf>
    <xf numFmtId="186" fontId="62" fillId="15" borderId="198" applyNumberFormat="0" applyProtection="0">
      <alignment horizontal="left" vertical="top" indent="1"/>
    </xf>
    <xf numFmtId="188" fontId="28" fillId="49" borderId="176">
      <alignment vertical="center"/>
    </xf>
    <xf numFmtId="186" fontId="56" fillId="40" borderId="190" applyNumberFormat="0" applyFont="0" applyAlignment="0" applyProtection="0"/>
    <xf numFmtId="0" fontId="5" fillId="13" borderId="185">
      <alignment vertical="center"/>
    </xf>
    <xf numFmtId="4" fontId="56" fillId="16" borderId="190" applyNumberFormat="0" applyProtection="0">
      <alignment horizontal="right" vertical="center"/>
    </xf>
    <xf numFmtId="191" fontId="28" fillId="50" borderId="185">
      <alignment vertical="center"/>
    </xf>
    <xf numFmtId="186" fontId="27" fillId="14" borderId="180" applyNumberFormat="0" applyProtection="0">
      <alignment horizontal="left" vertical="center" indent="1"/>
    </xf>
    <xf numFmtId="4" fontId="56" fillId="61" borderId="181" applyNumberFormat="0" applyProtection="0">
      <alignment horizontal="left" vertical="center" indent="1"/>
    </xf>
    <xf numFmtId="4" fontId="63" fillId="66" borderId="181" applyNumberFormat="0" applyProtection="0">
      <alignment horizontal="left" vertical="center" indent="1"/>
    </xf>
    <xf numFmtId="186" fontId="27" fillId="21" borderId="180" applyNumberFormat="0" applyProtection="0">
      <alignment horizontal="left" vertical="center" indent="1"/>
    </xf>
    <xf numFmtId="188" fontId="5" fillId="13" borderId="185">
      <alignment vertical="center"/>
    </xf>
    <xf numFmtId="196" fontId="5" fillId="70" borderId="185">
      <alignment horizontal="right" vertical="center"/>
      <protection locked="0"/>
    </xf>
    <xf numFmtId="186" fontId="56" fillId="40" borderId="178" applyNumberFormat="0" applyFont="0" applyAlignment="0" applyProtection="0"/>
    <xf numFmtId="186" fontId="56" fillId="40" borderId="190" applyNumberFormat="0" applyFont="0" applyAlignment="0" applyProtection="0"/>
    <xf numFmtId="186" fontId="62" fillId="48" borderId="180" applyNumberFormat="0" applyProtection="0">
      <alignment horizontal="left" vertical="top" indent="1"/>
    </xf>
    <xf numFmtId="4" fontId="59" fillId="65" borderId="190" applyNumberFormat="0" applyProtection="0">
      <alignment horizontal="right" vertical="center"/>
    </xf>
    <xf numFmtId="186" fontId="27" fillId="14" borderId="180" applyNumberFormat="0" applyProtection="0">
      <alignment horizontal="left" vertical="center" indent="1"/>
    </xf>
    <xf numFmtId="186" fontId="50" fillId="41" borderId="190" applyNumberFormat="0" applyAlignment="0" applyProtection="0"/>
    <xf numFmtId="193" fontId="28" fillId="50" borderId="176">
      <alignment vertical="center"/>
    </xf>
    <xf numFmtId="191" fontId="28" fillId="51" borderId="196">
      <alignment horizontal="right" vertical="center"/>
      <protection locked="0"/>
    </xf>
    <xf numFmtId="186" fontId="56" fillId="14" borderId="188" applyNumberFormat="0" applyProtection="0">
      <alignment horizontal="left" vertical="top" indent="1"/>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42" fillId="44" borderId="190" applyNumberFormat="0" applyAlignment="0" applyProtection="0"/>
    <xf numFmtId="186" fontId="56" fillId="63" borderId="188" applyNumberFormat="0" applyProtection="0">
      <alignment horizontal="left" vertical="top" indent="1"/>
    </xf>
    <xf numFmtId="172" fontId="28" fillId="12" borderId="185">
      <alignment vertical="center"/>
      <protection locked="0"/>
    </xf>
    <xf numFmtId="186" fontId="28" fillId="49" borderId="176">
      <alignment vertical="center"/>
    </xf>
    <xf numFmtId="190" fontId="5" fillId="70" borderId="185">
      <alignment horizontal="right" vertical="center"/>
      <protection locked="0"/>
    </xf>
    <xf numFmtId="190" fontId="28" fillId="51" borderId="176">
      <alignment horizontal="right" vertical="center"/>
      <protection locked="0"/>
    </xf>
    <xf numFmtId="186" fontId="27" fillId="63" borderId="188" applyNumberFormat="0" applyProtection="0">
      <alignment horizontal="left" vertical="center" indent="1"/>
    </xf>
    <xf numFmtId="186" fontId="56" fillId="14" borderId="180" applyNumberFormat="0" applyProtection="0">
      <alignment horizontal="left" vertical="top" indent="1"/>
    </xf>
    <xf numFmtId="186" fontId="56" fillId="63" borderId="180" applyNumberFormat="0" applyProtection="0">
      <alignment horizontal="left" vertical="top" indent="1"/>
    </xf>
    <xf numFmtId="186" fontId="28" fillId="12" borderId="196">
      <alignment vertical="center"/>
      <protection locked="0"/>
    </xf>
    <xf numFmtId="4" fontId="56" fillId="61" borderId="181" applyNumberFormat="0" applyProtection="0">
      <alignment horizontal="left" vertical="center" indent="1"/>
    </xf>
    <xf numFmtId="4" fontId="56" fillId="55" borderId="190" applyNumberFormat="0" applyProtection="0">
      <alignment horizontal="right" vertical="center"/>
    </xf>
    <xf numFmtId="4" fontId="56" fillId="61" borderId="194" applyNumberFormat="0" applyProtection="0">
      <alignment horizontal="left" vertical="center" indent="1"/>
    </xf>
    <xf numFmtId="0" fontId="5" fillId="70" borderId="185">
      <alignment horizontal="right" vertical="center"/>
      <protection locked="0"/>
    </xf>
    <xf numFmtId="4" fontId="56" fillId="60" borderId="190" applyNumberFormat="0" applyProtection="0">
      <alignment horizontal="right" vertical="center"/>
    </xf>
    <xf numFmtId="186" fontId="56" fillId="63" borderId="180" applyNumberFormat="0" applyProtection="0">
      <alignment horizontal="left" vertical="top" indent="1"/>
    </xf>
    <xf numFmtId="186" fontId="42" fillId="44" borderId="190" applyNumberFormat="0" applyAlignment="0" applyProtection="0"/>
    <xf numFmtId="186" fontId="56" fillId="15" borderId="180" applyNumberFormat="0" applyProtection="0">
      <alignment horizontal="left" vertical="top" indent="1"/>
    </xf>
    <xf numFmtId="4" fontId="27" fillId="21" borderId="194" applyNumberFormat="0" applyProtection="0">
      <alignment horizontal="left" vertical="center" indent="1"/>
    </xf>
    <xf numFmtId="186" fontId="56" fillId="40" borderId="190" applyNumberFormat="0" applyFont="0" applyAlignment="0" applyProtection="0"/>
    <xf numFmtId="186" fontId="62" fillId="48" borderId="188" applyNumberFormat="0" applyProtection="0">
      <alignment horizontal="left" vertical="top" indent="1"/>
    </xf>
    <xf numFmtId="4" fontId="56" fillId="14" borderId="194" applyNumberFormat="0" applyProtection="0">
      <alignment horizontal="left" vertical="center" indent="1"/>
    </xf>
    <xf numFmtId="186" fontId="56" fillId="63" borderId="188" applyNumberFormat="0" applyProtection="0">
      <alignment horizontal="left" vertical="top" indent="1"/>
    </xf>
    <xf numFmtId="186" fontId="44" fillId="0" borderId="195" applyNumberFormat="0" applyFill="0" applyAlignment="0" applyProtection="0"/>
    <xf numFmtId="191" fontId="5" fillId="13" borderId="176">
      <alignment vertical="center"/>
    </xf>
    <xf numFmtId="4" fontId="71" fillId="53" borderId="188" applyNumberFormat="0" applyProtection="0">
      <alignmen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27" fillId="63" borderId="198"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93" fontId="28" fillId="12" borderId="176">
      <alignment vertical="center"/>
      <protection locked="0"/>
    </xf>
    <xf numFmtId="186" fontId="56" fillId="14" borderId="188" applyNumberFormat="0" applyProtection="0">
      <alignment horizontal="left" vertical="top" indent="1"/>
    </xf>
    <xf numFmtId="186" fontId="27" fillId="15" borderId="19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14" borderId="188" applyNumberFormat="0" applyProtection="0">
      <alignment horizontal="left" vertical="top" indent="1"/>
    </xf>
    <xf numFmtId="4" fontId="56" fillId="61" borderId="194" applyNumberFormat="0" applyProtection="0">
      <alignment horizontal="left" vertical="center" indent="1"/>
    </xf>
    <xf numFmtId="190" fontId="5" fillId="70" borderId="196">
      <alignment horizontal="right" vertical="center"/>
      <protection locked="0"/>
    </xf>
    <xf numFmtId="186" fontId="27" fillId="21" borderId="188" applyNumberFormat="0" applyProtection="0">
      <alignment horizontal="left" vertical="top" indent="1"/>
    </xf>
    <xf numFmtId="4" fontId="56" fillId="57" borderId="194" applyNumberFormat="0" applyProtection="0">
      <alignment horizontal="right" vertical="center"/>
    </xf>
    <xf numFmtId="186" fontId="56" fillId="14" borderId="188" applyNumberFormat="0" applyProtection="0">
      <alignment horizontal="left" vertical="top" indent="1"/>
    </xf>
    <xf numFmtId="191" fontId="28" fillId="50" borderId="196">
      <alignment vertical="center"/>
    </xf>
    <xf numFmtId="4" fontId="56" fillId="61" borderId="204" applyNumberFormat="0" applyProtection="0">
      <alignment horizontal="left" vertical="center" indent="1"/>
    </xf>
    <xf numFmtId="191" fontId="28" fillId="51" borderId="176">
      <alignment horizontal="right" vertical="center"/>
      <protection locked="0"/>
    </xf>
    <xf numFmtId="4" fontId="56" fillId="15" borderId="194" applyNumberFormat="0" applyProtection="0">
      <alignment horizontal="left" vertical="center" indent="1"/>
    </xf>
    <xf numFmtId="186" fontId="56" fillId="40" borderId="200" applyNumberFormat="0" applyFont="0" applyAlignment="0" applyProtection="0"/>
    <xf numFmtId="186" fontId="27" fillId="15"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186" fontId="50" fillId="41" borderId="200" applyNumberFormat="0" applyAlignment="0" applyProtection="0"/>
    <xf numFmtId="186" fontId="60" fillId="52" borderId="188" applyNumberFormat="0" applyProtection="0">
      <alignment horizontal="left" vertical="top" indent="1"/>
    </xf>
    <xf numFmtId="4" fontId="62" fillId="11" borderId="188" applyNumberFormat="0" applyProtection="0">
      <alignment horizontal="left" vertical="center" indent="1"/>
    </xf>
    <xf numFmtId="186" fontId="27" fillId="21" borderId="188" applyNumberFormat="0" applyProtection="0">
      <alignment horizontal="left" vertical="center" indent="1"/>
    </xf>
    <xf numFmtId="191" fontId="28" fillId="12" borderId="206">
      <alignment vertical="center"/>
      <protection locked="0"/>
    </xf>
    <xf numFmtId="191" fontId="5" fillId="13" borderId="176">
      <alignment vertical="center"/>
    </xf>
    <xf numFmtId="186" fontId="56" fillId="63" borderId="200" applyNumberFormat="0" applyProtection="0">
      <alignment horizontal="left" vertical="center" indent="1"/>
    </xf>
    <xf numFmtId="4" fontId="76" fillId="87" borderId="198" applyNumberFormat="0" applyProtection="0">
      <alignment horizontal="right" vertical="center"/>
    </xf>
    <xf numFmtId="186" fontId="56" fillId="14" borderId="198" applyNumberFormat="0" applyProtection="0">
      <alignment horizontal="left" vertical="top" indent="1"/>
    </xf>
    <xf numFmtId="186" fontId="27" fillId="63" borderId="188" applyNumberFormat="0" applyProtection="0">
      <alignment horizontal="left" vertical="center" indent="1"/>
    </xf>
    <xf numFmtId="186" fontId="27" fillId="63" borderId="188" applyNumberFormat="0" applyProtection="0">
      <alignment horizontal="left" vertical="top"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37" fontId="33" fillId="0" borderId="203" applyNumberFormat="0"/>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56" fillId="63"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4" fontId="56" fillId="56" borderId="200" applyNumberFormat="0" applyProtection="0">
      <alignment horizontal="right" vertical="center"/>
    </xf>
    <xf numFmtId="4" fontId="63" fillId="66" borderId="204" applyNumberFormat="0" applyProtection="0">
      <alignment horizontal="left" vertical="center" indent="1"/>
    </xf>
    <xf numFmtId="4" fontId="56" fillId="55" borderId="190" applyNumberFormat="0" applyProtection="0">
      <alignment horizontal="right" vertical="center"/>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27" fillId="21" borderId="188" applyNumberFormat="0" applyProtection="0">
      <alignment horizontal="left" vertical="center" indent="1"/>
    </xf>
    <xf numFmtId="4" fontId="56" fillId="15" borderId="204" applyNumberFormat="0" applyProtection="0">
      <alignment horizontal="left" vertical="center" indent="1"/>
    </xf>
    <xf numFmtId="186" fontId="27" fillId="15" borderId="188" applyNumberFormat="0" applyProtection="0">
      <alignment horizontal="left" vertical="top" indent="1"/>
    </xf>
    <xf numFmtId="186" fontId="50" fillId="41" borderId="190" applyNumberFormat="0" applyAlignment="0" applyProtection="0"/>
    <xf numFmtId="186" fontId="27" fillId="63" borderId="188" applyNumberFormat="0" applyProtection="0">
      <alignment horizontal="left" vertical="top" indent="1"/>
    </xf>
    <xf numFmtId="186" fontId="57" fillId="44" borderId="201" applyNumberFormat="0" applyAlignment="0" applyProtection="0"/>
    <xf numFmtId="188" fontId="28" fillId="51" borderId="176">
      <alignment horizontal="right" vertical="center"/>
      <protection locked="0"/>
    </xf>
    <xf numFmtId="186" fontId="28" fillId="49" borderId="196">
      <alignment vertical="center"/>
    </xf>
    <xf numFmtId="4" fontId="56" fillId="15" borderId="200" applyNumberFormat="0" applyProtection="0">
      <alignment horizontal="right" vertical="center"/>
    </xf>
    <xf numFmtId="186" fontId="56" fillId="63" borderId="188"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86" fontId="56" fillId="15" borderId="188" applyNumberFormat="0" applyProtection="0">
      <alignment horizontal="left" vertical="top" indent="1"/>
    </xf>
    <xf numFmtId="4" fontId="56" fillId="15" borderId="194" applyNumberFormat="0" applyProtection="0">
      <alignment horizontal="left" vertical="center" indent="1"/>
    </xf>
    <xf numFmtId="0" fontId="5" fillId="70" borderId="176">
      <alignment horizontal="right" vertical="center"/>
      <protection locked="0"/>
    </xf>
    <xf numFmtId="4" fontId="56" fillId="23" borderId="200" applyNumberFormat="0" applyProtection="0">
      <alignment horizontal="right" vertical="center"/>
    </xf>
    <xf numFmtId="4" fontId="59" fillId="53" borderId="190" applyNumberFormat="0" applyProtection="0">
      <alignment vertical="center"/>
    </xf>
    <xf numFmtId="186" fontId="56" fillId="21" borderId="188" applyNumberFormat="0" applyProtection="0">
      <alignment horizontal="left" vertical="top" indent="1"/>
    </xf>
    <xf numFmtId="186" fontId="56" fillId="40" borderId="190" applyNumberFormat="0" applyFont="0" applyAlignment="0" applyProtection="0"/>
    <xf numFmtId="186" fontId="56" fillId="14" borderId="188" applyNumberFormat="0" applyProtection="0">
      <alignment horizontal="left" vertical="top" indent="1"/>
    </xf>
    <xf numFmtId="186" fontId="50" fillId="41" borderId="190" applyNumberFormat="0" applyAlignment="0" applyProtection="0"/>
    <xf numFmtId="4" fontId="59" fillId="53" borderId="190" applyNumberFormat="0" applyProtection="0">
      <alignment vertical="center"/>
    </xf>
    <xf numFmtId="186" fontId="56" fillId="40" borderId="178" applyNumberFormat="0" applyFont="0" applyAlignment="0" applyProtection="0"/>
    <xf numFmtId="37" fontId="33" fillId="0" borderId="193" applyNumberFormat="0"/>
    <xf numFmtId="186" fontId="57" fillId="44" borderId="191" applyNumberFormat="0" applyAlignment="0" applyProtection="0"/>
    <xf numFmtId="186" fontId="56" fillId="21" borderId="188" applyNumberFormat="0" applyProtection="0">
      <alignment horizontal="left" vertical="top" indent="1"/>
    </xf>
    <xf numFmtId="193" fontId="5" fillId="69" borderId="185">
      <alignment vertical="center"/>
    </xf>
    <xf numFmtId="186" fontId="56" fillId="40" borderId="190" applyNumberFormat="0" applyFont="0" applyAlignment="0" applyProtection="0"/>
    <xf numFmtId="4" fontId="62" fillId="11" borderId="180" applyNumberFormat="0" applyProtection="0">
      <alignment horizontal="left" vertical="center" indent="1"/>
    </xf>
    <xf numFmtId="4" fontId="56" fillId="52" borderId="178" applyNumberFormat="0" applyProtection="0">
      <alignment vertical="center"/>
    </xf>
    <xf numFmtId="188" fontId="5" fillId="13" borderId="196">
      <alignment vertical="center"/>
    </xf>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56" fillId="40" borderId="190" applyNumberFormat="0" applyFont="0" applyAlignment="0" applyProtection="0"/>
    <xf numFmtId="186" fontId="44" fillId="0" borderId="184" applyNumberFormat="0" applyFill="0" applyAlignment="0" applyProtection="0"/>
    <xf numFmtId="186" fontId="56" fillId="21" borderId="180" applyNumberFormat="0" applyProtection="0">
      <alignment horizontal="left" vertical="top" indent="1"/>
    </xf>
    <xf numFmtId="191" fontId="28" fillId="12" borderId="185">
      <alignment vertical="center"/>
      <protection locked="0"/>
    </xf>
    <xf numFmtId="186" fontId="56" fillId="63" borderId="188" applyNumberFormat="0" applyProtection="0">
      <alignment horizontal="left" vertical="top" indent="1"/>
    </xf>
    <xf numFmtId="186" fontId="56" fillId="15" borderId="180" applyNumberFormat="0" applyProtection="0">
      <alignment horizontal="left" vertical="top" indent="1"/>
    </xf>
    <xf numFmtId="4" fontId="56" fillId="0" borderId="190" applyNumberFormat="0" applyProtection="0">
      <alignment horizontal="right" vertical="center"/>
    </xf>
    <xf numFmtId="186" fontId="56" fillId="40" borderId="190" applyNumberFormat="0" applyFont="0" applyAlignment="0" applyProtection="0"/>
    <xf numFmtId="4" fontId="56" fillId="15" borderId="194" applyNumberFormat="0" applyProtection="0">
      <alignment horizontal="left" vertical="center" indent="1"/>
    </xf>
    <xf numFmtId="186" fontId="28" fillId="49" borderId="196">
      <alignment vertical="center"/>
    </xf>
    <xf numFmtId="186" fontId="56" fillId="15" borderId="180"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172" fontId="28" fillId="12" borderId="196">
      <alignment vertical="center"/>
      <protection locked="0"/>
    </xf>
    <xf numFmtId="186" fontId="56" fillId="67" borderId="185"/>
    <xf numFmtId="0" fontId="5" fillId="69" borderId="185">
      <alignment vertical="center"/>
    </xf>
    <xf numFmtId="186" fontId="62" fillId="15" borderId="180" applyNumberFormat="0" applyProtection="0">
      <alignment horizontal="left" vertical="top" indent="1"/>
    </xf>
    <xf numFmtId="186" fontId="56" fillId="14" borderId="180" applyNumberFormat="0" applyProtection="0">
      <alignment horizontal="left" vertical="top" indent="1"/>
    </xf>
    <xf numFmtId="194" fontId="33" fillId="0" borderId="177" applyFill="0"/>
    <xf numFmtId="186" fontId="56" fillId="15" borderId="188" applyNumberFormat="0" applyProtection="0">
      <alignment horizontal="left" vertical="top" indent="1"/>
    </xf>
    <xf numFmtId="186" fontId="56" fillId="40" borderId="200" applyNumberFormat="0" applyFont="0" applyAlignment="0" applyProtection="0"/>
    <xf numFmtId="186" fontId="56" fillId="14" borderId="188" applyNumberFormat="0" applyProtection="0">
      <alignment horizontal="left" vertical="top" indent="1"/>
    </xf>
    <xf numFmtId="191" fontId="28" fillId="51" borderId="185">
      <alignment horizontal="right" vertical="center"/>
      <protection locked="0"/>
    </xf>
    <xf numFmtId="186" fontId="56" fillId="14" borderId="198" applyNumberFormat="0" applyProtection="0">
      <alignment horizontal="left" vertical="top" indent="1"/>
    </xf>
    <xf numFmtId="186" fontId="56" fillId="63" borderId="188" applyNumberFormat="0" applyProtection="0">
      <alignment horizontal="left" vertical="top" indent="1"/>
    </xf>
    <xf numFmtId="186" fontId="56" fillId="21" borderId="198" applyNumberFormat="0" applyProtection="0">
      <alignment horizontal="left" vertical="top" indent="1"/>
    </xf>
    <xf numFmtId="186" fontId="56" fillId="63" borderId="188" applyNumberFormat="0" applyProtection="0">
      <alignment horizontal="left" vertical="top" indent="1"/>
    </xf>
    <xf numFmtId="4" fontId="56" fillId="56" borderId="200" applyNumberFormat="0" applyProtection="0">
      <alignment horizontal="right" vertical="center"/>
    </xf>
    <xf numFmtId="186" fontId="27" fillId="21" borderId="198" applyNumberFormat="0" applyProtection="0">
      <alignment horizontal="left" vertical="top" indent="1"/>
    </xf>
    <xf numFmtId="186" fontId="56" fillId="15" borderId="198" applyNumberFormat="0" applyProtection="0">
      <alignment horizontal="left" vertical="top" indent="1"/>
    </xf>
    <xf numFmtId="4" fontId="56" fillId="15" borderId="204" applyNumberFormat="0" applyProtection="0">
      <alignment horizontal="left" vertical="center" indent="1"/>
    </xf>
    <xf numFmtId="4" fontId="64" fillId="64" borderId="190" applyNumberFormat="0" applyProtection="0">
      <alignment horizontal="right" vertical="center"/>
    </xf>
    <xf numFmtId="186" fontId="27" fillId="15" borderId="188" applyNumberFormat="0" applyProtection="0">
      <alignment horizontal="left" vertical="top" indent="1"/>
    </xf>
    <xf numFmtId="186" fontId="56" fillId="21" borderId="188" applyNumberFormat="0" applyProtection="0">
      <alignment horizontal="left" vertical="top" indent="1"/>
    </xf>
    <xf numFmtId="186" fontId="62" fillId="48" borderId="188" applyNumberFormat="0" applyProtection="0">
      <alignment horizontal="left" vertical="top" indent="1"/>
    </xf>
    <xf numFmtId="186" fontId="56" fillId="40" borderId="178" applyNumberFormat="0" applyFont="0" applyAlignment="0" applyProtection="0"/>
    <xf numFmtId="4" fontId="56" fillId="60" borderId="178" applyNumberFormat="0" applyProtection="0">
      <alignment horizontal="right" vertical="center"/>
    </xf>
    <xf numFmtId="194" fontId="33" fillId="0" borderId="186" applyFill="0"/>
    <xf numFmtId="186" fontId="56" fillId="15" borderId="180" applyNumberFormat="0" applyProtection="0">
      <alignment horizontal="left" vertical="top" indent="1"/>
    </xf>
    <xf numFmtId="186" fontId="56" fillId="63" borderId="180" applyNumberFormat="0" applyProtection="0">
      <alignment horizontal="left" vertical="top" indent="1"/>
    </xf>
    <xf numFmtId="186" fontId="27" fillId="15" borderId="180" applyNumberFormat="0" applyProtection="0">
      <alignment horizontal="left" vertical="top" indent="1"/>
    </xf>
    <xf numFmtId="186" fontId="56" fillId="15" borderId="180" applyNumberFormat="0" applyProtection="0">
      <alignment horizontal="left" vertical="top" indent="1"/>
    </xf>
    <xf numFmtId="172" fontId="5" fillId="7" borderId="185">
      <alignment vertical="center"/>
      <protection locked="0"/>
    </xf>
    <xf numFmtId="4" fontId="72" fillId="82" borderId="180" applyNumberFormat="0" applyProtection="0">
      <alignment horizontal="right" vertical="center"/>
    </xf>
    <xf numFmtId="186" fontId="27" fillId="63" borderId="180" applyNumberFormat="0" applyProtection="0">
      <alignment horizontal="left" vertical="center" indent="1"/>
    </xf>
    <xf numFmtId="37" fontId="33" fillId="0" borderId="193" applyNumberFormat="0"/>
    <xf numFmtId="4" fontId="56" fillId="19" borderId="190" applyNumberFormat="0" applyProtection="0">
      <alignment horizontal="right" vertical="center"/>
    </xf>
    <xf numFmtId="4" fontId="56" fillId="60" borderId="178" applyNumberFormat="0" applyProtection="0">
      <alignment horizontal="right" vertical="center"/>
    </xf>
    <xf numFmtId="4" fontId="64" fillId="64" borderId="190" applyNumberFormat="0" applyProtection="0">
      <alignment horizontal="right" vertical="center"/>
    </xf>
    <xf numFmtId="186" fontId="27" fillId="14" borderId="188" applyNumberFormat="0" applyProtection="0">
      <alignment horizontal="left" vertical="center" indent="1"/>
    </xf>
    <xf numFmtId="186" fontId="56" fillId="14" borderId="188" applyNumberFormat="0" applyProtection="0">
      <alignment horizontal="left" vertical="top" indent="1"/>
    </xf>
    <xf numFmtId="4" fontId="59" fillId="53" borderId="190" applyNumberFormat="0" applyProtection="0">
      <alignment vertical="center"/>
    </xf>
    <xf numFmtId="4" fontId="56" fillId="56" borderId="178" applyNumberFormat="0" applyProtection="0">
      <alignment horizontal="right" vertical="center"/>
    </xf>
    <xf numFmtId="186" fontId="27" fillId="21" borderId="188" applyNumberFormat="0" applyProtection="0">
      <alignment horizontal="left" vertical="center" indent="1"/>
    </xf>
    <xf numFmtId="186" fontId="42" fillId="44" borderId="190" applyNumberFormat="0" applyAlignment="0" applyProtection="0"/>
    <xf numFmtId="186" fontId="56" fillId="40" borderId="190" applyNumberFormat="0" applyFont="0" applyAlignment="0" applyProtection="0"/>
    <xf numFmtId="4" fontId="59" fillId="53" borderId="178" applyNumberFormat="0" applyProtection="0">
      <alignment vertical="center"/>
    </xf>
    <xf numFmtId="186" fontId="56" fillId="63" borderId="180" applyNumberFormat="0" applyProtection="0">
      <alignment horizontal="left" vertical="top" indent="1"/>
    </xf>
    <xf numFmtId="191" fontId="28" fillId="12" borderId="206">
      <alignment vertical="center"/>
      <protection locked="0"/>
    </xf>
    <xf numFmtId="186" fontId="56" fillId="40" borderId="178" applyNumberFormat="0" applyFont="0" applyAlignment="0" applyProtection="0"/>
    <xf numFmtId="4" fontId="56" fillId="53" borderId="178" applyNumberFormat="0" applyProtection="0">
      <alignment horizontal="left" vertical="center" indent="1"/>
    </xf>
    <xf numFmtId="4" fontId="56" fillId="54" borderId="178" applyNumberFormat="0" applyProtection="0">
      <alignment horizontal="left" vertical="center"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186" fontId="56" fillId="15" borderId="180" applyNumberFormat="0" applyProtection="0">
      <alignment horizontal="left" vertical="top" indent="1"/>
    </xf>
    <xf numFmtId="186" fontId="56" fillId="63" borderId="188" applyNumberFormat="0" applyProtection="0">
      <alignment horizontal="left" vertical="top" indent="1"/>
    </xf>
    <xf numFmtId="188" fontId="5" fillId="13" borderId="185">
      <alignment vertical="center"/>
    </xf>
    <xf numFmtId="186" fontId="61" fillId="21" borderId="192" applyBorder="0"/>
    <xf numFmtId="186" fontId="56" fillId="63" borderId="198" applyNumberFormat="0" applyProtection="0">
      <alignment horizontal="left" vertical="top" indent="1"/>
    </xf>
    <xf numFmtId="186" fontId="27" fillId="63" borderId="188" applyNumberFormat="0" applyProtection="0">
      <alignment horizontal="left" vertical="top" indent="1"/>
    </xf>
    <xf numFmtId="186" fontId="60" fillId="52" borderId="188" applyNumberFormat="0" applyProtection="0">
      <alignment horizontal="left" vertical="top" indent="1"/>
    </xf>
    <xf numFmtId="186" fontId="27" fillId="63" borderId="188" applyNumberFormat="0" applyProtection="0">
      <alignment horizontal="left" vertical="center" indent="1"/>
    </xf>
    <xf numFmtId="186" fontId="56" fillId="40" borderId="190" applyNumberFormat="0" applyFont="0" applyAlignment="0" applyProtection="0"/>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62" fillId="15" borderId="188" applyNumberFormat="0" applyProtection="0">
      <alignment horizontal="left" vertical="top" indent="1"/>
    </xf>
    <xf numFmtId="4" fontId="56" fillId="55" borderId="190" applyNumberFormat="0" applyProtection="0">
      <alignment horizontal="right" vertical="center"/>
    </xf>
    <xf numFmtId="186" fontId="56" fillId="14" borderId="18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42" fillId="44" borderId="200" applyNumberFormat="0" applyAlignment="0" applyProtection="0"/>
    <xf numFmtId="4" fontId="56" fillId="15" borderId="190" applyNumberFormat="0" applyProtection="0">
      <alignment horizontal="right" vertical="center"/>
    </xf>
    <xf numFmtId="4" fontId="56" fillId="0" borderId="190" applyNumberFormat="0" applyProtection="0">
      <alignment horizontal="right" vertical="center"/>
    </xf>
    <xf numFmtId="4" fontId="56" fillId="15" borderId="204" applyNumberFormat="0" applyProtection="0">
      <alignment horizontal="left" vertical="center" indent="1"/>
    </xf>
    <xf numFmtId="186" fontId="56" fillId="14" borderId="188" applyNumberFormat="0" applyProtection="0">
      <alignment horizontal="left" vertical="top" indent="1"/>
    </xf>
    <xf numFmtId="186" fontId="44" fillId="0" borderId="195" applyNumberFormat="0" applyFill="0" applyAlignment="0" applyProtection="0"/>
    <xf numFmtId="193" fontId="28" fillId="50" borderId="196">
      <alignment vertical="center"/>
    </xf>
    <xf numFmtId="186" fontId="56" fillId="15" borderId="188" applyNumberFormat="0" applyProtection="0">
      <alignment horizontal="left" vertical="top" indent="1"/>
    </xf>
    <xf numFmtId="186" fontId="56" fillId="21" borderId="188" applyNumberFormat="0" applyProtection="0">
      <alignment horizontal="left" vertical="top" indent="1"/>
    </xf>
    <xf numFmtId="186" fontId="44" fillId="0" borderId="205" applyNumberFormat="0" applyFill="0" applyAlignment="0" applyProtection="0"/>
    <xf numFmtId="186" fontId="56" fillId="14" borderId="188" applyNumberFormat="0" applyProtection="0">
      <alignment horizontal="left" vertical="top" indent="1"/>
    </xf>
    <xf numFmtId="186" fontId="56" fillId="63" borderId="198" applyNumberFormat="0" applyProtection="0">
      <alignment horizontal="left" vertical="top" indent="1"/>
    </xf>
    <xf numFmtId="4" fontId="71" fillId="53" borderId="198" applyNumberFormat="0" applyProtection="0">
      <alignment vertical="center"/>
    </xf>
    <xf numFmtId="186" fontId="56" fillId="21" borderId="198" applyNumberFormat="0" applyProtection="0">
      <alignment horizontal="left" vertical="top" indent="1"/>
    </xf>
    <xf numFmtId="4" fontId="56" fillId="14" borderId="204" applyNumberFormat="0" applyProtection="0">
      <alignment horizontal="left" vertical="center" indent="1"/>
    </xf>
    <xf numFmtId="4" fontId="27" fillId="21" borderId="204" applyNumberFormat="0" applyProtection="0">
      <alignment horizontal="left" vertical="center" indent="1"/>
    </xf>
    <xf numFmtId="186" fontId="44" fillId="0" borderId="205" applyNumberFormat="0" applyFill="0" applyAlignment="0" applyProtection="0"/>
    <xf numFmtId="186" fontId="56" fillId="15" borderId="188" applyNumberFormat="0" applyProtection="0">
      <alignment horizontal="left" vertical="top" indent="1"/>
    </xf>
    <xf numFmtId="186" fontId="56" fillId="21" borderId="198" applyNumberFormat="0" applyProtection="0">
      <alignment horizontal="left" vertical="top" indent="1"/>
    </xf>
    <xf numFmtId="4" fontId="56" fillId="14" borderId="204" applyNumberFormat="0" applyProtection="0">
      <alignment horizontal="left" vertical="center" indent="1"/>
    </xf>
    <xf numFmtId="4" fontId="56" fillId="16" borderId="190" applyNumberFormat="0" applyProtection="0">
      <alignment horizontal="right" vertical="center"/>
    </xf>
    <xf numFmtId="186" fontId="56" fillId="63" borderId="198" applyNumberFormat="0" applyProtection="0">
      <alignment horizontal="left" vertical="top" indent="1"/>
    </xf>
    <xf numFmtId="186" fontId="56" fillId="40" borderId="200" applyNumberFormat="0" applyFont="0" applyAlignment="0" applyProtection="0"/>
    <xf numFmtId="4" fontId="59" fillId="53" borderId="200" applyNumberFormat="0" applyProtection="0">
      <alignment vertical="center"/>
    </xf>
    <xf numFmtId="186" fontId="44" fillId="0" borderId="195" applyNumberFormat="0" applyFill="0" applyAlignment="0" applyProtection="0"/>
    <xf numFmtId="0" fontId="27" fillId="63" borderId="198" applyNumberFormat="0" applyProtection="0">
      <alignment horizontal="left" vertical="center" indent="1"/>
    </xf>
    <xf numFmtId="186" fontId="56" fillId="63" borderId="188" applyNumberFormat="0" applyProtection="0">
      <alignment horizontal="left" vertical="top" indent="1"/>
    </xf>
    <xf numFmtId="186" fontId="60" fillId="52" borderId="198" applyNumberFormat="0" applyProtection="0">
      <alignment horizontal="left" vertical="top" indent="1"/>
    </xf>
    <xf numFmtId="4" fontId="56" fillId="55" borderId="190" applyNumberFormat="0" applyProtection="0">
      <alignment horizontal="right" vertical="center"/>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21" borderId="188" applyNumberFormat="0" applyProtection="0">
      <alignment horizontal="left" vertical="top" indent="1"/>
    </xf>
    <xf numFmtId="186" fontId="56" fillId="21" borderId="188" applyNumberFormat="0" applyProtection="0">
      <alignment horizontal="left" vertical="top" indent="1"/>
    </xf>
    <xf numFmtId="4" fontId="56" fillId="0" borderId="200" applyNumberFormat="0" applyProtection="0">
      <alignment horizontal="right" vertical="center"/>
    </xf>
    <xf numFmtId="186" fontId="56" fillId="63" borderId="188" applyNumberFormat="0" applyProtection="0">
      <alignment horizontal="left" vertical="top" indent="1"/>
    </xf>
    <xf numFmtId="186" fontId="56" fillId="63" borderId="200" applyNumberFormat="0" applyProtection="0">
      <alignment horizontal="left" vertical="center" indent="1"/>
    </xf>
    <xf numFmtId="4" fontId="56" fillId="14" borderId="194" applyNumberFormat="0" applyProtection="0">
      <alignment horizontal="left" vertical="center"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56" fillId="14" borderId="198" applyNumberFormat="0" applyProtection="0">
      <alignment horizontal="left" vertical="top" indent="1"/>
    </xf>
    <xf numFmtId="193" fontId="28" fillId="50" borderId="196">
      <alignment vertical="center"/>
    </xf>
    <xf numFmtId="4" fontId="56" fillId="58" borderId="190" applyNumberFormat="0" applyProtection="0">
      <alignment horizontal="right" vertical="center"/>
    </xf>
    <xf numFmtId="186" fontId="56" fillId="21" borderId="198" applyNumberFormat="0" applyProtection="0">
      <alignment horizontal="left" vertical="top" indent="1"/>
    </xf>
    <xf numFmtId="186" fontId="56" fillId="63" borderId="188"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37" fontId="33" fillId="0" borderId="193" applyNumberFormat="0"/>
    <xf numFmtId="186" fontId="56" fillId="14" borderId="198" applyNumberFormat="0" applyProtection="0">
      <alignment horizontal="left" vertical="top" indent="1"/>
    </xf>
    <xf numFmtId="186" fontId="56" fillId="40" borderId="200" applyNumberFormat="0" applyFont="0" applyAlignment="0" applyProtection="0"/>
    <xf numFmtId="186" fontId="56" fillId="15" borderId="188" applyNumberFormat="0" applyProtection="0">
      <alignment horizontal="left" vertical="top" indent="1"/>
    </xf>
    <xf numFmtId="4" fontId="56" fillId="61" borderId="204" applyNumberFormat="0" applyProtection="0">
      <alignment horizontal="left" vertical="center" indent="1"/>
    </xf>
    <xf numFmtId="186" fontId="56" fillId="40" borderId="178" applyNumberFormat="0" applyFont="0" applyAlignment="0" applyProtection="0"/>
    <xf numFmtId="186" fontId="56" fillId="63" borderId="198" applyNumberFormat="0" applyProtection="0">
      <alignment horizontal="left" vertical="top" indent="1"/>
    </xf>
    <xf numFmtId="186" fontId="56" fillId="63" borderId="188" applyNumberFormat="0" applyProtection="0">
      <alignment horizontal="left" vertical="top" indent="1"/>
    </xf>
    <xf numFmtId="186" fontId="56" fillId="14" borderId="180" applyNumberFormat="0" applyProtection="0">
      <alignment horizontal="left" vertical="top" indent="1"/>
    </xf>
    <xf numFmtId="0" fontId="37" fillId="48" borderId="188" applyNumberFormat="0" applyProtection="0">
      <alignment horizontal="left" vertical="top" indent="1"/>
    </xf>
    <xf numFmtId="186" fontId="27" fillId="21" borderId="180" applyNumberFormat="0" applyProtection="0">
      <alignment horizontal="left" vertical="center" indent="1"/>
    </xf>
    <xf numFmtId="186" fontId="50" fillId="41" borderId="190" applyNumberFormat="0" applyAlignment="0" applyProtection="0"/>
    <xf numFmtId="186" fontId="56" fillId="40" borderId="190" applyNumberFormat="0" applyFont="0" applyAlignment="0" applyProtection="0"/>
    <xf numFmtId="4" fontId="62" fillId="11" borderId="198" applyNumberFormat="0" applyProtection="0">
      <alignment horizontal="left" vertical="center" indent="1"/>
    </xf>
    <xf numFmtId="186" fontId="57" fillId="44" borderId="191" applyNumberFormat="0" applyAlignment="0" applyProtection="0"/>
    <xf numFmtId="186" fontId="28" fillId="50" borderId="196">
      <alignment vertical="center"/>
    </xf>
    <xf numFmtId="186" fontId="56" fillId="40" borderId="190" applyNumberFormat="0" applyFont="0" applyAlignment="0" applyProtection="0"/>
    <xf numFmtId="186" fontId="56" fillId="14" borderId="198" applyNumberFormat="0" applyProtection="0">
      <alignment horizontal="left" vertical="top" indent="1"/>
    </xf>
    <xf numFmtId="186" fontId="27" fillId="21" borderId="188" applyNumberFormat="0" applyProtection="0">
      <alignment horizontal="left" vertical="top" indent="1"/>
    </xf>
    <xf numFmtId="186" fontId="56" fillId="15" borderId="180" applyNumberFormat="0" applyProtection="0">
      <alignment horizontal="left" vertical="top" indent="1"/>
    </xf>
    <xf numFmtId="186" fontId="44" fillId="0" borderId="205" applyNumberFormat="0" applyFill="0" applyAlignment="0" applyProtection="0"/>
    <xf numFmtId="186" fontId="56" fillId="15" borderId="188" applyNumberFormat="0" applyProtection="0">
      <alignment horizontal="left" vertical="top" indent="1"/>
    </xf>
    <xf numFmtId="186" fontId="27" fillId="21" borderId="188" applyNumberFormat="0" applyProtection="0">
      <alignment horizontal="left" vertical="top" indent="1"/>
    </xf>
    <xf numFmtId="186" fontId="56" fillId="15" borderId="198" applyNumberFormat="0" applyProtection="0">
      <alignment horizontal="left" vertical="top" indent="1"/>
    </xf>
    <xf numFmtId="186" fontId="56" fillId="11" borderId="200" applyNumberFormat="0" applyProtection="0">
      <alignment horizontal="left" vertical="center" indent="1"/>
    </xf>
    <xf numFmtId="186" fontId="50" fillId="41" borderId="200" applyNumberFormat="0" applyAlignment="0" applyProtection="0"/>
    <xf numFmtId="4" fontId="56" fillId="56" borderId="190" applyNumberFormat="0" applyProtection="0">
      <alignment horizontal="right" vertical="center"/>
    </xf>
    <xf numFmtId="186" fontId="56" fillId="40" borderId="190" applyNumberFormat="0" applyFont="0" applyAlignment="0" applyProtection="0"/>
    <xf numFmtId="186" fontId="27" fillId="15" borderId="188" applyNumberFormat="0" applyProtection="0">
      <alignment horizontal="left" vertical="top" indent="1"/>
    </xf>
    <xf numFmtId="4" fontId="59" fillId="65" borderId="190" applyNumberFormat="0" applyProtection="0">
      <alignment horizontal="right" vertical="center"/>
    </xf>
    <xf numFmtId="193" fontId="28" fillId="12" borderId="196">
      <alignment vertical="center"/>
      <protection locked="0"/>
    </xf>
    <xf numFmtId="4" fontId="56" fillId="56" borderId="190" applyNumberFormat="0" applyProtection="0">
      <alignment horizontal="right" vertical="center"/>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15" borderId="180" applyNumberFormat="0" applyProtection="0">
      <alignment horizontal="left" vertical="top" indent="1"/>
    </xf>
    <xf numFmtId="186" fontId="56" fillId="21" borderId="188" applyNumberFormat="0" applyProtection="0">
      <alignment horizontal="left" vertical="top" indent="1"/>
    </xf>
    <xf numFmtId="4" fontId="56" fillId="15" borderId="194" applyNumberFormat="0" applyProtection="0">
      <alignment horizontal="left" vertical="center" indent="1"/>
    </xf>
    <xf numFmtId="186" fontId="60" fillId="52" borderId="188" applyNumberFormat="0" applyProtection="0">
      <alignment horizontal="left" vertical="top" indent="1"/>
    </xf>
    <xf numFmtId="186" fontId="56" fillId="62" borderId="200" applyNumberFormat="0" applyProtection="0">
      <alignment horizontal="left" vertical="center" indent="1"/>
    </xf>
    <xf numFmtId="186" fontId="62" fillId="15" borderId="180" applyNumberFormat="0" applyProtection="0">
      <alignment horizontal="left" vertical="top" indent="1"/>
    </xf>
    <xf numFmtId="193" fontId="28" fillId="50" borderId="176">
      <alignment vertical="center"/>
    </xf>
    <xf numFmtId="186" fontId="56" fillId="14" borderId="180" applyNumberFormat="0" applyProtection="0">
      <alignment horizontal="left" vertical="top" indent="1"/>
    </xf>
    <xf numFmtId="186" fontId="56" fillId="21" borderId="198" applyNumberFormat="0" applyProtection="0">
      <alignment horizontal="left" vertical="top" indent="1"/>
    </xf>
    <xf numFmtId="186" fontId="56" fillId="15" borderId="188" applyNumberFormat="0" applyProtection="0">
      <alignment horizontal="left" vertical="top" indent="1"/>
    </xf>
    <xf numFmtId="4" fontId="56" fillId="58"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7" fillId="44" borderId="191" applyNumberFormat="0" applyAlignment="0" applyProtection="0"/>
    <xf numFmtId="4" fontId="72" fillId="87" borderId="180" applyNumberFormat="0" applyProtection="0">
      <alignment vertical="center"/>
    </xf>
    <xf numFmtId="186" fontId="27" fillId="21" borderId="198" applyNumberFormat="0" applyProtection="0">
      <alignment horizontal="left" vertical="top" indent="1"/>
    </xf>
    <xf numFmtId="4" fontId="27" fillId="21" borderId="204" applyNumberFormat="0" applyProtection="0">
      <alignment horizontal="left" vertical="center" indent="1"/>
    </xf>
    <xf numFmtId="186" fontId="56" fillId="21" borderId="198" applyNumberFormat="0" applyProtection="0">
      <alignment horizontal="left" vertical="top" indent="1"/>
    </xf>
    <xf numFmtId="172" fontId="28" fillId="12" borderId="185">
      <alignment vertical="center"/>
      <protection locked="0"/>
    </xf>
    <xf numFmtId="186" fontId="56" fillId="40" borderId="178" applyNumberFormat="0" applyFont="0" applyAlignment="0" applyProtection="0"/>
    <xf numFmtId="186" fontId="56" fillId="63" borderId="180" applyNumberFormat="0" applyProtection="0">
      <alignment horizontal="left" vertical="top" indent="1"/>
    </xf>
    <xf numFmtId="4" fontId="56" fillId="57" borderId="194" applyNumberFormat="0" applyProtection="0">
      <alignment horizontal="right" vertical="center"/>
    </xf>
    <xf numFmtId="194" fontId="33" fillId="0" borderId="177" applyFill="0"/>
    <xf numFmtId="4" fontId="56" fillId="58" borderId="190" applyNumberFormat="0" applyProtection="0">
      <alignment horizontal="right" vertical="center"/>
    </xf>
    <xf numFmtId="4" fontId="27" fillId="21" borderId="204" applyNumberFormat="0" applyProtection="0">
      <alignment horizontal="left" vertical="center" indent="1"/>
    </xf>
    <xf numFmtId="186" fontId="28" fillId="49" borderId="196">
      <alignment vertical="center"/>
    </xf>
    <xf numFmtId="0" fontId="37" fillId="15" borderId="198"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86" fontId="56" fillId="14" borderId="180" applyNumberFormat="0" applyProtection="0">
      <alignment horizontal="left" vertical="top" indent="1"/>
    </xf>
    <xf numFmtId="186" fontId="50" fillId="41" borderId="200" applyNumberFormat="0" applyAlignment="0" applyProtection="0"/>
    <xf numFmtId="186" fontId="57" fillId="44" borderId="201" applyNumberFormat="0" applyAlignment="0" applyProtection="0"/>
    <xf numFmtId="186" fontId="56" fillId="62" borderId="178" applyNumberFormat="0" applyProtection="0">
      <alignment horizontal="left" vertical="center" indent="1"/>
    </xf>
    <xf numFmtId="186" fontId="57" fillId="44" borderId="201" applyNumberFormat="0" applyAlignment="0" applyProtection="0"/>
    <xf numFmtId="4" fontId="56" fillId="15" borderId="200" applyNumberFormat="0" applyProtection="0">
      <alignment horizontal="right" vertical="center"/>
    </xf>
    <xf numFmtId="186" fontId="56" fillId="63" borderId="188" applyNumberFormat="0" applyProtection="0">
      <alignment horizontal="left" vertical="top" indent="1"/>
    </xf>
    <xf numFmtId="186" fontId="56" fillId="14" borderId="180" applyNumberFormat="0" applyProtection="0">
      <alignment horizontal="left" vertical="top" indent="1"/>
    </xf>
    <xf numFmtId="186" fontId="56" fillId="62" borderId="190" applyNumberFormat="0" applyProtection="0">
      <alignment horizontal="left" vertical="center" indent="1"/>
    </xf>
    <xf numFmtId="186" fontId="56" fillId="15" borderId="198" applyNumberFormat="0" applyProtection="0">
      <alignment horizontal="left" vertical="top" indent="1"/>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28" fillId="50" borderId="185">
      <alignment vertical="center"/>
    </xf>
    <xf numFmtId="186" fontId="27" fillId="14" borderId="188" applyNumberFormat="0" applyProtection="0">
      <alignment horizontal="left" vertical="center" indent="1"/>
    </xf>
    <xf numFmtId="191" fontId="28" fillId="50" borderId="196">
      <alignment vertical="center"/>
    </xf>
    <xf numFmtId="186" fontId="56" fillId="15" borderId="198" applyNumberFormat="0" applyProtection="0">
      <alignment horizontal="left" vertical="top" indent="1"/>
    </xf>
    <xf numFmtId="186" fontId="27" fillId="21" borderId="198" applyNumberFormat="0" applyProtection="0">
      <alignment horizontal="left" vertical="center" indent="1"/>
    </xf>
    <xf numFmtId="4" fontId="56" fillId="54" borderId="200" applyNumberFormat="0" applyProtection="0">
      <alignment horizontal="left" vertical="center" indent="1"/>
    </xf>
    <xf numFmtId="186" fontId="56" fillId="21" borderId="188" applyNumberFormat="0" applyProtection="0">
      <alignment horizontal="left" vertical="top" indent="1"/>
    </xf>
    <xf numFmtId="4" fontId="72" fillId="81" borderId="188" applyNumberFormat="0" applyProtection="0">
      <alignment horizontal="right" vertical="center"/>
    </xf>
    <xf numFmtId="0" fontId="27" fillId="14" borderId="198" applyNumberFormat="0" applyProtection="0">
      <alignment horizontal="left" vertical="center" indent="1"/>
    </xf>
    <xf numFmtId="186" fontId="56" fillId="63" borderId="198" applyNumberFormat="0" applyProtection="0">
      <alignment horizontal="left" vertical="top" indent="1"/>
    </xf>
    <xf numFmtId="186" fontId="56" fillId="40" borderId="200" applyNumberFormat="0" applyFont="0" applyAlignment="0" applyProtection="0"/>
    <xf numFmtId="4" fontId="59" fillId="53" borderId="200" applyNumberFormat="0" applyProtection="0">
      <alignmen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40" borderId="190" applyNumberFormat="0" applyFont="0" applyAlignment="0" applyProtection="0"/>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42" fillId="44" borderId="200" applyNumberFormat="0" applyAlignment="0" applyProtection="0"/>
    <xf numFmtId="4" fontId="56" fillId="52" borderId="178" applyNumberFormat="0" applyProtection="0">
      <alignment vertical="center"/>
    </xf>
    <xf numFmtId="186" fontId="56" fillId="21" borderId="198" applyNumberFormat="0" applyProtection="0">
      <alignment horizontal="left" vertical="top" indent="1"/>
    </xf>
    <xf numFmtId="186" fontId="27" fillId="63" borderId="198" applyNumberFormat="0" applyProtection="0">
      <alignment horizontal="left" vertical="top" indent="1"/>
    </xf>
    <xf numFmtId="196" fontId="5" fillId="69" borderId="196">
      <alignment vertical="center"/>
    </xf>
    <xf numFmtId="193" fontId="28" fillId="50" borderId="196">
      <alignment vertical="center"/>
    </xf>
    <xf numFmtId="186" fontId="56" fillId="63" borderId="188" applyNumberFormat="0" applyProtection="0">
      <alignment horizontal="left" vertical="top" indent="1"/>
    </xf>
    <xf numFmtId="186" fontId="56" fillId="15" borderId="198" applyNumberFormat="0" applyProtection="0">
      <alignment horizontal="left" vertical="top" indent="1"/>
    </xf>
    <xf numFmtId="186" fontId="56" fillId="40" borderId="200" applyNumberFormat="0" applyFont="0" applyAlignment="0" applyProtection="0"/>
    <xf numFmtId="186" fontId="61" fillId="21" borderId="192" applyBorder="0"/>
    <xf numFmtId="4" fontId="59" fillId="53" borderId="190" applyNumberFormat="0" applyProtection="0">
      <alignment vertical="center"/>
    </xf>
    <xf numFmtId="186" fontId="56" fillId="40" borderId="200" applyNumberFormat="0" applyFont="0" applyAlignment="0" applyProtection="0"/>
    <xf numFmtId="186" fontId="56" fillId="63" borderId="180" applyNumberFormat="0" applyProtection="0">
      <alignment horizontal="left" vertical="top" indent="1"/>
    </xf>
    <xf numFmtId="186" fontId="56" fillId="63" borderId="188" applyNumberFormat="0" applyProtection="0">
      <alignment horizontal="left" vertical="top" indent="1"/>
    </xf>
    <xf numFmtId="186" fontId="56" fillId="40" borderId="178" applyNumberFormat="0" applyFont="0" applyAlignment="0" applyProtection="0"/>
    <xf numFmtId="191" fontId="28" fillId="50" borderId="196">
      <alignment vertical="center"/>
    </xf>
    <xf numFmtId="186" fontId="27" fillId="63" borderId="198" applyNumberFormat="0" applyProtection="0">
      <alignment horizontal="left" vertical="top" indent="1"/>
    </xf>
    <xf numFmtId="186" fontId="56" fillId="15" borderId="180" applyNumberFormat="0" applyProtection="0">
      <alignment horizontal="left" vertical="top" indent="1"/>
    </xf>
    <xf numFmtId="186" fontId="27" fillId="21" borderId="188" applyNumberFormat="0" applyProtection="0">
      <alignment horizontal="left" vertical="center" indent="1"/>
    </xf>
    <xf numFmtId="186" fontId="56" fillId="63" borderId="188" applyNumberFormat="0" applyProtection="0">
      <alignment horizontal="left" vertical="top" indent="1"/>
    </xf>
    <xf numFmtId="186" fontId="56" fillId="63" borderId="188" applyNumberFormat="0" applyProtection="0">
      <alignment horizontal="left" vertical="top" indent="1"/>
    </xf>
    <xf numFmtId="186" fontId="56" fillId="40" borderId="200" applyNumberFormat="0" applyFont="0" applyAlignment="0" applyProtection="0"/>
    <xf numFmtId="186" fontId="27" fillId="14" borderId="188" applyNumberFormat="0" applyProtection="0">
      <alignment horizontal="left" vertical="top" indent="1"/>
    </xf>
    <xf numFmtId="37" fontId="33" fillId="0" borderId="203" applyNumberFormat="0"/>
    <xf numFmtId="4" fontId="56" fillId="57" borderId="204" applyNumberFormat="0" applyProtection="0">
      <alignment horizontal="right" vertical="center"/>
    </xf>
    <xf numFmtId="4" fontId="56" fillId="61" borderId="204" applyNumberFormat="0" applyProtection="0">
      <alignment horizontal="left" vertical="center" indent="1"/>
    </xf>
    <xf numFmtId="186" fontId="56" fillId="15" borderId="180" applyNumberFormat="0" applyProtection="0">
      <alignment horizontal="left" vertical="top" indent="1"/>
    </xf>
    <xf numFmtId="4" fontId="56" fillId="56" borderId="200" applyNumberFormat="0" applyProtection="0">
      <alignment horizontal="right" vertical="center"/>
    </xf>
    <xf numFmtId="186" fontId="27" fillId="15" borderId="198" applyNumberFormat="0" applyProtection="0">
      <alignment horizontal="left" vertical="top" indent="1"/>
    </xf>
    <xf numFmtId="186" fontId="56" fillId="14" borderId="200" applyNumberFormat="0" applyProtection="0">
      <alignment horizontal="left" vertical="center" indent="1"/>
    </xf>
    <xf numFmtId="194" fontId="33" fillId="0" borderId="177" applyFill="0"/>
    <xf numFmtId="0" fontId="27" fillId="21" borderId="180" applyNumberFormat="0" applyProtection="0">
      <alignment horizontal="left" vertical="center" indent="1"/>
    </xf>
    <xf numFmtId="4" fontId="59" fillId="53" borderId="190" applyNumberFormat="0" applyProtection="0">
      <alignment vertical="center"/>
    </xf>
    <xf numFmtId="186" fontId="56" fillId="15" borderId="188" applyNumberFormat="0" applyProtection="0">
      <alignment horizontal="left" vertical="top" indent="1"/>
    </xf>
    <xf numFmtId="186" fontId="56" fillId="63" borderId="180"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186" fontId="56" fillId="40" borderId="200" applyNumberFormat="0" applyFont="0" applyAlignment="0" applyProtection="0"/>
    <xf numFmtId="186" fontId="56" fillId="21" borderId="180" applyNumberFormat="0" applyProtection="0">
      <alignment horizontal="left" vertical="top" indent="1"/>
    </xf>
    <xf numFmtId="190" fontId="5" fillId="13" borderId="185">
      <alignment vertical="center"/>
    </xf>
    <xf numFmtId="186" fontId="56" fillId="63" borderId="180" applyNumberFormat="0" applyProtection="0">
      <alignment horizontal="left" vertical="top" indent="1"/>
    </xf>
    <xf numFmtId="186" fontId="42" fillId="44" borderId="178" applyNumberFormat="0" applyAlignment="0" applyProtection="0"/>
    <xf numFmtId="186" fontId="56" fillId="14" borderId="180" applyNumberFormat="0" applyProtection="0">
      <alignment horizontal="left" vertical="top" indent="1"/>
    </xf>
    <xf numFmtId="186" fontId="56" fillId="63" borderId="180" applyNumberFormat="0" applyProtection="0">
      <alignment horizontal="left" vertical="top" indent="1"/>
    </xf>
    <xf numFmtId="4" fontId="62" fillId="48" borderId="188" applyNumberFormat="0" applyProtection="0">
      <alignment vertical="center"/>
    </xf>
    <xf numFmtId="186" fontId="56" fillId="21" borderId="180" applyNumberFormat="0" applyProtection="0">
      <alignment horizontal="left" vertical="top" indent="1"/>
    </xf>
    <xf numFmtId="4" fontId="56" fillId="23" borderId="190" applyNumberFormat="0" applyProtection="0">
      <alignment horizontal="right" vertical="center"/>
    </xf>
    <xf numFmtId="188" fontId="5" fillId="13" borderId="196">
      <alignment vertical="center"/>
    </xf>
    <xf numFmtId="186" fontId="56" fillId="14" borderId="198" applyNumberFormat="0" applyProtection="0">
      <alignment horizontal="left" vertical="top" indent="1"/>
    </xf>
    <xf numFmtId="4" fontId="27" fillId="21" borderId="181" applyNumberFormat="0" applyProtection="0">
      <alignment horizontal="left" vertical="center" indent="1"/>
    </xf>
    <xf numFmtId="186" fontId="62" fillId="48" borderId="180" applyNumberFormat="0" applyProtection="0">
      <alignment horizontal="left" vertical="top" indent="1"/>
    </xf>
    <xf numFmtId="4" fontId="56" fillId="52" borderId="190" applyNumberFormat="0" applyProtection="0">
      <alignment vertical="center"/>
    </xf>
    <xf numFmtId="186" fontId="56" fillId="40" borderId="178" applyNumberFormat="0" applyFont="0" applyAlignment="0" applyProtection="0"/>
    <xf numFmtId="4" fontId="56" fillId="59" borderId="178" applyNumberFormat="0" applyProtection="0">
      <alignment horizontal="right" vertical="center"/>
    </xf>
    <xf numFmtId="186" fontId="42" fillId="44" borderId="190" applyNumberFormat="0" applyAlignment="0" applyProtection="0"/>
    <xf numFmtId="186" fontId="56" fillId="40" borderId="190" applyNumberFormat="0" applyFont="0" applyAlignment="0" applyProtection="0"/>
    <xf numFmtId="4" fontId="56" fillId="16" borderId="178" applyNumberFormat="0" applyProtection="0">
      <alignment horizontal="right" vertical="center"/>
    </xf>
    <xf numFmtId="4" fontId="56" fillId="54" borderId="178" applyNumberFormat="0" applyProtection="0">
      <alignment horizontal="left" vertical="center" indent="1"/>
    </xf>
    <xf numFmtId="186" fontId="56" fillId="14" borderId="188" applyNumberFormat="0" applyProtection="0">
      <alignment horizontal="left" vertical="top" indent="1"/>
    </xf>
    <xf numFmtId="186" fontId="56" fillId="21" borderId="188" applyNumberFormat="0" applyProtection="0">
      <alignment horizontal="left" vertical="top" indent="1"/>
    </xf>
    <xf numFmtId="193" fontId="5" fillId="7" borderId="185">
      <alignment vertical="center"/>
      <protection locked="0"/>
    </xf>
    <xf numFmtId="0" fontId="27" fillId="15" borderId="188" applyNumberFormat="0" applyProtection="0">
      <alignment horizontal="left" vertical="top" indent="1"/>
    </xf>
    <xf numFmtId="186" fontId="56" fillId="21" borderId="188" applyNumberFormat="0" applyProtection="0">
      <alignment horizontal="left" vertical="top" indent="1"/>
    </xf>
    <xf numFmtId="186" fontId="27" fillId="14" borderId="188" applyNumberFormat="0" applyProtection="0">
      <alignment horizontal="left" vertical="center" indent="1"/>
    </xf>
    <xf numFmtId="186" fontId="50" fillId="41" borderId="178" applyNumberFormat="0" applyAlignment="0" applyProtection="0"/>
    <xf numFmtId="186" fontId="56" fillId="63" borderId="188" applyNumberFormat="0" applyProtection="0">
      <alignment horizontal="left" vertical="top" indent="1"/>
    </xf>
    <xf numFmtId="186" fontId="50" fillId="41" borderId="190" applyNumberFormat="0" applyAlignment="0" applyProtection="0"/>
    <xf numFmtId="186" fontId="56" fillId="63" borderId="188" applyNumberFormat="0" applyProtection="0">
      <alignment horizontal="left" vertical="top" indent="1"/>
    </xf>
    <xf numFmtId="186" fontId="56" fillId="14" borderId="188" applyNumberFormat="0" applyProtection="0">
      <alignment horizontal="left" vertical="top" indent="1"/>
    </xf>
    <xf numFmtId="186" fontId="28" fillId="50" borderId="176">
      <alignment vertical="center"/>
    </xf>
    <xf numFmtId="4" fontId="64" fillId="64" borderId="190" applyNumberFormat="0" applyProtection="0">
      <alignment horizontal="right" vertical="center"/>
    </xf>
    <xf numFmtId="4" fontId="56" fillId="16" borderId="190" applyNumberFormat="0" applyProtection="0">
      <alignment horizontal="right" vertical="center"/>
    </xf>
    <xf numFmtId="193" fontId="5" fillId="69" borderId="176">
      <alignment vertical="center"/>
    </xf>
    <xf numFmtId="0" fontId="27" fillId="63" borderId="188" applyNumberFormat="0" applyProtection="0">
      <alignment horizontal="left" vertical="top" indent="1"/>
    </xf>
    <xf numFmtId="186" fontId="56" fillId="63" borderId="188" applyNumberFormat="0" applyProtection="0">
      <alignment horizontal="left" vertical="top" indent="1"/>
    </xf>
    <xf numFmtId="186" fontId="42" fillId="44" borderId="190" applyNumberFormat="0" applyAlignment="0" applyProtection="0"/>
    <xf numFmtId="186" fontId="57" fillId="44" borderId="191" applyNumberFormat="0" applyAlignment="0" applyProtection="0"/>
    <xf numFmtId="186" fontId="62" fillId="48" borderId="198" applyNumberFormat="0" applyProtection="0">
      <alignment horizontal="left" vertical="top" indent="1"/>
    </xf>
    <xf numFmtId="186" fontId="62" fillId="15" borderId="188" applyNumberFormat="0" applyProtection="0">
      <alignment horizontal="left" vertical="top" indent="1"/>
    </xf>
    <xf numFmtId="186" fontId="56" fillId="40" borderId="200" applyNumberFormat="0" applyFont="0" applyAlignment="0" applyProtection="0"/>
    <xf numFmtId="4" fontId="27" fillId="21" borderId="194" applyNumberFormat="0" applyProtection="0">
      <alignment horizontal="left" vertical="center" indent="1"/>
    </xf>
    <xf numFmtId="186" fontId="27" fillId="21" borderId="188" applyNumberFormat="0" applyProtection="0">
      <alignment horizontal="left" vertical="center" indent="1"/>
    </xf>
    <xf numFmtId="186" fontId="27" fillId="21" borderId="188" applyNumberFormat="0" applyProtection="0">
      <alignment horizontal="left" vertical="center" indent="1"/>
    </xf>
    <xf numFmtId="186" fontId="56" fillId="21" borderId="188" applyNumberFormat="0" applyProtection="0">
      <alignment horizontal="left" vertical="top" indent="1"/>
    </xf>
    <xf numFmtId="186" fontId="44" fillId="0" borderId="195" applyNumberFormat="0" applyFill="0" applyAlignment="0" applyProtection="0"/>
    <xf numFmtId="186" fontId="56" fillId="40" borderId="190" applyNumberFormat="0" applyFont="0" applyAlignment="0" applyProtection="0"/>
    <xf numFmtId="4" fontId="63" fillId="66" borderId="194" applyNumberFormat="0" applyProtection="0">
      <alignment horizontal="left" vertical="center" indent="1"/>
    </xf>
    <xf numFmtId="4" fontId="56" fillId="52" borderId="190" applyNumberFormat="0" applyProtection="0">
      <alignment vertical="center"/>
    </xf>
    <xf numFmtId="186" fontId="62" fillId="48" borderId="188" applyNumberFormat="0" applyProtection="0">
      <alignment horizontal="left" vertical="top" indent="1"/>
    </xf>
    <xf numFmtId="4" fontId="56" fillId="23" borderId="200" applyNumberFormat="0" applyProtection="0">
      <alignment horizontal="right" vertical="center"/>
    </xf>
    <xf numFmtId="186" fontId="56" fillId="40" borderId="190" applyNumberFormat="0" applyFont="0" applyAlignment="0" applyProtection="0"/>
    <xf numFmtId="186" fontId="56" fillId="21" borderId="188" applyNumberFormat="0" applyProtection="0">
      <alignment horizontal="left" vertical="top" indent="1"/>
    </xf>
    <xf numFmtId="186" fontId="27" fillId="63" borderId="198" applyNumberFormat="0" applyProtection="0">
      <alignment horizontal="left" vertical="top" indent="1"/>
    </xf>
    <xf numFmtId="186" fontId="56" fillId="15" borderId="188" applyNumberFormat="0" applyProtection="0">
      <alignment horizontal="left" vertical="top" indent="1"/>
    </xf>
    <xf numFmtId="4" fontId="62" fillId="11" borderId="198"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42" fillId="44" borderId="200" applyNumberFormat="0" applyAlignment="0" applyProtection="0"/>
    <xf numFmtId="4" fontId="56" fillId="16" borderId="200" applyNumberFormat="0" applyProtection="0">
      <alignment horizontal="right" vertical="center"/>
    </xf>
    <xf numFmtId="186" fontId="28" fillId="49" borderId="185">
      <alignment vertical="center"/>
    </xf>
    <xf numFmtId="186" fontId="56" fillId="14" borderId="180" applyNumberFormat="0" applyProtection="0">
      <alignment horizontal="left" vertical="top" indent="1"/>
    </xf>
    <xf numFmtId="4" fontId="56" fillId="60" borderId="178" applyNumberFormat="0" applyProtection="0">
      <alignment horizontal="right" vertical="center"/>
    </xf>
    <xf numFmtId="4" fontId="72" fillId="82" borderId="198" applyNumberFormat="0" applyProtection="0">
      <alignment horizontal="right" vertical="center"/>
    </xf>
    <xf numFmtId="186" fontId="56" fillId="63" borderId="180" applyNumberFormat="0" applyProtection="0">
      <alignment horizontal="left" vertical="top" indent="1"/>
    </xf>
    <xf numFmtId="186" fontId="56" fillId="21" borderId="180" applyNumberFormat="0" applyProtection="0">
      <alignment horizontal="left" vertical="top" indent="1"/>
    </xf>
    <xf numFmtId="0" fontId="5" fillId="13" borderId="185">
      <alignment vertical="center"/>
    </xf>
    <xf numFmtId="186" fontId="56" fillId="40" borderId="190" applyNumberFormat="0" applyFont="0" applyAlignment="0" applyProtection="0"/>
    <xf numFmtId="4" fontId="56" fillId="14" borderId="204" applyNumberFormat="0" applyProtection="0">
      <alignment horizontal="left" vertical="center" indent="1"/>
    </xf>
    <xf numFmtId="186" fontId="56" fillId="15" borderId="180" applyNumberFormat="0" applyProtection="0">
      <alignment horizontal="left" vertical="top" indent="1"/>
    </xf>
    <xf numFmtId="186" fontId="56" fillId="21" borderId="180" applyNumberFormat="0" applyProtection="0">
      <alignment horizontal="left" vertical="top" indent="1"/>
    </xf>
    <xf numFmtId="194" fontId="33" fillId="0" borderId="177" applyFill="0"/>
    <xf numFmtId="191" fontId="28" fillId="50" borderId="176">
      <alignment vertical="center"/>
    </xf>
    <xf numFmtId="190" fontId="28" fillId="51" borderId="185">
      <alignment horizontal="right" vertical="center"/>
      <protection locked="0"/>
    </xf>
    <xf numFmtId="186" fontId="56" fillId="63" borderId="188" applyNumberFormat="0" applyProtection="0">
      <alignment horizontal="left" vertical="top" indent="1"/>
    </xf>
    <xf numFmtId="4" fontId="56" fillId="60" borderId="200" applyNumberFormat="0" applyProtection="0">
      <alignment horizontal="right" vertical="center"/>
    </xf>
    <xf numFmtId="186" fontId="50" fillId="41" borderId="200" applyNumberFormat="0" applyAlignment="0" applyProtection="0"/>
    <xf numFmtId="186" fontId="44" fillId="0" borderId="195" applyNumberFormat="0" applyFill="0" applyAlignment="0" applyProtection="0"/>
    <xf numFmtId="4" fontId="56" fillId="60" borderId="190" applyNumberFormat="0" applyProtection="0">
      <alignment horizontal="right" vertical="center"/>
    </xf>
    <xf numFmtId="4" fontId="59" fillId="65" borderId="190" applyNumberFormat="0" applyProtection="0">
      <alignment horizontal="right" vertical="center"/>
    </xf>
    <xf numFmtId="4" fontId="56" fillId="54" borderId="190" applyNumberFormat="0" applyProtection="0">
      <alignment horizontal="left" vertical="center" indent="1"/>
    </xf>
    <xf numFmtId="4" fontId="62" fillId="48" borderId="188" applyNumberFormat="0" applyProtection="0">
      <alignment vertical="center"/>
    </xf>
    <xf numFmtId="4" fontId="56" fillId="57" borderId="204" applyNumberFormat="0" applyProtection="0">
      <alignment horizontal="right" vertical="center"/>
    </xf>
    <xf numFmtId="186" fontId="27" fillId="21" borderId="188" applyNumberFormat="0" applyProtection="0">
      <alignment horizontal="left" vertical="top" indent="1"/>
    </xf>
    <xf numFmtId="186" fontId="56" fillId="14" borderId="200" applyNumberFormat="0" applyProtection="0">
      <alignment horizontal="left" vertical="center" indent="1"/>
    </xf>
    <xf numFmtId="37" fontId="33" fillId="0" borderId="203" applyNumberFormat="0"/>
    <xf numFmtId="186" fontId="56" fillId="14" borderId="180" applyNumberFormat="0" applyProtection="0">
      <alignment horizontal="left" vertical="top" indent="1"/>
    </xf>
    <xf numFmtId="186" fontId="56" fillId="14" borderId="188" applyNumberFormat="0" applyProtection="0">
      <alignment horizontal="left" vertical="top" indent="1"/>
    </xf>
    <xf numFmtId="4" fontId="62" fillId="48" borderId="188" applyNumberFormat="0" applyProtection="0">
      <alignment vertical="center"/>
    </xf>
    <xf numFmtId="4" fontId="59" fillId="65" borderId="200" applyNumberFormat="0" applyProtection="0">
      <alignment horizontal="right" vertical="center"/>
    </xf>
    <xf numFmtId="186" fontId="27" fillId="63" borderId="198" applyNumberFormat="0" applyProtection="0">
      <alignment horizontal="left" vertical="center" indent="1"/>
    </xf>
    <xf numFmtId="172" fontId="28" fillId="12" borderId="176">
      <alignment vertical="center"/>
      <protection locked="0"/>
    </xf>
    <xf numFmtId="4" fontId="56" fillId="59" borderId="178" applyNumberFormat="0" applyProtection="0">
      <alignment horizontal="right" vertical="center"/>
    </xf>
    <xf numFmtId="186" fontId="56" fillId="15" borderId="188" applyNumberFormat="0" applyProtection="0">
      <alignment horizontal="left" vertical="top" indent="1"/>
    </xf>
    <xf numFmtId="186" fontId="56" fillId="40" borderId="190" applyNumberFormat="0" applyFont="0" applyAlignment="0" applyProtection="0"/>
    <xf numFmtId="186" fontId="56" fillId="63" borderId="198" applyNumberFormat="0" applyProtection="0">
      <alignment horizontal="left" vertical="top" indent="1"/>
    </xf>
    <xf numFmtId="186" fontId="56" fillId="21" borderId="188" applyNumberFormat="0" applyProtection="0">
      <alignment horizontal="left" vertical="top" indent="1"/>
    </xf>
    <xf numFmtId="194" fontId="33" fillId="0" borderId="177" applyFill="0"/>
    <xf numFmtId="186" fontId="27" fillId="14" borderId="198" applyNumberFormat="0" applyProtection="0">
      <alignment horizontal="left" vertical="center" indent="1"/>
    </xf>
    <xf numFmtId="4" fontId="56" fillId="54" borderId="190" applyNumberFormat="0" applyProtection="0">
      <alignment horizontal="left" vertical="center" indent="1"/>
    </xf>
    <xf numFmtId="4" fontId="62" fillId="48" borderId="198" applyNumberFormat="0" applyProtection="0">
      <alignment vertical="center"/>
    </xf>
    <xf numFmtId="186" fontId="56" fillId="63" borderId="188" applyNumberFormat="0" applyProtection="0">
      <alignment horizontal="left" vertical="top" indent="1"/>
    </xf>
    <xf numFmtId="193" fontId="28" fillId="50" borderId="196">
      <alignment vertical="center"/>
    </xf>
    <xf numFmtId="186" fontId="56" fillId="15" borderId="188" applyNumberFormat="0" applyProtection="0">
      <alignment horizontal="left" vertical="top" indent="1"/>
    </xf>
    <xf numFmtId="186" fontId="27" fillId="21" borderId="188" applyNumberFormat="0" applyProtection="0">
      <alignment horizontal="left" vertical="center" indent="1"/>
    </xf>
    <xf numFmtId="186" fontId="56" fillId="15" borderId="180" applyNumberFormat="0" applyProtection="0">
      <alignment horizontal="left" vertical="top" indent="1"/>
    </xf>
    <xf numFmtId="4" fontId="56" fillId="19" borderId="190" applyNumberFormat="0" applyProtection="0">
      <alignment horizontal="right" vertical="center"/>
    </xf>
    <xf numFmtId="186" fontId="56" fillId="14" borderId="198" applyNumberFormat="0" applyProtection="0">
      <alignment horizontal="left" vertical="top" indent="1"/>
    </xf>
    <xf numFmtId="186" fontId="56" fillId="15" borderId="198" applyNumberFormat="0" applyProtection="0">
      <alignment horizontal="left" vertical="top" indent="1"/>
    </xf>
    <xf numFmtId="37" fontId="33" fillId="0" borderId="183" applyNumberFormat="0"/>
    <xf numFmtId="186" fontId="62" fillId="48" borderId="180" applyNumberFormat="0" applyProtection="0">
      <alignment horizontal="left" vertical="top" indent="1"/>
    </xf>
    <xf numFmtId="186" fontId="56" fillId="14" borderId="180" applyNumberFormat="0" applyProtection="0">
      <alignment horizontal="left" vertical="top" indent="1"/>
    </xf>
    <xf numFmtId="188" fontId="5" fillId="69" borderId="176">
      <alignment vertical="center"/>
    </xf>
    <xf numFmtId="186" fontId="56" fillId="63" borderId="198" applyNumberFormat="0" applyProtection="0">
      <alignment horizontal="left" vertical="top" indent="1"/>
    </xf>
    <xf numFmtId="186" fontId="56" fillId="15" borderId="180" applyNumberFormat="0" applyProtection="0">
      <alignment horizontal="left" vertical="top" indent="1"/>
    </xf>
    <xf numFmtId="186" fontId="42" fillId="44" borderId="178" applyNumberFormat="0" applyAlignment="0" applyProtection="0"/>
    <xf numFmtId="188" fontId="5" fillId="13" borderId="185">
      <alignment vertical="center"/>
    </xf>
    <xf numFmtId="186" fontId="62" fillId="15" borderId="188" applyNumberFormat="0" applyProtection="0">
      <alignment horizontal="left" vertical="top" indent="1"/>
    </xf>
    <xf numFmtId="186" fontId="56" fillId="63" borderId="180" applyNumberFormat="0" applyProtection="0">
      <alignment horizontal="left" vertical="top" indent="1"/>
    </xf>
    <xf numFmtId="186" fontId="56" fillId="40" borderId="190" applyNumberFormat="0" applyFont="0" applyAlignment="0" applyProtection="0"/>
    <xf numFmtId="4" fontId="56" fillId="15" borderId="194" applyNumberFormat="0" applyProtection="0">
      <alignment horizontal="left" vertical="center" indent="1"/>
    </xf>
    <xf numFmtId="186" fontId="56" fillId="62" borderId="178" applyNumberFormat="0" applyProtection="0">
      <alignment horizontal="left" vertical="center" indent="1"/>
    </xf>
    <xf numFmtId="186" fontId="27" fillId="14" borderId="188" applyNumberFormat="0" applyProtection="0">
      <alignment horizontal="left" vertical="top" indent="1"/>
    </xf>
    <xf numFmtId="186" fontId="28" fillId="49" borderId="196">
      <alignment vertical="center"/>
    </xf>
    <xf numFmtId="194" fontId="33" fillId="0" borderId="197" applyFill="0"/>
    <xf numFmtId="191" fontId="28" fillId="50" borderId="176">
      <alignment vertical="center"/>
    </xf>
    <xf numFmtId="186" fontId="28" fillId="50" borderId="206">
      <alignment vertical="center"/>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60" fillId="52" borderId="188" applyNumberFormat="0" applyProtection="0">
      <alignment horizontal="left" vertical="top" indent="1"/>
    </xf>
    <xf numFmtId="186" fontId="27" fillId="15" borderId="188" applyNumberFormat="0" applyProtection="0">
      <alignment horizontal="left" vertical="center" indent="1"/>
    </xf>
    <xf numFmtId="186" fontId="56" fillId="14" borderId="188" applyNumberFormat="0" applyProtection="0">
      <alignment horizontal="left" vertical="top" indent="1"/>
    </xf>
    <xf numFmtId="186" fontId="56" fillId="14" borderId="188" applyNumberFormat="0" applyProtection="0">
      <alignment horizontal="left" vertical="top" indent="1"/>
    </xf>
    <xf numFmtId="186" fontId="61" fillId="21" borderId="182" applyBorder="0"/>
    <xf numFmtId="188" fontId="28" fillId="49" borderId="185">
      <alignment vertical="center"/>
    </xf>
    <xf numFmtId="186" fontId="56" fillId="15" borderId="180" applyNumberFormat="0" applyProtection="0">
      <alignment horizontal="left" vertical="top" indent="1"/>
    </xf>
    <xf numFmtId="4" fontId="59" fillId="65" borderId="178" applyNumberFormat="0" applyProtection="0">
      <alignment horizontal="right" vertical="center"/>
    </xf>
    <xf numFmtId="186" fontId="56" fillId="40" borderId="200" applyNumberFormat="0" applyFont="0" applyAlignment="0" applyProtection="0"/>
    <xf numFmtId="186" fontId="56" fillId="14" borderId="18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56" fillId="14" borderId="188" applyNumberFormat="0" applyProtection="0">
      <alignment horizontal="left" vertical="top" indent="1"/>
    </xf>
    <xf numFmtId="4" fontId="56" fillId="58" borderId="190" applyNumberFormat="0" applyProtection="0">
      <alignment horizontal="right" vertical="center"/>
    </xf>
    <xf numFmtId="4" fontId="59" fillId="65" borderId="190" applyNumberFormat="0" applyProtection="0">
      <alignment horizontal="right" vertical="center"/>
    </xf>
    <xf numFmtId="190" fontId="5" fillId="13" borderId="176">
      <alignment vertical="center"/>
    </xf>
    <xf numFmtId="186" fontId="27" fillId="14" borderId="198" applyNumberFormat="0" applyProtection="0">
      <alignment horizontal="left" vertical="top" indent="1"/>
    </xf>
    <xf numFmtId="4" fontId="56" fillId="59" borderId="190" applyNumberFormat="0" applyProtection="0">
      <alignment horizontal="right" vertical="center"/>
    </xf>
    <xf numFmtId="194" fontId="33" fillId="0" borderId="177" applyFill="0"/>
    <xf numFmtId="186" fontId="56" fillId="21" borderId="188" applyNumberFormat="0" applyProtection="0">
      <alignment horizontal="left" vertical="top" indent="1"/>
    </xf>
    <xf numFmtId="4" fontId="56" fillId="15" borderId="194" applyNumberFormat="0" applyProtection="0">
      <alignment horizontal="left" vertical="center" indent="1"/>
    </xf>
    <xf numFmtId="4" fontId="56" fillId="54" borderId="200" applyNumberFormat="0" applyProtection="0">
      <alignment horizontal="left" vertical="center" indent="1"/>
    </xf>
    <xf numFmtId="186" fontId="27" fillId="15" borderId="188" applyNumberFormat="0" applyProtection="0">
      <alignment horizontal="left" vertical="center" indent="1"/>
    </xf>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56" fillId="62" borderId="178" applyNumberFormat="0" applyProtection="0">
      <alignment horizontal="left" vertical="center" indent="1"/>
    </xf>
    <xf numFmtId="186" fontId="56" fillId="63" borderId="188" applyNumberFormat="0" applyProtection="0">
      <alignment horizontal="left" vertical="top" indent="1"/>
    </xf>
    <xf numFmtId="186" fontId="44" fillId="0" borderId="195" applyNumberFormat="0" applyFill="0" applyAlignment="0" applyProtection="0"/>
    <xf numFmtId="186" fontId="56" fillId="15" borderId="188" applyNumberFormat="0" applyProtection="0">
      <alignment horizontal="left" vertical="top" indent="1"/>
    </xf>
    <xf numFmtId="186" fontId="27" fillId="63" borderId="188" applyNumberFormat="0" applyProtection="0">
      <alignment horizontal="left" vertical="center" indent="1"/>
    </xf>
    <xf numFmtId="186" fontId="56" fillId="14" borderId="188" applyNumberFormat="0" applyProtection="0">
      <alignment horizontal="left" vertical="top" indent="1"/>
    </xf>
    <xf numFmtId="186" fontId="27" fillId="14" borderId="198" applyNumberFormat="0" applyProtection="0">
      <alignment horizontal="left" vertical="top" indent="1"/>
    </xf>
    <xf numFmtId="186" fontId="56" fillId="15" borderId="198" applyNumberFormat="0" applyProtection="0">
      <alignment horizontal="left" vertical="top" indent="1"/>
    </xf>
    <xf numFmtId="186" fontId="57" fillId="44" borderId="201" applyNumberFormat="0" applyAlignment="0" applyProtection="0"/>
    <xf numFmtId="186" fontId="56" fillId="40" borderId="200" applyNumberFormat="0" applyFont="0" applyAlignment="0" applyProtection="0"/>
    <xf numFmtId="186" fontId="27" fillId="21" borderId="198" applyNumberFormat="0" applyProtection="0">
      <alignment horizontal="left" vertical="top" indent="1"/>
    </xf>
    <xf numFmtId="193" fontId="28" fillId="12" borderId="196">
      <alignment vertical="center"/>
      <protection locked="0"/>
    </xf>
    <xf numFmtId="193" fontId="28" fillId="12" borderId="206">
      <alignment vertical="center"/>
      <protection locked="0"/>
    </xf>
    <xf numFmtId="186" fontId="56" fillId="63" borderId="188" applyNumberFormat="0" applyProtection="0">
      <alignment horizontal="left" vertical="top" indent="1"/>
    </xf>
    <xf numFmtId="191" fontId="5" fillId="69" borderId="185">
      <alignment vertical="center"/>
    </xf>
    <xf numFmtId="4" fontId="59" fillId="65" borderId="200" applyNumberFormat="0" applyProtection="0">
      <alignment horizontal="right" vertical="center"/>
    </xf>
    <xf numFmtId="186" fontId="57" fillId="44" borderId="191" applyNumberFormat="0" applyAlignment="0" applyProtection="0"/>
    <xf numFmtId="186" fontId="28" fillId="50" borderId="196">
      <alignment vertical="center"/>
    </xf>
    <xf numFmtId="4" fontId="56" fillId="15" borderId="181" applyNumberFormat="0" applyProtection="0">
      <alignment horizontal="left" vertical="center" indent="1"/>
    </xf>
    <xf numFmtId="186" fontId="61" fillId="21" borderId="182" applyBorder="0"/>
    <xf numFmtId="194" fontId="33" fillId="0" borderId="177" applyFill="0"/>
    <xf numFmtId="186" fontId="28" fillId="12" borderId="185">
      <alignment vertical="center"/>
      <protection locked="0"/>
    </xf>
    <xf numFmtId="186" fontId="56" fillId="40" borderId="190" applyNumberFormat="0" applyFont="0" applyAlignment="0" applyProtection="0"/>
    <xf numFmtId="186" fontId="56" fillId="14" borderId="190" applyNumberFormat="0" applyProtection="0">
      <alignment horizontal="left" vertical="center" indent="1"/>
    </xf>
    <xf numFmtId="172" fontId="5" fillId="7" borderId="185">
      <alignment vertical="center"/>
      <protection locked="0"/>
    </xf>
    <xf numFmtId="186" fontId="56" fillId="40" borderId="190" applyNumberFormat="0" applyFont="0" applyAlignment="0" applyProtection="0"/>
    <xf numFmtId="186" fontId="56" fillId="21" borderId="180" applyNumberFormat="0" applyProtection="0">
      <alignment horizontal="left" vertical="top" indent="1"/>
    </xf>
    <xf numFmtId="186" fontId="56" fillId="63" borderId="188" applyNumberFormat="0" applyProtection="0">
      <alignment horizontal="left" vertical="top" indent="1"/>
    </xf>
    <xf numFmtId="186" fontId="56" fillId="63" borderId="180" applyNumberFormat="0" applyProtection="0">
      <alignment horizontal="left" vertical="top" indent="1"/>
    </xf>
    <xf numFmtId="186" fontId="56" fillId="14" borderId="198" applyNumberFormat="0" applyProtection="0">
      <alignment horizontal="left" vertical="top" indent="1"/>
    </xf>
    <xf numFmtId="4" fontId="27" fillId="21" borderId="194" applyNumberFormat="0" applyProtection="0">
      <alignment horizontal="left" vertical="center"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188" fontId="5" fillId="69" borderId="185">
      <alignment vertical="center"/>
    </xf>
    <xf numFmtId="186" fontId="27" fillId="63" borderId="188" applyNumberFormat="0" applyProtection="0">
      <alignment horizontal="left" vertical="top" indent="1"/>
    </xf>
    <xf numFmtId="194" fontId="33" fillId="0" borderId="197" applyFill="0"/>
    <xf numFmtId="4" fontId="63" fillId="66" borderId="204" applyNumberFormat="0" applyProtection="0">
      <alignment horizontal="left" vertical="center" indent="1"/>
    </xf>
    <xf numFmtId="4" fontId="56" fillId="16" borderId="200" applyNumberFormat="0" applyProtection="0">
      <alignment horizontal="right" vertical="center"/>
    </xf>
    <xf numFmtId="186" fontId="62" fillId="15" borderId="198" applyNumberFormat="0" applyProtection="0">
      <alignment horizontal="left" vertical="top" indent="1"/>
    </xf>
    <xf numFmtId="186" fontId="56" fillId="63" borderId="188" applyNumberFormat="0" applyProtection="0">
      <alignment horizontal="left" vertical="top" indent="1"/>
    </xf>
    <xf numFmtId="4" fontId="56" fillId="23" borderId="190" applyNumberFormat="0" applyProtection="0">
      <alignment horizontal="right" vertical="center"/>
    </xf>
    <xf numFmtId="186" fontId="56" fillId="15" borderId="198" applyNumberFormat="0" applyProtection="0">
      <alignment horizontal="left" vertical="top" indent="1"/>
    </xf>
    <xf numFmtId="4" fontId="56" fillId="55" borderId="190" applyNumberFormat="0" applyProtection="0">
      <alignment horizontal="right" vertical="center"/>
    </xf>
    <xf numFmtId="186" fontId="57" fillId="44" borderId="191" applyNumberFormat="0" applyAlignment="0" applyProtection="0"/>
    <xf numFmtId="4" fontId="62" fillId="11" borderId="180" applyNumberFormat="0" applyProtection="0">
      <alignment horizontal="left" vertical="center" indent="1"/>
    </xf>
    <xf numFmtId="186" fontId="56" fillId="15" borderId="188" applyNumberFormat="0" applyProtection="0">
      <alignment horizontal="left" vertical="top" indent="1"/>
    </xf>
    <xf numFmtId="186" fontId="56" fillId="14" borderId="180" applyNumberFormat="0" applyProtection="0">
      <alignment horizontal="left" vertical="top" indent="1"/>
    </xf>
    <xf numFmtId="188" fontId="5" fillId="70" borderId="185">
      <alignment horizontal="right" vertical="center"/>
      <protection locked="0"/>
    </xf>
    <xf numFmtId="188" fontId="5" fillId="69" borderId="185">
      <alignment vertical="center"/>
    </xf>
    <xf numFmtId="4" fontId="59" fillId="65" borderId="178" applyNumberFormat="0" applyProtection="0">
      <alignment horizontal="right" vertical="center"/>
    </xf>
    <xf numFmtId="186" fontId="60" fillId="52" borderId="188" applyNumberFormat="0" applyProtection="0">
      <alignment horizontal="left" vertical="top" indent="1"/>
    </xf>
    <xf numFmtId="186" fontId="56" fillId="11" borderId="178" applyNumberFormat="0" applyProtection="0">
      <alignment horizontal="left" vertical="center" indent="1"/>
    </xf>
    <xf numFmtId="186" fontId="56" fillId="63" borderId="180" applyNumberFormat="0" applyProtection="0">
      <alignment horizontal="left" vertical="top" indent="1"/>
    </xf>
    <xf numFmtId="186" fontId="42" fillId="44" borderId="178" applyNumberFormat="0" applyAlignment="0" applyProtection="0"/>
    <xf numFmtId="186" fontId="56" fillId="21" borderId="188" applyNumberFormat="0" applyProtection="0">
      <alignment horizontal="left" vertical="top" indent="1"/>
    </xf>
    <xf numFmtId="186" fontId="56" fillId="63" borderId="188" applyNumberFormat="0" applyProtection="0">
      <alignment horizontal="left" vertical="top" indent="1"/>
    </xf>
    <xf numFmtId="186" fontId="62" fillId="15" borderId="198" applyNumberFormat="0" applyProtection="0">
      <alignment horizontal="left" vertical="top" indent="1"/>
    </xf>
    <xf numFmtId="4" fontId="56" fillId="61" borderId="204" applyNumberFormat="0" applyProtection="0">
      <alignment horizontal="left" vertical="center" indent="1"/>
    </xf>
    <xf numFmtId="186" fontId="28" fillId="49" borderId="206">
      <alignment vertical="center"/>
    </xf>
    <xf numFmtId="4" fontId="56" fillId="15" borderId="190" applyNumberFormat="0" applyProtection="0">
      <alignment horizontal="right" vertical="center"/>
    </xf>
    <xf numFmtId="4" fontId="56" fillId="60" borderId="190" applyNumberFormat="0" applyProtection="0">
      <alignment horizontal="right" vertical="center"/>
    </xf>
    <xf numFmtId="186" fontId="56" fillId="14" borderId="188" applyNumberFormat="0" applyProtection="0">
      <alignment horizontal="left" vertical="top" indent="1"/>
    </xf>
    <xf numFmtId="194" fontId="33" fillId="0" borderId="186" applyFill="0"/>
    <xf numFmtId="193" fontId="5" fillId="69" borderId="185">
      <alignment vertical="center"/>
    </xf>
    <xf numFmtId="186" fontId="56" fillId="15" borderId="188" applyNumberFormat="0" applyProtection="0">
      <alignment horizontal="left" vertical="top" indent="1"/>
    </xf>
    <xf numFmtId="186" fontId="56" fillId="63" borderId="188" applyNumberFormat="0" applyProtection="0">
      <alignment horizontal="left" vertical="top" indent="1"/>
    </xf>
    <xf numFmtId="191" fontId="28" fillId="51" borderId="176">
      <alignment horizontal="right" vertical="center"/>
      <protection locked="0"/>
    </xf>
    <xf numFmtId="4" fontId="56" fillId="55" borderId="200" applyNumberFormat="0" applyProtection="0">
      <alignment horizontal="right" vertical="center"/>
    </xf>
    <xf numFmtId="186" fontId="56" fillId="40" borderId="190" applyNumberFormat="0" applyFont="0" applyAlignment="0" applyProtection="0"/>
    <xf numFmtId="186" fontId="56" fillId="40" borderId="190" applyNumberFormat="0" applyFont="0" applyAlignment="0" applyProtection="0"/>
    <xf numFmtId="186" fontId="56" fillId="62" borderId="200" applyNumberFormat="0" applyProtection="0">
      <alignment horizontal="left" vertical="center" indent="1"/>
    </xf>
    <xf numFmtId="186" fontId="56" fillId="15" borderId="188" applyNumberFormat="0" applyProtection="0">
      <alignment horizontal="left" vertical="top" indent="1"/>
    </xf>
    <xf numFmtId="4" fontId="56" fillId="54" borderId="178" applyNumberFormat="0" applyProtection="0">
      <alignment horizontal="left" vertical="center" indent="1"/>
    </xf>
    <xf numFmtId="186" fontId="56" fillId="63" borderId="180" applyNumberFormat="0" applyProtection="0">
      <alignment horizontal="left" vertical="top" indent="1"/>
    </xf>
    <xf numFmtId="186" fontId="27" fillId="63" borderId="180" applyNumberFormat="0" applyProtection="0">
      <alignment horizontal="left" vertical="top" indent="1"/>
    </xf>
    <xf numFmtId="186" fontId="56" fillId="11" borderId="178" applyNumberFormat="0" applyProtection="0">
      <alignment horizontal="left" vertical="center" indent="1"/>
    </xf>
    <xf numFmtId="191" fontId="28" fillId="51" borderId="206">
      <alignment horizontal="right" vertical="center"/>
      <protection locked="0"/>
    </xf>
    <xf numFmtId="0" fontId="27" fillId="21" borderId="188" applyNumberFormat="0" applyProtection="0">
      <alignment horizontal="left" vertical="top" indent="1"/>
    </xf>
    <xf numFmtId="4" fontId="56" fillId="58" borderId="190" applyNumberFormat="0" applyProtection="0">
      <alignment horizontal="right" vertical="center"/>
    </xf>
    <xf numFmtId="4" fontId="62" fillId="11" borderId="198" applyNumberFormat="0" applyProtection="0">
      <alignment horizontal="left" vertical="center" indent="1"/>
    </xf>
    <xf numFmtId="191" fontId="28" fillId="49" borderId="185">
      <alignment vertical="center"/>
    </xf>
    <xf numFmtId="186" fontId="27" fillId="63" borderId="180" applyNumberFormat="0" applyProtection="0">
      <alignment horizontal="left" vertical="top" indent="1"/>
    </xf>
    <xf numFmtId="186" fontId="50" fillId="41" borderId="190" applyNumberFormat="0" applyAlignment="0" applyProtection="0"/>
    <xf numFmtId="186" fontId="56" fillId="21" borderId="198" applyNumberFormat="0" applyProtection="0">
      <alignment horizontal="left" vertical="top" indent="1"/>
    </xf>
    <xf numFmtId="186" fontId="50" fillId="41" borderId="178" applyNumberFormat="0" applyAlignment="0" applyProtection="0"/>
    <xf numFmtId="194" fontId="33" fillId="0" borderId="197" applyFill="0"/>
    <xf numFmtId="186" fontId="56" fillId="11" borderId="190" applyNumberFormat="0" applyProtection="0">
      <alignment horizontal="left" vertical="center" indent="1"/>
    </xf>
    <xf numFmtId="186" fontId="56" fillId="15" borderId="18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44" fillId="0" borderId="205" applyNumberFormat="0" applyFill="0" applyAlignment="0" applyProtection="0"/>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60" fillId="52" borderId="188" applyNumberFormat="0" applyProtection="0">
      <alignment horizontal="left" vertical="top" indent="1"/>
    </xf>
    <xf numFmtId="186" fontId="56" fillId="40" borderId="190" applyNumberFormat="0" applyFont="0" applyAlignment="0" applyProtection="0"/>
    <xf numFmtId="193" fontId="28" fillId="12" borderId="196">
      <alignment vertical="center"/>
      <protection locked="0"/>
    </xf>
    <xf numFmtId="186" fontId="27" fillId="14" borderId="198" applyNumberFormat="0" applyProtection="0">
      <alignment horizontal="left" vertical="center" indent="1"/>
    </xf>
    <xf numFmtId="186" fontId="56" fillId="40" borderId="200" applyNumberFormat="0" applyFont="0" applyAlignment="0" applyProtection="0"/>
    <xf numFmtId="186" fontId="56" fillId="15" borderId="198" applyNumberFormat="0" applyProtection="0">
      <alignment horizontal="left" vertical="top" indent="1"/>
    </xf>
    <xf numFmtId="186" fontId="56" fillId="15" borderId="188" applyNumberFormat="0" applyProtection="0">
      <alignment horizontal="left" vertical="top" indent="1"/>
    </xf>
    <xf numFmtId="4" fontId="56" fillId="15" borderId="204" applyNumberFormat="0" applyProtection="0">
      <alignment horizontal="left" vertical="center" indent="1"/>
    </xf>
    <xf numFmtId="4" fontId="56" fillId="15" borderId="190" applyNumberFormat="0" applyProtection="0">
      <alignment horizontal="right" vertical="center"/>
    </xf>
    <xf numFmtId="4" fontId="56" fillId="16" borderId="190" applyNumberFormat="0" applyProtection="0">
      <alignment horizontal="right" vertical="center"/>
    </xf>
    <xf numFmtId="186" fontId="56" fillId="15" borderId="180" applyNumberFormat="0" applyProtection="0">
      <alignment horizontal="left" vertical="top" indent="1"/>
    </xf>
    <xf numFmtId="186" fontId="28" fillId="50" borderId="176">
      <alignment vertical="center"/>
    </xf>
    <xf numFmtId="4" fontId="56" fillId="23" borderId="190" applyNumberFormat="0" applyProtection="0">
      <alignment horizontal="right" vertical="center"/>
    </xf>
    <xf numFmtId="186" fontId="56" fillId="40" borderId="190" applyNumberFormat="0" applyFont="0" applyAlignment="0" applyProtection="0"/>
    <xf numFmtId="191" fontId="5" fillId="69" borderId="185">
      <alignment vertical="center"/>
    </xf>
    <xf numFmtId="186" fontId="56" fillId="40" borderId="190" applyNumberFormat="0" applyFont="0" applyAlignment="0" applyProtection="0"/>
    <xf numFmtId="188" fontId="5" fillId="69" borderId="196">
      <alignment vertical="center"/>
    </xf>
    <xf numFmtId="4" fontId="56" fillId="16" borderId="178" applyNumberFormat="0" applyProtection="0">
      <alignment horizontal="right" vertical="center"/>
    </xf>
    <xf numFmtId="186" fontId="56" fillId="21" borderId="188" applyNumberFormat="0" applyProtection="0">
      <alignment horizontal="left" vertical="top" indent="1"/>
    </xf>
    <xf numFmtId="186" fontId="56" fillId="15" borderId="198" applyNumberFormat="0" applyProtection="0">
      <alignment horizontal="left" vertical="top" indent="1"/>
    </xf>
    <xf numFmtId="186" fontId="56" fillId="15" borderId="188" applyNumberFormat="0" applyProtection="0">
      <alignment horizontal="left" vertical="top" indent="1"/>
    </xf>
    <xf numFmtId="4" fontId="56" fillId="59" borderId="200" applyNumberFormat="0" applyProtection="0">
      <alignment horizontal="right" vertical="center"/>
    </xf>
    <xf numFmtId="186" fontId="56" fillId="14" borderId="188" applyNumberFormat="0" applyProtection="0">
      <alignment horizontal="left" vertical="top" indent="1"/>
    </xf>
    <xf numFmtId="186" fontId="44" fillId="0" borderId="184" applyNumberFormat="0" applyFill="0" applyAlignment="0" applyProtection="0"/>
    <xf numFmtId="186" fontId="57" fillId="44" borderId="179" applyNumberFormat="0" applyAlignment="0" applyProtection="0"/>
    <xf numFmtId="186" fontId="27" fillId="15" borderId="188" applyNumberFormat="0" applyProtection="0">
      <alignment horizontal="left" vertical="top" indent="1"/>
    </xf>
    <xf numFmtId="191" fontId="5" fillId="70" borderId="185">
      <alignment horizontal="right" vertical="center"/>
      <protection locked="0"/>
    </xf>
    <xf numFmtId="186" fontId="50" fillId="41" borderId="178" applyNumberFormat="0" applyAlignment="0" applyProtection="0"/>
    <xf numFmtId="186" fontId="56" fillId="63" borderId="198" applyNumberFormat="0" applyProtection="0">
      <alignment horizontal="left" vertical="top" indent="1"/>
    </xf>
    <xf numFmtId="190" fontId="28" fillId="49" borderId="196">
      <alignment vertical="center"/>
    </xf>
    <xf numFmtId="186" fontId="56" fillId="15" borderId="180" applyNumberFormat="0" applyProtection="0">
      <alignment horizontal="left" vertical="top" indent="1"/>
    </xf>
    <xf numFmtId="186" fontId="60" fillId="52" borderId="180" applyNumberFormat="0" applyProtection="0">
      <alignment horizontal="left" vertical="top" indent="1"/>
    </xf>
    <xf numFmtId="186" fontId="57" fillId="44" borderId="179" applyNumberFormat="0" applyAlignment="0" applyProtection="0"/>
    <xf numFmtId="4" fontId="64" fillId="64" borderId="190" applyNumberFormat="0" applyProtection="0">
      <alignment horizontal="righ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61" fillId="21" borderId="192" applyBorder="0"/>
    <xf numFmtId="186" fontId="56" fillId="11" borderId="200" applyNumberFormat="0" applyProtection="0">
      <alignment horizontal="left" vertical="center" indent="1"/>
    </xf>
    <xf numFmtId="186" fontId="56" fillId="21" borderId="188" applyNumberFormat="0" applyProtection="0">
      <alignment horizontal="left" vertical="top" indent="1"/>
    </xf>
    <xf numFmtId="0" fontId="5" fillId="13" borderId="176">
      <alignment vertical="center"/>
    </xf>
    <xf numFmtId="4" fontId="63" fillId="66" borderId="194" applyNumberFormat="0" applyProtection="0">
      <alignment horizontal="left" vertical="center" indent="1"/>
    </xf>
    <xf numFmtId="0" fontId="5" fillId="13" borderId="176">
      <alignment vertical="center"/>
    </xf>
    <xf numFmtId="186" fontId="56" fillId="15" borderId="180" applyNumberFormat="0" applyProtection="0">
      <alignment horizontal="left" vertical="top" indent="1"/>
    </xf>
    <xf numFmtId="4" fontId="56" fillId="15" borderId="178" applyNumberFormat="0" applyProtection="0">
      <alignment horizontal="right" vertical="center"/>
    </xf>
    <xf numFmtId="186" fontId="56" fillId="21" borderId="198" applyNumberFormat="0" applyProtection="0">
      <alignment horizontal="left" vertical="top" indent="1"/>
    </xf>
    <xf numFmtId="4" fontId="56" fillId="16" borderId="190" applyNumberFormat="0" applyProtection="0">
      <alignment horizontal="right" vertical="center"/>
    </xf>
    <xf numFmtId="186" fontId="56" fillId="14" borderId="180" applyNumberFormat="0" applyProtection="0">
      <alignment horizontal="left" vertical="top" indent="1"/>
    </xf>
    <xf numFmtId="4" fontId="63" fillId="66" borderId="204" applyNumberFormat="0" applyProtection="0">
      <alignment horizontal="left" vertical="center" indent="1"/>
    </xf>
    <xf numFmtId="4" fontId="56" fillId="60" borderId="178" applyNumberFormat="0" applyProtection="0">
      <alignment horizontal="right" vertical="center"/>
    </xf>
    <xf numFmtId="4" fontId="56" fillId="59" borderId="178" applyNumberFormat="0" applyProtection="0">
      <alignment horizontal="right" vertical="center"/>
    </xf>
    <xf numFmtId="186" fontId="56" fillId="63" borderId="188" applyNumberFormat="0" applyProtection="0">
      <alignment horizontal="left" vertical="top" indent="1"/>
    </xf>
    <xf numFmtId="0" fontId="27" fillId="15" borderId="188" applyNumberFormat="0" applyProtection="0">
      <alignment horizontal="left" vertical="top" indent="1"/>
    </xf>
    <xf numFmtId="186" fontId="56" fillId="21" borderId="188" applyNumberFormat="0" applyProtection="0">
      <alignment horizontal="left" vertical="top" indent="1"/>
    </xf>
    <xf numFmtId="186" fontId="27" fillId="63" borderId="188" applyNumberFormat="0" applyProtection="0">
      <alignment horizontal="left" vertical="center" indent="1"/>
    </xf>
    <xf numFmtId="186" fontId="56" fillId="15" borderId="198" applyNumberFormat="0" applyProtection="0">
      <alignment horizontal="left" vertical="top" indent="1"/>
    </xf>
    <xf numFmtId="4" fontId="56" fillId="57" borderId="204" applyNumberFormat="0" applyProtection="0">
      <alignment horizontal="right" vertical="center"/>
    </xf>
    <xf numFmtId="4" fontId="56" fillId="15" borderId="204" applyNumberFormat="0" applyProtection="0">
      <alignment horizontal="left" vertical="center" indent="1"/>
    </xf>
    <xf numFmtId="4" fontId="56" fillId="23" borderId="190" applyNumberFormat="0" applyProtection="0">
      <alignment horizontal="right" vertical="center"/>
    </xf>
    <xf numFmtId="186" fontId="56" fillId="15" borderId="188" applyNumberFormat="0" applyProtection="0">
      <alignment horizontal="left" vertical="top" indent="1"/>
    </xf>
    <xf numFmtId="186" fontId="27" fillId="21" borderId="188" applyNumberFormat="0" applyProtection="0">
      <alignment horizontal="left" vertical="top" indent="1"/>
    </xf>
    <xf numFmtId="4" fontId="56" fillId="57" borderId="194" applyNumberFormat="0" applyProtection="0">
      <alignment horizontal="right" vertical="center"/>
    </xf>
    <xf numFmtId="186" fontId="50" fillId="41" borderId="190" applyNumberFormat="0" applyAlignment="0" applyProtection="0"/>
    <xf numFmtId="186" fontId="28" fillId="12" borderId="185">
      <alignment vertical="center"/>
      <protection locked="0"/>
    </xf>
    <xf numFmtId="186" fontId="56" fillId="40" borderId="190" applyNumberFormat="0" applyFont="0" applyAlignment="0" applyProtection="0"/>
    <xf numFmtId="186" fontId="56" fillId="14" borderId="180" applyNumberFormat="0" applyProtection="0">
      <alignment horizontal="left" vertical="top" indent="1"/>
    </xf>
    <xf numFmtId="193" fontId="5" fillId="69" borderId="185">
      <alignment vertical="center"/>
    </xf>
    <xf numFmtId="4" fontId="56" fillId="15" borderId="181" applyNumberFormat="0" applyProtection="0">
      <alignment horizontal="left" vertical="center" indent="1"/>
    </xf>
    <xf numFmtId="4" fontId="56" fillId="52" borderId="200" applyNumberFormat="0" applyProtection="0">
      <alignment vertical="center"/>
    </xf>
    <xf numFmtId="186" fontId="28" fillId="12" borderId="176">
      <alignment vertical="center"/>
      <protection locked="0"/>
    </xf>
    <xf numFmtId="172" fontId="28" fillId="12" borderId="185">
      <alignment vertical="center"/>
      <protection locked="0"/>
    </xf>
    <xf numFmtId="191" fontId="5" fillId="13" borderId="185">
      <alignment vertical="center"/>
    </xf>
    <xf numFmtId="4" fontId="62" fillId="48" borderId="180" applyNumberFormat="0" applyProtection="0">
      <alignment vertical="center"/>
    </xf>
    <xf numFmtId="186" fontId="56" fillId="21" borderId="188" applyNumberFormat="0" applyProtection="0">
      <alignment horizontal="left" vertical="top" indent="1"/>
    </xf>
    <xf numFmtId="193" fontId="28" fillId="12" borderId="176">
      <alignment vertical="center"/>
      <protection locked="0"/>
    </xf>
    <xf numFmtId="4" fontId="56" fillId="16" borderId="178" applyNumberFormat="0" applyProtection="0">
      <alignment horizontal="right" vertical="center"/>
    </xf>
    <xf numFmtId="194" fontId="33" fillId="0" borderId="177" applyFill="0"/>
    <xf numFmtId="4" fontId="56" fillId="59" borderId="190" applyNumberFormat="0" applyProtection="0">
      <alignment horizontal="right" vertical="center"/>
    </xf>
    <xf numFmtId="4" fontId="62" fillId="48" borderId="188" applyNumberFormat="0" applyProtection="0">
      <alignment vertical="center"/>
    </xf>
    <xf numFmtId="186" fontId="56" fillId="63" borderId="188" applyNumberFormat="0" applyProtection="0">
      <alignment horizontal="left" vertical="top" indent="1"/>
    </xf>
    <xf numFmtId="186" fontId="56" fillId="40" borderId="190" applyNumberFormat="0" applyFont="0" applyAlignment="0" applyProtection="0"/>
    <xf numFmtId="186" fontId="56" fillId="63" borderId="188" applyNumberFormat="0" applyProtection="0">
      <alignment horizontal="left" vertical="top" indent="1"/>
    </xf>
    <xf numFmtId="186" fontId="56" fillId="40" borderId="200" applyNumberFormat="0" applyFont="0" applyAlignment="0" applyProtection="0"/>
    <xf numFmtId="186" fontId="27" fillId="63" borderId="188" applyNumberFormat="0" applyProtection="0">
      <alignment horizontal="left" vertical="center" indent="1"/>
    </xf>
    <xf numFmtId="4" fontId="63" fillId="66" borderId="204" applyNumberFormat="0" applyProtection="0">
      <alignment horizontal="left" vertical="center" indent="1"/>
    </xf>
    <xf numFmtId="186" fontId="44" fillId="0" borderId="205" applyNumberFormat="0" applyFill="0" applyAlignment="0" applyProtection="0"/>
    <xf numFmtId="186" fontId="27" fillId="21" borderId="198" applyNumberFormat="0" applyProtection="0">
      <alignment horizontal="left" vertical="top" indent="1"/>
    </xf>
    <xf numFmtId="186" fontId="56" fillId="62" borderId="190" applyNumberFormat="0" applyProtection="0">
      <alignment horizontal="left" vertical="center" indent="1"/>
    </xf>
    <xf numFmtId="188" fontId="28" fillId="49" borderId="196">
      <alignment vertical="center"/>
    </xf>
    <xf numFmtId="191" fontId="28" fillId="50" borderId="196">
      <alignment vertical="center"/>
    </xf>
    <xf numFmtId="186" fontId="56" fillId="21" borderId="180"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56" fillId="15" borderId="198" applyNumberFormat="0" applyProtection="0">
      <alignment horizontal="left" vertical="top" indent="1"/>
    </xf>
    <xf numFmtId="4" fontId="62" fillId="11" borderId="188" applyNumberFormat="0" applyProtection="0">
      <alignment horizontal="left" vertical="center" indent="1"/>
    </xf>
    <xf numFmtId="186" fontId="56" fillId="21" borderId="188" applyNumberFormat="0" applyProtection="0">
      <alignment horizontal="left" vertical="top" indent="1"/>
    </xf>
    <xf numFmtId="193" fontId="28" fillId="50" borderId="196">
      <alignment vertical="center"/>
    </xf>
    <xf numFmtId="186" fontId="44" fillId="0" borderId="195" applyNumberFormat="0" applyFill="0" applyAlignment="0" applyProtection="0"/>
    <xf numFmtId="4" fontId="56" fillId="57" borderId="194" applyNumberFormat="0" applyProtection="0">
      <alignment horizontal="right" vertical="center"/>
    </xf>
    <xf numFmtId="186" fontId="56" fillId="15" borderId="198" applyNumberFormat="0" applyProtection="0">
      <alignment horizontal="left" vertical="top" indent="1"/>
    </xf>
    <xf numFmtId="186" fontId="56" fillId="14" borderId="198" applyNumberFormat="0" applyProtection="0">
      <alignment horizontal="left" vertical="top" indent="1"/>
    </xf>
    <xf numFmtId="4" fontId="56" fillId="60" borderId="190" applyNumberFormat="0" applyProtection="0">
      <alignment horizontal="right" vertical="center"/>
    </xf>
    <xf numFmtId="186" fontId="27" fillId="14" borderId="180" applyNumberFormat="0" applyProtection="0">
      <alignment horizontal="left" vertical="top" indent="1"/>
    </xf>
    <xf numFmtId="186" fontId="44" fillId="0" borderId="195" applyNumberFormat="0" applyFill="0" applyAlignment="0" applyProtection="0"/>
    <xf numFmtId="186" fontId="56" fillId="21" borderId="188" applyNumberFormat="0" applyProtection="0">
      <alignment horizontal="left" vertical="top" indent="1"/>
    </xf>
    <xf numFmtId="186" fontId="57" fillId="44" borderId="179" applyNumberFormat="0" applyAlignment="0" applyProtection="0"/>
    <xf numFmtId="186" fontId="50" fillId="41" borderId="190" applyNumberFormat="0" applyAlignment="0" applyProtection="0"/>
    <xf numFmtId="186" fontId="56" fillId="63" borderId="188" applyNumberFormat="0" applyProtection="0">
      <alignment horizontal="left" vertical="top" indent="1"/>
    </xf>
    <xf numFmtId="186" fontId="27" fillId="15" borderId="188" applyNumberFormat="0" applyProtection="0">
      <alignment horizontal="left" vertical="center" indent="1"/>
    </xf>
    <xf numFmtId="186" fontId="56" fillId="14" borderId="188" applyNumberFormat="0" applyProtection="0">
      <alignment horizontal="left" vertical="top" indent="1"/>
    </xf>
    <xf numFmtId="186" fontId="62" fillId="48" borderId="198" applyNumberFormat="0" applyProtection="0">
      <alignment horizontal="left" vertical="top" indent="1"/>
    </xf>
    <xf numFmtId="186" fontId="56" fillId="14" borderId="188"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4" fontId="56" fillId="15" borderId="190" applyNumberFormat="0" applyProtection="0">
      <alignment horizontal="right" vertical="center"/>
    </xf>
    <xf numFmtId="186" fontId="27" fillId="14" borderId="188" applyNumberFormat="0" applyProtection="0">
      <alignment horizontal="left" vertical="top" indent="1"/>
    </xf>
    <xf numFmtId="186" fontId="56" fillId="63" borderId="190" applyNumberFormat="0" applyProtection="0">
      <alignment horizontal="left" vertical="center" indent="1"/>
    </xf>
    <xf numFmtId="186" fontId="56" fillId="14" borderId="188" applyNumberFormat="0" applyProtection="0">
      <alignment horizontal="left" vertical="top" indent="1"/>
    </xf>
    <xf numFmtId="4" fontId="27" fillId="21" borderId="194" applyNumberFormat="0" applyProtection="0">
      <alignment horizontal="left" vertical="center" indent="1"/>
    </xf>
    <xf numFmtId="4" fontId="56" fillId="19" borderId="190" applyNumberFormat="0" applyProtection="0">
      <alignment horizontal="right" vertical="center"/>
    </xf>
    <xf numFmtId="186" fontId="56" fillId="14" borderId="198" applyNumberFormat="0" applyProtection="0">
      <alignment horizontal="left" vertical="top" indent="1"/>
    </xf>
    <xf numFmtId="186" fontId="60" fillId="52" borderId="188" applyNumberFormat="0" applyProtection="0">
      <alignment horizontal="left" vertical="top" indent="1"/>
    </xf>
    <xf numFmtId="186" fontId="56" fillId="63" borderId="180" applyNumberFormat="0" applyProtection="0">
      <alignment horizontal="left" vertical="top" indent="1"/>
    </xf>
    <xf numFmtId="4" fontId="56" fillId="54" borderId="178" applyNumberFormat="0" applyProtection="0">
      <alignment horizontal="left" vertical="center" indent="1"/>
    </xf>
    <xf numFmtId="186" fontId="42" fillId="44" borderId="178" applyNumberFormat="0" applyAlignment="0" applyProtection="0"/>
    <xf numFmtId="186" fontId="57" fillId="44" borderId="179" applyNumberFormat="0" applyAlignment="0" applyProtection="0"/>
    <xf numFmtId="4" fontId="74" fillId="87" borderId="188" applyNumberFormat="0" applyProtection="0">
      <alignment horizontal="right" vertical="center"/>
    </xf>
    <xf numFmtId="186" fontId="56" fillId="67" borderId="196"/>
    <xf numFmtId="186" fontId="56" fillId="40" borderId="190" applyNumberFormat="0" applyFont="0" applyAlignment="0" applyProtection="0"/>
    <xf numFmtId="186" fontId="61" fillId="21" borderId="192" applyBorder="0"/>
    <xf numFmtId="4" fontId="62" fillId="11" borderId="188" applyNumberFormat="0" applyProtection="0">
      <alignment horizontal="left" vertical="center" indent="1"/>
    </xf>
    <xf numFmtId="186" fontId="56" fillId="14" borderId="180" applyNumberFormat="0" applyProtection="0">
      <alignment horizontal="left" vertical="top" indent="1"/>
    </xf>
    <xf numFmtId="4" fontId="56" fillId="15" borderId="181" applyNumberFormat="0" applyProtection="0">
      <alignment horizontal="left" vertical="center" indent="1"/>
    </xf>
    <xf numFmtId="186" fontId="56" fillId="14" borderId="180" applyNumberFormat="0" applyProtection="0">
      <alignment horizontal="left" vertical="top" indent="1"/>
    </xf>
    <xf numFmtId="186" fontId="56" fillId="63" borderId="198" applyNumberFormat="0" applyProtection="0">
      <alignment horizontal="left" vertical="top" indent="1"/>
    </xf>
    <xf numFmtId="186" fontId="56" fillId="63" borderId="180" applyNumberFormat="0" applyProtection="0">
      <alignment horizontal="left" vertical="top" indent="1"/>
    </xf>
    <xf numFmtId="186" fontId="56" fillId="14" borderId="198" applyNumberFormat="0" applyProtection="0">
      <alignment horizontal="left" vertical="top" indent="1"/>
    </xf>
    <xf numFmtId="186" fontId="56" fillId="63" borderId="180" applyNumberFormat="0" applyProtection="0">
      <alignment horizontal="left" vertical="top" indent="1"/>
    </xf>
    <xf numFmtId="4" fontId="56" fillId="54" borderId="190" applyNumberFormat="0" applyProtection="0">
      <alignment horizontal="left" vertical="center" indent="1"/>
    </xf>
    <xf numFmtId="186" fontId="27" fillId="14" borderId="188" applyNumberFormat="0" applyProtection="0">
      <alignment horizontal="left" vertical="top" indent="1"/>
    </xf>
    <xf numFmtId="186" fontId="27" fillId="14" borderId="188" applyNumberFormat="0" applyProtection="0">
      <alignment horizontal="left" vertical="center" indent="1"/>
    </xf>
    <xf numFmtId="186" fontId="56" fillId="14" borderId="198" applyNumberFormat="0" applyProtection="0">
      <alignment horizontal="left" vertical="top" indent="1"/>
    </xf>
    <xf numFmtId="4" fontId="56" fillId="59" borderId="200" applyNumberFormat="0" applyProtection="0">
      <alignment horizontal="right" vertical="center"/>
    </xf>
    <xf numFmtId="186" fontId="56" fillId="21" borderId="188" applyNumberFormat="0" applyProtection="0">
      <alignment horizontal="left" vertical="top" indent="1"/>
    </xf>
    <xf numFmtId="186" fontId="56" fillId="63" borderId="200" applyNumberFormat="0" applyProtection="0">
      <alignment horizontal="left" vertical="center" indent="1"/>
    </xf>
    <xf numFmtId="4" fontId="56" fillId="54" borderId="190" applyNumberFormat="0" applyProtection="0">
      <alignment horizontal="left" vertical="center" indent="1"/>
    </xf>
    <xf numFmtId="196" fontId="5" fillId="70" borderId="185">
      <alignment horizontal="right" vertical="center"/>
      <protection locked="0"/>
    </xf>
    <xf numFmtId="186" fontId="57" fillId="44" borderId="191" applyNumberFormat="0" applyAlignment="0" applyProtection="0"/>
    <xf numFmtId="186" fontId="56" fillId="63" borderId="180" applyNumberFormat="0" applyProtection="0">
      <alignment horizontal="left" vertical="top" indent="1"/>
    </xf>
    <xf numFmtId="4" fontId="62" fillId="11" borderId="188" applyNumberFormat="0" applyProtection="0">
      <alignment horizontal="left" vertical="center" indent="1"/>
    </xf>
    <xf numFmtId="186" fontId="60" fillId="52" borderId="180" applyNumberFormat="0" applyProtection="0">
      <alignment horizontal="left" vertical="top" indent="1"/>
    </xf>
    <xf numFmtId="186" fontId="56" fillId="15" borderId="198" applyNumberFormat="0" applyProtection="0">
      <alignment horizontal="left" vertical="top" indent="1"/>
    </xf>
    <xf numFmtId="191" fontId="5" fillId="13" borderId="185">
      <alignment vertical="center"/>
    </xf>
    <xf numFmtId="186" fontId="62" fillId="48" borderId="188" applyNumberFormat="0" applyProtection="0">
      <alignment horizontal="left" vertical="top" indent="1"/>
    </xf>
    <xf numFmtId="4" fontId="56" fillId="23" borderId="178" applyNumberFormat="0" applyProtection="0">
      <alignment horizontal="right" vertical="center"/>
    </xf>
    <xf numFmtId="0" fontId="5" fillId="7" borderId="185">
      <alignment vertical="center"/>
      <protection locked="0"/>
    </xf>
    <xf numFmtId="4" fontId="56" fillId="54" borderId="190" applyNumberFormat="0" applyProtection="0">
      <alignment horizontal="left" vertical="center" indent="1"/>
    </xf>
    <xf numFmtId="186" fontId="62" fillId="48"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21" borderId="188" applyNumberFormat="0" applyProtection="0">
      <alignment horizontal="left" vertical="top" indent="1"/>
    </xf>
    <xf numFmtId="4" fontId="56" fillId="14" borderId="181" applyNumberFormat="0" applyProtection="0">
      <alignment horizontal="left" vertical="center" indent="1"/>
    </xf>
    <xf numFmtId="186" fontId="56" fillId="40" borderId="190" applyNumberFormat="0" applyFont="0" applyAlignment="0" applyProtection="0"/>
    <xf numFmtId="186" fontId="42" fillId="44" borderId="190" applyNumberFormat="0" applyAlignment="0" applyProtection="0"/>
    <xf numFmtId="186" fontId="56" fillId="40" borderId="200" applyNumberFormat="0" applyFont="0" applyAlignment="0" applyProtection="0"/>
    <xf numFmtId="4" fontId="56" fillId="58" borderId="200" applyNumberFormat="0" applyProtection="0">
      <alignment horizontal="right" vertical="center"/>
    </xf>
    <xf numFmtId="186" fontId="56" fillId="63" borderId="188" applyNumberFormat="0" applyProtection="0">
      <alignment horizontal="left" vertical="top" indent="1"/>
    </xf>
    <xf numFmtId="186" fontId="50" fillId="41" borderId="200" applyNumberFormat="0" applyAlignment="0" applyProtection="0"/>
    <xf numFmtId="4" fontId="56" fillId="14" borderId="194" applyNumberFormat="0" applyProtection="0">
      <alignment horizontal="left" vertical="center" indent="1"/>
    </xf>
    <xf numFmtId="4" fontId="56" fillId="19" borderId="190" applyNumberFormat="0" applyProtection="0">
      <alignment horizontal="right" vertical="center"/>
    </xf>
    <xf numFmtId="186" fontId="56" fillId="40" borderId="178" applyNumberFormat="0" applyFont="0" applyAlignment="0" applyProtection="0"/>
    <xf numFmtId="186" fontId="56" fillId="15" borderId="188" applyNumberFormat="0" applyProtection="0">
      <alignment horizontal="left" vertical="top" indent="1"/>
    </xf>
    <xf numFmtId="186" fontId="56" fillId="15" borderId="198" applyNumberFormat="0" applyProtection="0">
      <alignment horizontal="left" vertical="top" indent="1"/>
    </xf>
    <xf numFmtId="4" fontId="56" fillId="15" borderId="178" applyNumberFormat="0" applyProtection="0">
      <alignment horizontal="right" vertical="center"/>
    </xf>
    <xf numFmtId="191" fontId="28" fillId="50" borderId="185">
      <alignment vertical="center"/>
    </xf>
    <xf numFmtId="186" fontId="56" fillId="15" borderId="188" applyNumberFormat="0" applyProtection="0">
      <alignment horizontal="left" vertical="top" indent="1"/>
    </xf>
    <xf numFmtId="4" fontId="63" fillId="66" borderId="204" applyNumberFormat="0" applyProtection="0">
      <alignment horizontal="left" vertical="center" indent="1"/>
    </xf>
    <xf numFmtId="186" fontId="42" fillId="44" borderId="178" applyNumberFormat="0" applyAlignment="0" applyProtection="0"/>
    <xf numFmtId="186" fontId="56" fillId="14" borderId="188" applyNumberFormat="0" applyProtection="0">
      <alignment horizontal="left" vertical="top" indent="1"/>
    </xf>
    <xf numFmtId="186" fontId="62" fillId="15" borderId="188" applyNumberFormat="0" applyProtection="0">
      <alignment horizontal="left" vertical="top" indent="1"/>
    </xf>
    <xf numFmtId="186" fontId="28" fillId="49" borderId="176">
      <alignment vertical="center"/>
    </xf>
    <xf numFmtId="4" fontId="56" fillId="19" borderId="178" applyNumberFormat="0" applyProtection="0">
      <alignment horizontal="right" vertical="center"/>
    </xf>
    <xf numFmtId="186" fontId="56" fillId="40" borderId="200" applyNumberFormat="0" applyFont="0" applyAlignment="0" applyProtection="0"/>
    <xf numFmtId="186" fontId="56" fillId="14" borderId="180" applyNumberFormat="0" applyProtection="0">
      <alignment horizontal="left" vertical="top" indent="1"/>
    </xf>
    <xf numFmtId="190" fontId="5" fillId="70" borderId="176">
      <alignment horizontal="right" vertical="center"/>
      <protection locked="0"/>
    </xf>
    <xf numFmtId="188" fontId="5" fillId="7" borderId="176">
      <alignment vertical="center"/>
      <protection locked="0"/>
    </xf>
    <xf numFmtId="186" fontId="56" fillId="21" borderId="198" applyNumberFormat="0" applyProtection="0">
      <alignment horizontal="left" vertical="top" indent="1"/>
    </xf>
    <xf numFmtId="4" fontId="64" fillId="64" borderId="190" applyNumberFormat="0" applyProtection="0">
      <alignment horizontal="right" vertical="center"/>
    </xf>
    <xf numFmtId="186" fontId="56" fillId="63" borderId="180" applyNumberFormat="0" applyProtection="0">
      <alignment horizontal="left" vertical="top" indent="1"/>
    </xf>
    <xf numFmtId="191" fontId="28" fillId="50" borderId="185">
      <alignment vertical="center"/>
    </xf>
    <xf numFmtId="186" fontId="56" fillId="63" borderId="198" applyNumberFormat="0" applyProtection="0">
      <alignment horizontal="left" vertical="top" indent="1"/>
    </xf>
    <xf numFmtId="4" fontId="72" fillId="49" borderId="198" applyNumberFormat="0" applyProtection="0">
      <alignment horizontal="right" vertical="center"/>
    </xf>
    <xf numFmtId="186" fontId="56" fillId="15" borderId="188" applyNumberFormat="0" applyProtection="0">
      <alignment horizontal="left" vertical="top" indent="1"/>
    </xf>
    <xf numFmtId="186" fontId="56" fillId="14" borderId="188" applyNumberFormat="0" applyProtection="0">
      <alignment horizontal="left" vertical="top" indent="1"/>
    </xf>
    <xf numFmtId="186" fontId="50" fillId="41" borderId="178" applyNumberFormat="0" applyAlignment="0" applyProtection="0"/>
    <xf numFmtId="4" fontId="56" fillId="0" borderId="178" applyNumberFormat="0" applyProtection="0">
      <alignment horizontal="right" vertical="center"/>
    </xf>
    <xf numFmtId="4" fontId="27" fillId="21" borderId="194" applyNumberFormat="0" applyProtection="0">
      <alignment horizontal="left" vertical="center" indent="1"/>
    </xf>
    <xf numFmtId="186" fontId="56" fillId="21" borderId="188" applyNumberFormat="0" applyProtection="0">
      <alignment horizontal="left" vertical="top" indent="1"/>
    </xf>
    <xf numFmtId="191" fontId="28" fillId="50" borderId="185">
      <alignment vertical="center"/>
    </xf>
    <xf numFmtId="4" fontId="56" fillId="15" borderId="194" applyNumberFormat="0" applyProtection="0">
      <alignment horizontal="left" vertical="center" indent="1"/>
    </xf>
    <xf numFmtId="186" fontId="56" fillId="40" borderId="190" applyNumberFormat="0" applyFont="0" applyAlignment="0" applyProtection="0"/>
    <xf numFmtId="4" fontId="59" fillId="65" borderId="190" applyNumberFormat="0" applyProtection="0">
      <alignment horizontal="right" vertical="center"/>
    </xf>
    <xf numFmtId="186" fontId="56" fillId="14" borderId="188" applyNumberFormat="0" applyProtection="0">
      <alignment horizontal="left" vertical="top" indent="1"/>
    </xf>
    <xf numFmtId="186" fontId="56" fillId="40" borderId="200" applyNumberFormat="0" applyFont="0" applyAlignment="0" applyProtection="0"/>
    <xf numFmtId="196" fontId="5" fillId="70" borderId="176">
      <alignment horizontal="right" vertical="center"/>
      <protection locked="0"/>
    </xf>
    <xf numFmtId="4" fontId="56" fillId="54" borderId="190" applyNumberFormat="0" applyProtection="0">
      <alignment horizontal="left" vertical="center" indent="1"/>
    </xf>
    <xf numFmtId="186" fontId="56" fillId="40" borderId="190" applyNumberFormat="0" applyFont="0" applyAlignment="0" applyProtection="0"/>
    <xf numFmtId="186" fontId="56" fillId="40" borderId="200" applyNumberFormat="0" applyFont="0" applyAlignment="0" applyProtection="0"/>
    <xf numFmtId="194" fontId="33" fillId="0" borderId="177" applyFill="0"/>
    <xf numFmtId="186" fontId="56" fillId="21" borderId="180" applyNumberFormat="0" applyProtection="0">
      <alignment horizontal="left" vertical="top" indent="1"/>
    </xf>
    <xf numFmtId="186" fontId="56" fillId="21" borderId="180" applyNumberFormat="0" applyProtection="0">
      <alignment horizontal="left" vertical="top" indent="1"/>
    </xf>
    <xf numFmtId="188" fontId="28" fillId="49" borderId="196">
      <alignment vertical="center"/>
    </xf>
    <xf numFmtId="186" fontId="56" fillId="21" borderId="180" applyNumberFormat="0" applyProtection="0">
      <alignment horizontal="left" vertical="top" indent="1"/>
    </xf>
    <xf numFmtId="186" fontId="50" fillId="41" borderId="190" applyNumberFormat="0" applyAlignment="0" applyProtection="0"/>
    <xf numFmtId="4" fontId="59" fillId="53" borderId="190" applyNumberFormat="0" applyProtection="0">
      <alignment vertical="center"/>
    </xf>
    <xf numFmtId="186" fontId="56" fillId="14" borderId="198" applyNumberFormat="0" applyProtection="0">
      <alignment horizontal="left" vertical="top" indent="1"/>
    </xf>
    <xf numFmtId="186" fontId="28" fillId="51" borderId="196">
      <alignment horizontal="right" vertical="center"/>
      <protection locked="0"/>
    </xf>
    <xf numFmtId="191" fontId="28" fillId="49" borderId="176">
      <alignment vertical="center"/>
    </xf>
    <xf numFmtId="186" fontId="56" fillId="63" borderId="180" applyNumberFormat="0" applyProtection="0">
      <alignment horizontal="left" vertical="top" indent="1"/>
    </xf>
    <xf numFmtId="4" fontId="56" fillId="55" borderId="178" applyNumberFormat="0" applyProtection="0">
      <alignment horizontal="right" vertical="center"/>
    </xf>
    <xf numFmtId="191" fontId="5" fillId="13" borderId="176">
      <alignment vertical="center"/>
    </xf>
    <xf numFmtId="186" fontId="56" fillId="14" borderId="188" applyNumberFormat="0" applyProtection="0">
      <alignment horizontal="left" vertical="top" indent="1"/>
    </xf>
    <xf numFmtId="186" fontId="56" fillId="15" borderId="198" applyNumberFormat="0" applyProtection="0">
      <alignment horizontal="left" vertical="top" indent="1"/>
    </xf>
    <xf numFmtId="4" fontId="56" fillId="58" borderId="200" applyNumberFormat="0" applyProtection="0">
      <alignment horizontal="right" vertical="center"/>
    </xf>
    <xf numFmtId="186" fontId="61" fillId="21" borderId="192" applyBorder="0"/>
    <xf numFmtId="186" fontId="56" fillId="14" borderId="198" applyNumberFormat="0" applyProtection="0">
      <alignment horizontal="left" vertical="top" indent="1"/>
    </xf>
    <xf numFmtId="186" fontId="44" fillId="0" borderId="205" applyNumberFormat="0" applyFill="0" applyAlignment="0" applyProtection="0"/>
    <xf numFmtId="186" fontId="56" fillId="15" borderId="198" applyNumberFormat="0" applyProtection="0">
      <alignment horizontal="left" vertical="top" indent="1"/>
    </xf>
    <xf numFmtId="186" fontId="56" fillId="40" borderId="200" applyNumberFormat="0" applyFont="0" applyAlignment="0" applyProtection="0"/>
    <xf numFmtId="191" fontId="5" fillId="69" borderId="176">
      <alignment vertical="center"/>
    </xf>
    <xf numFmtId="186" fontId="61" fillId="21" borderId="192" applyBorder="0"/>
    <xf numFmtId="186" fontId="56" fillId="63" borderId="180" applyNumberFormat="0" applyProtection="0">
      <alignment horizontal="left" vertical="top" indent="1"/>
    </xf>
    <xf numFmtId="186" fontId="50" fillId="41" borderId="190" applyNumberFormat="0" applyAlignment="0" applyProtection="0"/>
    <xf numFmtId="4" fontId="72" fillId="83" borderId="188" applyNumberFormat="0" applyProtection="0">
      <alignment horizontal="right" vertical="center"/>
    </xf>
    <xf numFmtId="186" fontId="56" fillId="21" borderId="188" applyNumberFormat="0" applyProtection="0">
      <alignment horizontal="left" vertical="top" indent="1"/>
    </xf>
    <xf numFmtId="4" fontId="59" fillId="65" borderId="178" applyNumberFormat="0" applyProtection="0">
      <alignment horizontal="right" vertical="center"/>
    </xf>
    <xf numFmtId="186" fontId="57" fillId="44" borderId="179" applyNumberFormat="0" applyAlignment="0" applyProtection="0"/>
    <xf numFmtId="186" fontId="60" fillId="52" borderId="198" applyNumberFormat="0" applyProtection="0">
      <alignment horizontal="left" vertical="top" indent="1"/>
    </xf>
    <xf numFmtId="191" fontId="28" fillId="12" borderId="196">
      <alignment vertical="center"/>
      <protection locked="0"/>
    </xf>
    <xf numFmtId="186" fontId="56" fillId="40" borderId="200" applyNumberFormat="0" applyFont="0" applyAlignment="0" applyProtection="0"/>
    <xf numFmtId="4" fontId="56" fillId="59" borderId="200" applyNumberFormat="0" applyProtection="0">
      <alignment horizontal="right" vertical="center"/>
    </xf>
    <xf numFmtId="186" fontId="56" fillId="14" borderId="188" applyNumberFormat="0" applyProtection="0">
      <alignment horizontal="left" vertical="top" indent="1"/>
    </xf>
    <xf numFmtId="4" fontId="59" fillId="65" borderId="200" applyNumberFormat="0" applyProtection="0">
      <alignment horizontal="right" vertical="center"/>
    </xf>
    <xf numFmtId="186" fontId="56" fillId="63" borderId="178" applyNumberFormat="0" applyProtection="0">
      <alignment horizontal="left" vertical="center" indent="1"/>
    </xf>
    <xf numFmtId="4" fontId="56" fillId="54" borderId="200" applyNumberFormat="0" applyProtection="0">
      <alignment horizontal="left" vertical="center" indent="1"/>
    </xf>
    <xf numFmtId="186" fontId="56" fillId="62" borderId="200" applyNumberFormat="0" applyProtection="0">
      <alignment horizontal="left" vertical="center" indent="1"/>
    </xf>
    <xf numFmtId="4" fontId="56" fillId="52" borderId="200" applyNumberFormat="0" applyProtection="0">
      <alignment vertical="center"/>
    </xf>
    <xf numFmtId="4" fontId="62" fillId="11" borderId="198"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61" fillId="21" borderId="192" applyBorder="0"/>
    <xf numFmtId="186" fontId="56" fillId="21" borderId="198" applyNumberFormat="0" applyProtection="0">
      <alignment horizontal="left" vertical="top" indent="1"/>
    </xf>
    <xf numFmtId="190" fontId="28" fillId="49" borderId="196">
      <alignment vertical="center"/>
    </xf>
    <xf numFmtId="186" fontId="56" fillId="15" borderId="198" applyNumberFormat="0" applyProtection="0">
      <alignment horizontal="left" vertical="top" indent="1"/>
    </xf>
    <xf numFmtId="186" fontId="56" fillId="14" borderId="188" applyNumberFormat="0" applyProtection="0">
      <alignment horizontal="left" vertical="top" indent="1"/>
    </xf>
    <xf numFmtId="4" fontId="56" fillId="59" borderId="200" applyNumberFormat="0" applyProtection="0">
      <alignment horizontal="right" vertical="center"/>
    </xf>
    <xf numFmtId="4" fontId="56" fillId="0" borderId="200" applyNumberFormat="0" applyProtection="0">
      <alignment horizontal="right" vertical="center"/>
    </xf>
    <xf numFmtId="186" fontId="56" fillId="40" borderId="200" applyNumberFormat="0" applyFont="0" applyAlignment="0" applyProtection="0"/>
    <xf numFmtId="4" fontId="56" fillId="15" borderId="204" applyNumberFormat="0" applyProtection="0">
      <alignment horizontal="left" vertical="center" indent="1"/>
    </xf>
    <xf numFmtId="37" fontId="33" fillId="0" borderId="203" applyNumberFormat="0"/>
    <xf numFmtId="186" fontId="56" fillId="63" borderId="198" applyNumberFormat="0" applyProtection="0">
      <alignment horizontal="left" vertical="top" indent="1"/>
    </xf>
    <xf numFmtId="186" fontId="56" fillId="62" borderId="200" applyNumberFormat="0" applyProtection="0">
      <alignment horizontal="left" vertical="center" indent="1"/>
    </xf>
    <xf numFmtId="186" fontId="56" fillId="21" borderId="198" applyNumberFormat="0" applyProtection="0">
      <alignment horizontal="left" vertical="top" indent="1"/>
    </xf>
    <xf numFmtId="186" fontId="42" fillId="44" borderId="200" applyNumberFormat="0" applyAlignment="0" applyProtection="0"/>
    <xf numFmtId="186" fontId="56" fillId="63" borderId="198" applyNumberFormat="0" applyProtection="0">
      <alignment horizontal="left" vertical="top" indent="1"/>
    </xf>
    <xf numFmtId="186" fontId="27" fillId="15" borderId="198" applyNumberFormat="0" applyProtection="0">
      <alignment horizontal="left" vertical="top" indent="1"/>
    </xf>
    <xf numFmtId="186" fontId="57" fillId="44" borderId="201" applyNumberFormat="0" applyAlignment="0" applyProtection="0"/>
    <xf numFmtId="186" fontId="62" fillId="15" borderId="198" applyNumberFormat="0" applyProtection="0">
      <alignment horizontal="left" vertical="top" indent="1"/>
    </xf>
    <xf numFmtId="186" fontId="56" fillId="40" borderId="200" applyNumberFormat="0" applyFont="0" applyAlignment="0" applyProtection="0"/>
    <xf numFmtId="4" fontId="56" fillId="16" borderId="200" applyNumberFormat="0" applyProtection="0">
      <alignment horizontal="right" vertical="center"/>
    </xf>
    <xf numFmtId="4" fontId="56" fillId="55" borderId="200" applyNumberFormat="0" applyProtection="0">
      <alignment horizontal="right" vertical="center"/>
    </xf>
    <xf numFmtId="186" fontId="27" fillId="63" borderId="188" applyNumberFormat="0" applyProtection="0">
      <alignment horizontal="left" vertical="center" indent="1"/>
    </xf>
    <xf numFmtId="186" fontId="56" fillId="14" borderId="200" applyNumberFormat="0" applyProtection="0">
      <alignment horizontal="left" vertical="center" indent="1"/>
    </xf>
    <xf numFmtId="4" fontId="56" fillId="15" borderId="200" applyNumberFormat="0" applyProtection="0">
      <alignment horizontal="right" vertical="center"/>
    </xf>
    <xf numFmtId="186" fontId="56" fillId="21" borderId="198" applyNumberFormat="0" applyProtection="0">
      <alignment horizontal="left" vertical="top" indent="1"/>
    </xf>
    <xf numFmtId="191" fontId="5" fillId="13" borderId="176">
      <alignment vertical="center"/>
    </xf>
    <xf numFmtId="186" fontId="61" fillId="21" borderId="202" applyBorder="0"/>
    <xf numFmtId="4" fontId="56" fillId="55" borderId="200" applyNumberFormat="0" applyProtection="0">
      <alignment horizontal="right" vertical="center"/>
    </xf>
    <xf numFmtId="186" fontId="56" fillId="15" borderId="198" applyNumberFormat="0" applyProtection="0">
      <alignment horizontal="left" vertical="top" indent="1"/>
    </xf>
    <xf numFmtId="186" fontId="57" fillId="44" borderId="201" applyNumberFormat="0" applyAlignment="0" applyProtection="0"/>
    <xf numFmtId="4" fontId="56" fillId="23" borderId="200" applyNumberFormat="0" applyProtection="0">
      <alignment horizontal="right" vertical="center"/>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27" fillId="21" borderId="198" applyNumberFormat="0" applyProtection="0">
      <alignment horizontal="left" vertical="center" indent="1"/>
    </xf>
    <xf numFmtId="4" fontId="56" fillId="0" borderId="200" applyNumberFormat="0" applyProtection="0">
      <alignment horizontal="right" vertical="center"/>
    </xf>
    <xf numFmtId="4" fontId="56" fillId="61" borderId="204" applyNumberFormat="0" applyProtection="0">
      <alignment horizontal="left" vertical="center" indent="1"/>
    </xf>
    <xf numFmtId="4" fontId="56" fillId="15" borderId="200" applyNumberFormat="0" applyProtection="0">
      <alignment horizontal="right" vertical="center"/>
    </xf>
    <xf numFmtId="186" fontId="42" fillId="44" borderId="200" applyNumberFormat="0" applyAlignment="0" applyProtection="0"/>
    <xf numFmtId="4" fontId="56" fillId="53" borderId="200" applyNumberFormat="0" applyProtection="0">
      <alignment horizontal="left" vertical="center" indent="1"/>
    </xf>
    <xf numFmtId="186" fontId="56" fillId="40" borderId="200" applyNumberFormat="0" applyFont="0" applyAlignment="0" applyProtection="0"/>
    <xf numFmtId="4" fontId="63" fillId="66" borderId="204"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56" borderId="200" applyNumberFormat="0" applyProtection="0">
      <alignment horizontal="right" vertical="center"/>
    </xf>
    <xf numFmtId="186" fontId="56" fillId="14" borderId="198" applyNumberFormat="0" applyProtection="0">
      <alignment horizontal="left" vertical="top" indent="1"/>
    </xf>
    <xf numFmtId="186" fontId="62" fillId="15" borderId="198" applyNumberFormat="0" applyProtection="0">
      <alignment horizontal="left" vertical="top" indent="1"/>
    </xf>
    <xf numFmtId="4" fontId="56" fillId="56" borderId="200" applyNumberFormat="0" applyProtection="0">
      <alignment horizontal="right" vertical="center"/>
    </xf>
    <xf numFmtId="186" fontId="56" fillId="63" borderId="198" applyNumberFormat="0" applyProtection="0">
      <alignment horizontal="left" vertical="top" indent="1"/>
    </xf>
    <xf numFmtId="186" fontId="56" fillId="21" borderId="198" applyNumberFormat="0" applyProtection="0">
      <alignment horizontal="left" vertical="top" indent="1"/>
    </xf>
    <xf numFmtId="186" fontId="56" fillId="63" borderId="198" applyNumberFormat="0" applyProtection="0">
      <alignment horizontal="left" vertical="top" indent="1"/>
    </xf>
    <xf numFmtId="4" fontId="63" fillId="66" borderId="194" applyNumberFormat="0" applyProtection="0">
      <alignment horizontal="left" vertical="center" indent="1"/>
    </xf>
    <xf numFmtId="4" fontId="56" fillId="54" borderId="200" applyNumberFormat="0" applyProtection="0">
      <alignment horizontal="left" vertical="center" indent="1"/>
    </xf>
    <xf numFmtId="186" fontId="56" fillId="21" borderId="198" applyNumberFormat="0" applyProtection="0">
      <alignment horizontal="left" vertical="top" indent="1"/>
    </xf>
    <xf numFmtId="4" fontId="56" fillId="54" borderId="200" applyNumberFormat="0" applyProtection="0">
      <alignment horizontal="left" vertical="center" indent="1"/>
    </xf>
    <xf numFmtId="186" fontId="56" fillId="14" borderId="200" applyNumberFormat="0" applyProtection="0">
      <alignment horizontal="left" vertical="center" indent="1"/>
    </xf>
    <xf numFmtId="4" fontId="56" fillId="19"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186" fontId="56" fillId="6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23" borderId="200" applyNumberFormat="0" applyProtection="0">
      <alignment horizontal="right" vertical="center"/>
    </xf>
    <xf numFmtId="186" fontId="27" fillId="15"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4" fontId="56" fillId="0" borderId="200" applyNumberFormat="0" applyProtection="0">
      <alignment horizontal="right" vertical="center"/>
    </xf>
    <xf numFmtId="186" fontId="56" fillId="63" borderId="198" applyNumberFormat="0" applyProtection="0">
      <alignment horizontal="left" vertical="top" indent="1"/>
    </xf>
    <xf numFmtId="186" fontId="57" fillId="44" borderId="201" applyNumberFormat="0" applyAlignment="0" applyProtection="0"/>
    <xf numFmtId="186" fontId="56" fillId="63" borderId="198" applyNumberFormat="0" applyProtection="0">
      <alignment horizontal="left" vertical="top" indent="1"/>
    </xf>
    <xf numFmtId="186" fontId="44" fillId="0" borderId="205" applyNumberFormat="0" applyFill="0" applyAlignment="0" applyProtection="0"/>
    <xf numFmtId="4" fontId="27" fillId="21" borderId="204" applyNumberFormat="0" applyProtection="0">
      <alignment horizontal="left" vertical="center" indent="1"/>
    </xf>
    <xf numFmtId="186" fontId="56" fillId="21" borderId="198" applyNumberFormat="0" applyProtection="0">
      <alignment horizontal="left" vertical="top" indent="1"/>
    </xf>
    <xf numFmtId="4" fontId="56" fillId="15" borderId="200" applyNumberFormat="0" applyProtection="0">
      <alignment horizontal="right" vertical="center"/>
    </xf>
    <xf numFmtId="4" fontId="56" fillId="52" borderId="200" applyNumberFormat="0" applyProtection="0">
      <alignment vertical="center"/>
    </xf>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27" fillId="14"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4" fontId="63" fillId="66" borderId="204" applyNumberFormat="0" applyProtection="0">
      <alignment horizontal="left" vertical="center" indent="1"/>
    </xf>
    <xf numFmtId="186" fontId="42" fillId="44" borderId="200" applyNumberFormat="0" applyAlignment="0" applyProtection="0"/>
    <xf numFmtId="186" fontId="56" fillId="14" borderId="198" applyNumberFormat="0" applyProtection="0">
      <alignment horizontal="left" vertical="top" indent="1"/>
    </xf>
    <xf numFmtId="4" fontId="64" fillId="64" borderId="200" applyNumberFormat="0" applyProtection="0">
      <alignment horizontal="right" vertical="center"/>
    </xf>
    <xf numFmtId="186" fontId="42" fillId="44" borderId="200" applyNumberFormat="0" applyAlignment="0" applyProtection="0"/>
    <xf numFmtId="186" fontId="50" fillId="41" borderId="200" applyNumberFormat="0" applyAlignment="0" applyProtection="0"/>
    <xf numFmtId="4" fontId="56" fillId="55" borderId="200" applyNumberFormat="0" applyProtection="0">
      <alignment horizontal="right" vertical="center"/>
    </xf>
    <xf numFmtId="186" fontId="56" fillId="21" borderId="198" applyNumberFormat="0" applyProtection="0">
      <alignment horizontal="left" vertical="top" indent="1"/>
    </xf>
    <xf numFmtId="186" fontId="56" fillId="40" borderId="200" applyNumberFormat="0" applyFont="0" applyAlignment="0" applyProtection="0"/>
    <xf numFmtId="186" fontId="56" fillId="14" borderId="200" applyNumberFormat="0" applyProtection="0">
      <alignment horizontal="left" vertical="center" indent="1"/>
    </xf>
    <xf numFmtId="186" fontId="27" fillId="21" borderId="198" applyNumberFormat="0" applyProtection="0">
      <alignment horizontal="left" vertical="center" indent="1"/>
    </xf>
    <xf numFmtId="186" fontId="57" fillId="44" borderId="201" applyNumberFormat="0" applyAlignment="0" applyProtection="0"/>
    <xf numFmtId="4" fontId="59" fillId="65" borderId="200" applyNumberFormat="0" applyProtection="0">
      <alignment horizontal="right" vertical="center"/>
    </xf>
    <xf numFmtId="186" fontId="56" fillId="63" borderId="200" applyNumberFormat="0" applyProtection="0">
      <alignment horizontal="left" vertical="center" indent="1"/>
    </xf>
    <xf numFmtId="186" fontId="56" fillId="14" borderId="198" applyNumberFormat="0" applyProtection="0">
      <alignment horizontal="left" vertical="top" indent="1"/>
    </xf>
    <xf numFmtId="186" fontId="56" fillId="15" borderId="198" applyNumberFormat="0" applyProtection="0">
      <alignment horizontal="left" vertical="top" indent="1"/>
    </xf>
    <xf numFmtId="4" fontId="56" fillId="54" borderId="200" applyNumberFormat="0" applyProtection="0">
      <alignment horizontal="left" vertical="center" indent="1"/>
    </xf>
    <xf numFmtId="186" fontId="56" fillId="63" borderId="200" applyNumberFormat="0" applyProtection="0">
      <alignment horizontal="left" vertical="center" indent="1"/>
    </xf>
    <xf numFmtId="4" fontId="56" fillId="15" borderId="200" applyNumberFormat="0" applyProtection="0">
      <alignment horizontal="right" vertical="center"/>
    </xf>
    <xf numFmtId="4" fontId="56" fillId="58" borderId="200" applyNumberFormat="0" applyProtection="0">
      <alignment horizontal="right" vertical="center"/>
    </xf>
    <xf numFmtId="186" fontId="56" fillId="14" borderId="198" applyNumberFormat="0" applyProtection="0">
      <alignment horizontal="left" vertical="top" indent="1"/>
    </xf>
    <xf numFmtId="4" fontId="56" fillId="58" borderId="200" applyNumberFormat="0" applyProtection="0">
      <alignment horizontal="right" vertical="center"/>
    </xf>
    <xf numFmtId="186" fontId="27" fillId="21" borderId="198"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center" indent="1"/>
    </xf>
    <xf numFmtId="4" fontId="59" fillId="65" borderId="200" applyNumberFormat="0" applyProtection="0">
      <alignment horizontal="right" vertical="center"/>
    </xf>
    <xf numFmtId="4" fontId="56" fillId="54" borderId="200" applyNumberFormat="0" applyProtection="0">
      <alignment horizontal="left" vertical="center" indent="1"/>
    </xf>
    <xf numFmtId="4" fontId="56" fillId="16" borderId="200" applyNumberFormat="0" applyProtection="0">
      <alignment horizontal="right" vertical="center"/>
    </xf>
    <xf numFmtId="186" fontId="56" fillId="63" borderId="198" applyNumberFormat="0" applyProtection="0">
      <alignment horizontal="left" vertical="top" indent="1"/>
    </xf>
    <xf numFmtId="186" fontId="56" fillId="63" borderId="200" applyNumberFormat="0" applyProtection="0">
      <alignment horizontal="left" vertical="center" indent="1"/>
    </xf>
    <xf numFmtId="186" fontId="27" fillId="15" borderId="198" applyNumberFormat="0" applyProtection="0">
      <alignment horizontal="left" vertical="center" indent="1"/>
    </xf>
    <xf numFmtId="4" fontId="27" fillId="21" borderId="204" applyNumberFormat="0" applyProtection="0">
      <alignment horizontal="left" vertical="center" indent="1"/>
    </xf>
    <xf numFmtId="4" fontId="56" fillId="52" borderId="200" applyNumberFormat="0" applyProtection="0">
      <alignment vertical="center"/>
    </xf>
    <xf numFmtId="4" fontId="56" fillId="53" borderId="200" applyNumberFormat="0" applyProtection="0">
      <alignment horizontal="left" vertical="center" indent="1"/>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4" borderId="200" applyNumberFormat="0" applyProtection="0">
      <alignment horizontal="left" vertical="center" indent="1"/>
    </xf>
    <xf numFmtId="4" fontId="56" fillId="56" borderId="200" applyNumberFormat="0" applyProtection="0">
      <alignment horizontal="right" vertical="center"/>
    </xf>
    <xf numFmtId="4" fontId="27" fillId="21" borderId="204" applyNumberFormat="0" applyProtection="0">
      <alignment horizontal="left" vertical="center" indent="1"/>
    </xf>
    <xf numFmtId="186" fontId="56" fillId="21"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56" fillId="15" borderId="200" applyNumberFormat="0" applyProtection="0">
      <alignment horizontal="right" vertical="center"/>
    </xf>
    <xf numFmtId="186" fontId="62" fillId="15" borderId="19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4" fontId="56" fillId="52" borderId="200" applyNumberFormat="0" applyProtection="0">
      <alignment vertical="center"/>
    </xf>
    <xf numFmtId="4" fontId="56" fillId="58" borderId="200" applyNumberFormat="0" applyProtection="0">
      <alignment horizontal="right" vertical="center"/>
    </xf>
    <xf numFmtId="186" fontId="27" fillId="21" borderId="198" applyNumberFormat="0" applyProtection="0">
      <alignment horizontal="left" vertical="top" indent="1"/>
    </xf>
    <xf numFmtId="186" fontId="27" fillId="63" borderId="198" applyNumberFormat="0" applyProtection="0">
      <alignment horizontal="left" vertical="center"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59" borderId="200" applyNumberFormat="0" applyProtection="0">
      <alignment horizontal="right" vertical="center"/>
    </xf>
    <xf numFmtId="4" fontId="59" fillId="53" borderId="200" applyNumberFormat="0" applyProtection="0">
      <alignment vertical="center"/>
    </xf>
    <xf numFmtId="186" fontId="56" fillId="40" borderId="200" applyNumberFormat="0" applyFont="0" applyAlignment="0" applyProtection="0"/>
    <xf numFmtId="4" fontId="56" fillId="57" borderId="204" applyNumberFormat="0" applyProtection="0">
      <alignment horizontal="right" vertical="center"/>
    </xf>
    <xf numFmtId="4" fontId="56" fillId="14" borderId="204" applyNumberFormat="0" applyProtection="0">
      <alignment horizontal="left" vertical="center"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center" indent="1"/>
    </xf>
    <xf numFmtId="4" fontId="59" fillId="65" borderId="200" applyNumberFormat="0" applyProtection="0">
      <alignment horizontal="right" vertical="center"/>
    </xf>
    <xf numFmtId="186" fontId="56" fillId="14" borderId="198" applyNumberFormat="0" applyProtection="0">
      <alignment horizontal="left" vertical="top" indent="1"/>
    </xf>
    <xf numFmtId="4" fontId="59" fillId="65" borderId="200" applyNumberFormat="0" applyProtection="0">
      <alignment horizontal="right" vertical="center"/>
    </xf>
    <xf numFmtId="186" fontId="42" fillId="44" borderId="200" applyNumberFormat="0" applyAlignment="0" applyProtection="0"/>
    <xf numFmtId="186" fontId="56" fillId="14" borderId="200" applyNumberFormat="0" applyProtection="0">
      <alignment horizontal="left" vertical="center" indent="1"/>
    </xf>
    <xf numFmtId="186" fontId="56" fillId="21" borderId="198" applyNumberFormat="0" applyProtection="0">
      <alignment horizontal="left" vertical="top" indent="1"/>
    </xf>
    <xf numFmtId="186" fontId="57" fillId="44" borderId="201" applyNumberFormat="0" applyAlignment="0" applyProtection="0"/>
    <xf numFmtId="186" fontId="56" fillId="21" borderId="198" applyNumberFormat="0" applyProtection="0">
      <alignment horizontal="left" vertical="top" indent="1"/>
    </xf>
    <xf numFmtId="4" fontId="56" fillId="14" borderId="204" applyNumberFormat="0" applyProtection="0">
      <alignment horizontal="left" vertical="center" indent="1"/>
    </xf>
    <xf numFmtId="4" fontId="56" fillId="60" borderId="200" applyNumberFormat="0" applyProtection="0">
      <alignment horizontal="right" vertical="center"/>
    </xf>
    <xf numFmtId="4" fontId="64" fillId="64" borderId="200" applyNumberFormat="0" applyProtection="0">
      <alignment horizontal="right" vertical="center"/>
    </xf>
    <xf numFmtId="186" fontId="56" fillId="21" borderId="198" applyNumberFormat="0" applyProtection="0">
      <alignment horizontal="left" vertical="top" indent="1"/>
    </xf>
    <xf numFmtId="37" fontId="33" fillId="0" borderId="183" applyNumberFormat="0"/>
    <xf numFmtId="186" fontId="56" fillId="15" borderId="180" applyNumberFormat="0" applyProtection="0">
      <alignment horizontal="left" vertical="top" indent="1"/>
    </xf>
    <xf numFmtId="186" fontId="56" fillId="63" borderId="180" applyNumberFormat="0" applyProtection="0">
      <alignment horizontal="left" vertical="top" indent="1"/>
    </xf>
    <xf numFmtId="4" fontId="72" fillId="49" borderId="180" applyNumberFormat="0" applyProtection="0">
      <alignment horizontal="right" vertical="center"/>
    </xf>
    <xf numFmtId="186" fontId="56" fillId="15" borderId="180" applyNumberFormat="0" applyProtection="0">
      <alignment horizontal="left" vertical="top" indent="1"/>
    </xf>
    <xf numFmtId="186" fontId="44" fillId="0" borderId="195" applyNumberFormat="0" applyFill="0" applyAlignment="0" applyProtection="0"/>
    <xf numFmtId="4" fontId="56" fillId="60" borderId="190" applyNumberFormat="0" applyProtection="0">
      <alignment horizontal="right" vertical="center"/>
    </xf>
    <xf numFmtId="4" fontId="56" fillId="19" borderId="178" applyNumberFormat="0" applyProtection="0">
      <alignment horizontal="righ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40" borderId="190" applyNumberFormat="0" applyFont="0" applyAlignment="0" applyProtection="0"/>
    <xf numFmtId="186" fontId="56" fillId="40" borderId="190" applyNumberFormat="0" applyFont="0" applyAlignment="0" applyProtection="0"/>
    <xf numFmtId="4" fontId="56" fillId="54" borderId="178" applyNumberFormat="0" applyProtection="0">
      <alignment horizontal="left" vertical="center" indent="1"/>
    </xf>
    <xf numFmtId="4" fontId="56" fillId="59" borderId="190" applyNumberFormat="0" applyProtection="0">
      <alignment horizontal="right" vertical="center"/>
    </xf>
    <xf numFmtId="186" fontId="42" fillId="44" borderId="190" applyNumberFormat="0" applyAlignment="0" applyProtection="0"/>
    <xf numFmtId="4" fontId="56" fillId="58" borderId="190" applyNumberFormat="0" applyProtection="0">
      <alignment horizontal="right" vertical="center"/>
    </xf>
    <xf numFmtId="191" fontId="28" fillId="51" borderId="185">
      <alignment horizontal="right" vertical="center"/>
      <protection locked="0"/>
    </xf>
    <xf numFmtId="186" fontId="56" fillId="63" borderId="180" applyNumberFormat="0" applyProtection="0">
      <alignment horizontal="left" vertical="top" indent="1"/>
    </xf>
    <xf numFmtId="186" fontId="50" fillId="41" borderId="190" applyNumberFormat="0" applyAlignment="0" applyProtection="0"/>
    <xf numFmtId="186" fontId="56" fillId="40" borderId="178" applyNumberFormat="0" applyFont="0" applyAlignment="0" applyProtection="0"/>
    <xf numFmtId="4" fontId="56" fillId="53" borderId="178" applyNumberFormat="0" applyProtection="0">
      <alignment horizontal="left" vertical="center" indent="1"/>
    </xf>
    <xf numFmtId="4" fontId="56" fillId="14" borderId="194" applyNumberFormat="0" applyProtection="0">
      <alignment horizontal="left" vertical="center" indent="1"/>
    </xf>
    <xf numFmtId="186" fontId="50" fillId="41" borderId="190" applyNumberFormat="0" applyAlignment="0" applyProtection="0"/>
    <xf numFmtId="186" fontId="56" fillId="15" borderId="180" applyNumberFormat="0" applyProtection="0">
      <alignment horizontal="left" vertical="top" indent="1"/>
    </xf>
    <xf numFmtId="186" fontId="56" fillId="63" borderId="188" applyNumberFormat="0" applyProtection="0">
      <alignment horizontal="left" vertical="top" indent="1"/>
    </xf>
    <xf numFmtId="196" fontId="5" fillId="13" borderId="185">
      <alignment vertical="center"/>
    </xf>
    <xf numFmtId="4" fontId="72" fillId="83" borderId="188" applyNumberFormat="0" applyProtection="0">
      <alignment horizontal="right" vertical="center"/>
    </xf>
    <xf numFmtId="186" fontId="56" fillId="40" borderId="190" applyNumberFormat="0" applyFont="0" applyAlignment="0" applyProtection="0"/>
    <xf numFmtId="186" fontId="56" fillId="15" borderId="188" applyNumberFormat="0" applyProtection="0">
      <alignment horizontal="left" vertical="top" indent="1"/>
    </xf>
    <xf numFmtId="191" fontId="5" fillId="13" borderId="176">
      <alignment vertical="center"/>
    </xf>
    <xf numFmtId="186" fontId="56" fillId="15" borderId="188" applyNumberFormat="0" applyProtection="0">
      <alignment horizontal="left" vertical="top" indent="1"/>
    </xf>
    <xf numFmtId="4" fontId="27" fillId="21" borderId="194" applyNumberFormat="0" applyProtection="0">
      <alignment horizontal="left" vertical="center" indent="1"/>
    </xf>
    <xf numFmtId="37" fontId="33" fillId="0" borderId="203" applyNumberFormat="0"/>
    <xf numFmtId="186" fontId="56" fillId="14" borderId="188" applyNumberFormat="0" applyProtection="0">
      <alignment horizontal="left" vertical="top" indent="1"/>
    </xf>
    <xf numFmtId="4" fontId="59" fillId="65" borderId="200" applyNumberFormat="0" applyProtection="0">
      <alignment horizontal="right" vertical="center"/>
    </xf>
    <xf numFmtId="186" fontId="27" fillId="63" borderId="198" applyNumberFormat="0" applyProtection="0">
      <alignment horizontal="left" vertical="center" indent="1"/>
    </xf>
    <xf numFmtId="186" fontId="56" fillId="14" borderId="198" applyNumberFormat="0" applyProtection="0">
      <alignment horizontal="left" vertical="top" indent="1"/>
    </xf>
    <xf numFmtId="4" fontId="56" fillId="19" borderId="190" applyNumberFormat="0" applyProtection="0">
      <alignment horizontal="right" vertical="center"/>
    </xf>
    <xf numFmtId="186" fontId="56" fillId="40" borderId="200" applyNumberFormat="0" applyFont="0" applyAlignment="0" applyProtection="0"/>
    <xf numFmtId="4" fontId="56" fillId="15" borderId="190" applyNumberFormat="0" applyProtection="0">
      <alignment horizontal="right" vertical="center"/>
    </xf>
    <xf numFmtId="186" fontId="44" fillId="0" borderId="205" applyNumberFormat="0" applyFill="0" applyAlignment="0" applyProtection="0"/>
    <xf numFmtId="186" fontId="56" fillId="40" borderId="200" applyNumberFormat="0" applyFont="0" applyAlignment="0" applyProtection="0"/>
    <xf numFmtId="186" fontId="56" fillId="40" borderId="200" applyNumberFormat="0" applyFont="0" applyAlignment="0" applyProtection="0"/>
    <xf numFmtId="186" fontId="27" fillId="63" borderId="188" applyNumberFormat="0" applyProtection="0">
      <alignment horizontal="left" vertical="top" indent="1"/>
    </xf>
    <xf numFmtId="186" fontId="56" fillId="40" borderId="200" applyNumberFormat="0" applyFont="0" applyAlignment="0" applyProtection="0"/>
    <xf numFmtId="186" fontId="27" fillId="14" borderId="198" applyNumberFormat="0" applyProtection="0">
      <alignment horizontal="left" vertical="top" indent="1"/>
    </xf>
    <xf numFmtId="4" fontId="56" fillId="54" borderId="190" applyNumberFormat="0" applyProtection="0">
      <alignment horizontal="left" vertical="center" indent="1"/>
    </xf>
    <xf numFmtId="186" fontId="56" fillId="63" borderId="188" applyNumberFormat="0" applyProtection="0">
      <alignment horizontal="left" vertical="top" indent="1"/>
    </xf>
    <xf numFmtId="190" fontId="5" fillId="70" borderId="196">
      <alignment horizontal="right" vertical="center"/>
      <protection locked="0"/>
    </xf>
    <xf numFmtId="186" fontId="56" fillId="63" borderId="188" applyNumberFormat="0" applyProtection="0">
      <alignment horizontal="left" vertical="top" indent="1"/>
    </xf>
    <xf numFmtId="186" fontId="44" fillId="0" borderId="205" applyNumberFormat="0" applyFill="0" applyAlignment="0" applyProtection="0"/>
    <xf numFmtId="186" fontId="56" fillId="14" borderId="18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186" fontId="56" fillId="15" borderId="188" applyNumberFormat="0" applyProtection="0">
      <alignment horizontal="left" vertical="top" indent="1"/>
    </xf>
    <xf numFmtId="186" fontId="27" fillId="21" borderId="188" applyNumberFormat="0" applyProtection="0">
      <alignment horizontal="left" vertical="center" indent="1"/>
    </xf>
    <xf numFmtId="186" fontId="56" fillId="14" borderId="180" applyNumberFormat="0" applyProtection="0">
      <alignment horizontal="left" vertical="top" indent="1"/>
    </xf>
    <xf numFmtId="194" fontId="33" fillId="0" borderId="177" applyFill="0"/>
    <xf numFmtId="4" fontId="56" fillId="19" borderId="178" applyNumberFormat="0" applyProtection="0">
      <alignment horizontal="right" vertical="center"/>
    </xf>
    <xf numFmtId="186" fontId="56" fillId="40" borderId="178" applyNumberFormat="0" applyFont="0" applyAlignment="0" applyProtection="0"/>
    <xf numFmtId="186" fontId="56" fillId="14" borderId="200" applyNumberFormat="0" applyProtection="0">
      <alignment horizontal="left" vertical="center" indent="1"/>
    </xf>
    <xf numFmtId="4" fontId="56" fillId="15" borderId="204" applyNumberFormat="0" applyProtection="0">
      <alignment horizontal="left" vertical="center" indent="1"/>
    </xf>
    <xf numFmtId="186" fontId="50" fillId="41" borderId="200" applyNumberFormat="0" applyAlignment="0" applyProtection="0"/>
    <xf numFmtId="194" fontId="33" fillId="0" borderId="177" applyFill="0"/>
    <xf numFmtId="186" fontId="62" fillId="48" borderId="180" applyNumberFormat="0" applyProtection="0">
      <alignment horizontal="left" vertical="top" indent="1"/>
    </xf>
    <xf numFmtId="4" fontId="56" fillId="52" borderId="190" applyNumberFormat="0" applyProtection="0">
      <alignment vertical="center"/>
    </xf>
    <xf numFmtId="186" fontId="56" fillId="63" borderId="180" applyNumberFormat="0" applyProtection="0">
      <alignment horizontal="left" vertical="top" indent="1"/>
    </xf>
    <xf numFmtId="191" fontId="28" fillId="50" borderId="176">
      <alignment vertical="center"/>
    </xf>
    <xf numFmtId="186" fontId="56" fillId="21" borderId="188" applyNumberFormat="0" applyProtection="0">
      <alignment horizontal="left" vertical="top"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63" borderId="188" applyNumberFormat="0" applyProtection="0">
      <alignment horizontal="left" vertical="top" indent="1"/>
    </xf>
    <xf numFmtId="4" fontId="63" fillId="66" borderId="204" applyNumberFormat="0" applyProtection="0">
      <alignment horizontal="left" vertical="center" indent="1"/>
    </xf>
    <xf numFmtId="186" fontId="56" fillId="21" borderId="188" applyNumberFormat="0" applyProtection="0">
      <alignment horizontal="left" vertical="top" indent="1"/>
    </xf>
    <xf numFmtId="186" fontId="56" fillId="14" borderId="188" applyNumberFormat="0" applyProtection="0">
      <alignment horizontal="left" vertical="top" indent="1"/>
    </xf>
    <xf numFmtId="186" fontId="28" fillId="50" borderId="196">
      <alignment vertical="center"/>
    </xf>
    <xf numFmtId="186" fontId="42" fillId="44" borderId="200" applyNumberFormat="0" applyAlignment="0" applyProtection="0"/>
    <xf numFmtId="186" fontId="56" fillId="40" borderId="200" applyNumberFormat="0" applyFont="0" applyAlignment="0" applyProtection="0"/>
    <xf numFmtId="188" fontId="28" fillId="50" borderId="196">
      <alignment vertical="center"/>
    </xf>
    <xf numFmtId="186" fontId="56" fillId="21" borderId="188" applyNumberFormat="0" applyProtection="0">
      <alignment horizontal="left" vertical="top" indent="1"/>
    </xf>
    <xf numFmtId="186" fontId="56" fillId="21" borderId="198" applyNumberFormat="0" applyProtection="0">
      <alignment horizontal="left" vertical="top" indent="1"/>
    </xf>
    <xf numFmtId="186" fontId="56" fillId="14" borderId="200" applyNumberFormat="0" applyProtection="0">
      <alignment horizontal="left" vertical="center" indent="1"/>
    </xf>
    <xf numFmtId="186" fontId="56" fillId="40" borderId="200" applyNumberFormat="0" applyFont="0" applyAlignment="0" applyProtection="0"/>
    <xf numFmtId="37" fontId="33" fillId="0" borderId="203" applyNumberFormat="0"/>
    <xf numFmtId="186" fontId="56" fillId="14" borderId="188" applyNumberFormat="0" applyProtection="0">
      <alignment horizontal="left" vertical="top" indent="1"/>
    </xf>
    <xf numFmtId="186" fontId="27" fillId="14" borderId="188" applyNumberFormat="0" applyProtection="0">
      <alignment horizontal="left" vertical="top" indent="1"/>
    </xf>
    <xf numFmtId="4" fontId="59" fillId="53" borderId="190" applyNumberFormat="0" applyProtection="0">
      <alignment vertical="center"/>
    </xf>
    <xf numFmtId="4" fontId="64" fillId="64" borderId="190" applyNumberFormat="0" applyProtection="0">
      <alignment horizontal="right" vertical="center"/>
    </xf>
    <xf numFmtId="4" fontId="56" fillId="53" borderId="200" applyNumberFormat="0" applyProtection="0">
      <alignment horizontal="left" vertical="center" indent="1"/>
    </xf>
    <xf numFmtId="186" fontId="50" fillId="41" borderId="200" applyNumberFormat="0" applyAlignment="0" applyProtection="0"/>
    <xf numFmtId="4" fontId="56" fillId="15" borderId="200" applyNumberFormat="0" applyProtection="0">
      <alignment horizontal="right" vertical="center"/>
    </xf>
    <xf numFmtId="4" fontId="59" fillId="65" borderId="200" applyNumberFormat="0" applyProtection="0">
      <alignment horizontal="right" vertical="center"/>
    </xf>
    <xf numFmtId="186" fontId="27" fillId="14" borderId="198" applyNumberFormat="0" applyProtection="0">
      <alignment horizontal="left" vertical="top" indent="1"/>
    </xf>
    <xf numFmtId="4" fontId="56" fillId="54" borderId="200" applyNumberFormat="0" applyProtection="0">
      <alignment horizontal="left" vertical="center" indent="1"/>
    </xf>
    <xf numFmtId="186" fontId="27" fillId="63" borderId="198" applyNumberFormat="0" applyProtection="0">
      <alignment horizontal="left" vertical="center" indent="1"/>
    </xf>
    <xf numFmtId="186" fontId="56" fillId="14" borderId="188" applyNumberFormat="0" applyProtection="0">
      <alignment horizontal="left" vertical="top" indent="1"/>
    </xf>
    <xf numFmtId="186" fontId="56" fillId="63" borderId="200" applyNumberFormat="0" applyProtection="0">
      <alignment horizontal="left" vertical="center" indent="1"/>
    </xf>
    <xf numFmtId="186" fontId="56" fillId="15" borderId="188" applyNumberFormat="0" applyProtection="0">
      <alignment horizontal="left" vertical="top" indent="1"/>
    </xf>
    <xf numFmtId="186" fontId="56" fillId="15" borderId="188" applyNumberFormat="0" applyProtection="0">
      <alignment horizontal="left" vertical="top" indent="1"/>
    </xf>
    <xf numFmtId="186" fontId="56" fillId="14" borderId="198" applyNumberFormat="0" applyProtection="0">
      <alignment horizontal="left" vertical="top" indent="1"/>
    </xf>
    <xf numFmtId="4" fontId="74" fillId="87" borderId="198" applyNumberFormat="0" applyProtection="0">
      <alignment horizontal="right" vertical="center"/>
    </xf>
    <xf numFmtId="186" fontId="56" fillId="15" borderId="198" applyNumberFormat="0" applyProtection="0">
      <alignment horizontal="left" vertical="top" indent="1"/>
    </xf>
    <xf numFmtId="191" fontId="5" fillId="13" borderId="176">
      <alignment vertical="center"/>
    </xf>
    <xf numFmtId="186" fontId="27" fillId="63" borderId="188" applyNumberFormat="0" applyProtection="0">
      <alignment horizontal="left" vertical="top" indent="1"/>
    </xf>
    <xf numFmtId="186" fontId="27" fillId="15" borderId="198" applyNumberFormat="0" applyProtection="0">
      <alignment horizontal="left" vertical="center" indent="1"/>
    </xf>
    <xf numFmtId="4" fontId="27" fillId="21" borderId="194" applyNumberFormat="0" applyProtection="0">
      <alignment horizontal="left" vertical="center" indent="1"/>
    </xf>
    <xf numFmtId="4" fontId="56" fillId="15" borderId="204" applyNumberFormat="0" applyProtection="0">
      <alignment horizontal="left" vertical="center" indent="1"/>
    </xf>
    <xf numFmtId="186" fontId="50" fillId="41" borderId="200" applyNumberFormat="0" applyAlignment="0" applyProtection="0"/>
    <xf numFmtId="4" fontId="56" fillId="52" borderId="190" applyNumberFormat="0" applyProtection="0">
      <alignment vertical="center"/>
    </xf>
    <xf numFmtId="186" fontId="56" fillId="40" borderId="200" applyNumberFormat="0" applyFont="0" applyAlignment="0" applyProtection="0"/>
    <xf numFmtId="186" fontId="56" fillId="21" borderId="188" applyNumberFormat="0" applyProtection="0">
      <alignment horizontal="left" vertical="top" indent="1"/>
    </xf>
    <xf numFmtId="186" fontId="57" fillId="44" borderId="191" applyNumberFormat="0" applyAlignment="0" applyProtection="0"/>
    <xf numFmtId="186" fontId="42" fillId="44" borderId="190" applyNumberFormat="0" applyAlignment="0" applyProtection="0"/>
    <xf numFmtId="4" fontId="56" fillId="59" borderId="190" applyNumberFormat="0" applyProtection="0">
      <alignment horizontal="right" vertical="center"/>
    </xf>
    <xf numFmtId="4" fontId="64" fillId="64" borderId="190" applyNumberFormat="0" applyProtection="0">
      <alignment horizontal="right" vertical="center"/>
    </xf>
    <xf numFmtId="4" fontId="56" fillId="61" borderId="194" applyNumberFormat="0" applyProtection="0">
      <alignment horizontal="left" vertical="center" indent="1"/>
    </xf>
    <xf numFmtId="186" fontId="56" fillId="14" borderId="200" applyNumberFormat="0" applyProtection="0">
      <alignment horizontal="left" vertical="center" indent="1"/>
    </xf>
    <xf numFmtId="186" fontId="56" fillId="14" borderId="188" applyNumberFormat="0" applyProtection="0">
      <alignment horizontal="left" vertical="top" indent="1"/>
    </xf>
    <xf numFmtId="4" fontId="56" fillId="61" borderId="194" applyNumberFormat="0" applyProtection="0">
      <alignment horizontal="left" vertical="center" indent="1"/>
    </xf>
    <xf numFmtId="186" fontId="56" fillId="21" borderId="180" applyNumberFormat="0" applyProtection="0">
      <alignment horizontal="left" vertical="top" indent="1"/>
    </xf>
    <xf numFmtId="190" fontId="5" fillId="69" borderId="196">
      <alignment vertical="center"/>
    </xf>
    <xf numFmtId="186" fontId="56" fillId="14" borderId="180" applyNumberFormat="0" applyProtection="0">
      <alignment horizontal="left" vertical="top" indent="1"/>
    </xf>
    <xf numFmtId="186" fontId="56" fillId="40" borderId="200" applyNumberFormat="0" applyFont="0" applyAlignment="0" applyProtection="0"/>
    <xf numFmtId="186" fontId="60" fillId="52" borderId="198" applyNumberFormat="0" applyProtection="0">
      <alignment horizontal="left" vertical="top" indent="1"/>
    </xf>
    <xf numFmtId="186" fontId="44" fillId="0" borderId="205" applyNumberFormat="0" applyFill="0" applyAlignment="0" applyProtection="0"/>
    <xf numFmtId="4" fontId="56" fillId="55" borderId="200" applyNumberFormat="0" applyProtection="0">
      <alignment horizontal="right" vertical="center"/>
    </xf>
    <xf numFmtId="4" fontId="62" fillId="11" borderId="198"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62" borderId="200" applyNumberFormat="0" applyProtection="0">
      <alignment horizontal="left" vertical="center" indent="1"/>
    </xf>
    <xf numFmtId="186" fontId="56" fillId="63" borderId="188" applyNumberFormat="0" applyProtection="0">
      <alignment horizontal="left" vertical="top" indent="1"/>
    </xf>
    <xf numFmtId="4" fontId="27" fillId="21" borderId="204" applyNumberFormat="0" applyProtection="0">
      <alignment horizontal="left" vertical="center" indent="1"/>
    </xf>
    <xf numFmtId="186" fontId="56" fillId="62" borderId="190" applyNumberFormat="0" applyProtection="0">
      <alignment horizontal="left" vertical="center" indent="1"/>
    </xf>
    <xf numFmtId="186" fontId="56" fillId="21" borderId="188" applyNumberFormat="0" applyProtection="0">
      <alignment horizontal="left" vertical="top" indent="1"/>
    </xf>
    <xf numFmtId="186" fontId="56" fillId="63" borderId="198" applyNumberFormat="0" applyProtection="0">
      <alignment horizontal="left" vertical="top" indent="1"/>
    </xf>
    <xf numFmtId="0" fontId="27" fillId="15" borderId="198" applyNumberFormat="0" applyProtection="0">
      <alignment horizontal="left" vertical="center" indent="1"/>
    </xf>
    <xf numFmtId="4" fontId="56" fillId="14" borderId="204" applyNumberFormat="0" applyProtection="0">
      <alignment horizontal="left" vertical="center" indent="1"/>
    </xf>
    <xf numFmtId="4" fontId="56" fillId="54" borderId="200" applyNumberFormat="0" applyProtection="0">
      <alignment horizontal="left" vertical="center" indent="1"/>
    </xf>
    <xf numFmtId="4" fontId="56" fillId="54" borderId="190" applyNumberFormat="0" applyProtection="0">
      <alignment horizontal="left" vertical="center" indent="1"/>
    </xf>
    <xf numFmtId="4" fontId="59" fillId="65" borderId="200" applyNumberFormat="0" applyProtection="0">
      <alignment horizontal="right" vertical="center"/>
    </xf>
    <xf numFmtId="188" fontId="28" fillId="49" borderId="196">
      <alignment vertical="center"/>
    </xf>
    <xf numFmtId="186" fontId="56" fillId="14" borderId="190" applyNumberFormat="0" applyProtection="0">
      <alignment horizontal="left" vertical="center" indent="1"/>
    </xf>
    <xf numFmtId="186" fontId="56" fillId="21" borderId="198" applyNumberFormat="0" applyProtection="0">
      <alignment horizontal="left" vertical="top" indent="1"/>
    </xf>
    <xf numFmtId="186" fontId="56" fillId="14" borderId="188" applyNumberFormat="0" applyProtection="0">
      <alignment horizontal="left" vertical="top" indent="1"/>
    </xf>
    <xf numFmtId="186" fontId="60" fillId="52" borderId="188" applyNumberFormat="0" applyProtection="0">
      <alignment horizontal="left" vertical="top" indent="1"/>
    </xf>
    <xf numFmtId="4" fontId="63" fillId="66" borderId="194" applyNumberFormat="0" applyProtection="0">
      <alignment horizontal="left" vertical="center" indent="1"/>
    </xf>
    <xf numFmtId="186" fontId="56" fillId="62" borderId="190" applyNumberFormat="0" applyProtection="0">
      <alignment horizontal="left" vertical="center" indent="1"/>
    </xf>
    <xf numFmtId="186" fontId="56" fillId="14" borderId="198" applyNumberFormat="0" applyProtection="0">
      <alignment horizontal="left" vertical="top" indent="1"/>
    </xf>
    <xf numFmtId="0" fontId="37" fillId="48" borderId="188" applyNumberFormat="0" applyProtection="0">
      <alignment horizontal="left" vertical="top" indent="1"/>
    </xf>
    <xf numFmtId="186" fontId="57" fillId="44" borderId="191" applyNumberFormat="0" applyAlignment="0" applyProtection="0"/>
    <xf numFmtId="186" fontId="27" fillId="21" borderId="188" applyNumberFormat="0" applyProtection="0">
      <alignment horizontal="left" vertical="top" indent="1"/>
    </xf>
    <xf numFmtId="4" fontId="56" fillId="15" borderId="181" applyNumberFormat="0" applyProtection="0">
      <alignment horizontal="left" vertical="center" indent="1"/>
    </xf>
    <xf numFmtId="186" fontId="56" fillId="21" borderId="188" applyNumberFormat="0" applyProtection="0">
      <alignment horizontal="left" vertical="top" indent="1"/>
    </xf>
    <xf numFmtId="186" fontId="56" fillId="63" borderId="180" applyNumberFormat="0" applyProtection="0">
      <alignment horizontal="left" vertical="top" indent="1"/>
    </xf>
    <xf numFmtId="186" fontId="27" fillId="21" borderId="180" applyNumberFormat="0" applyProtection="0">
      <alignment horizontal="left" vertical="top" indent="1"/>
    </xf>
    <xf numFmtId="191" fontId="28" fillId="50" borderId="196">
      <alignment vertical="center"/>
    </xf>
    <xf numFmtId="186" fontId="56" fillId="63" borderId="180" applyNumberFormat="0" applyProtection="0">
      <alignment horizontal="left" vertical="top" indent="1"/>
    </xf>
    <xf numFmtId="186" fontId="57" fillId="44" borderId="191" applyNumberFormat="0" applyAlignment="0" applyProtection="0"/>
    <xf numFmtId="186" fontId="27" fillId="15" borderId="188" applyNumberFormat="0" applyProtection="0">
      <alignment horizontal="left" vertical="center" indent="1"/>
    </xf>
    <xf numFmtId="191" fontId="28" fillId="50" borderId="196">
      <alignment vertical="center"/>
    </xf>
    <xf numFmtId="186" fontId="27" fillId="63" borderId="188" applyNumberFormat="0" applyProtection="0">
      <alignment horizontal="left" vertical="center" indent="1"/>
    </xf>
    <xf numFmtId="186" fontId="56" fillId="14" borderId="190" applyNumberFormat="0" applyProtection="0">
      <alignment horizontal="left" vertical="center" indent="1"/>
    </xf>
    <xf numFmtId="190" fontId="28" fillId="50" borderId="196">
      <alignment vertical="center"/>
    </xf>
    <xf numFmtId="186" fontId="56" fillId="15" borderId="188" applyNumberFormat="0" applyProtection="0">
      <alignment horizontal="left" vertical="top" indent="1"/>
    </xf>
    <xf numFmtId="186" fontId="56" fillId="15" borderId="188" applyNumberFormat="0" applyProtection="0">
      <alignment horizontal="left" vertical="top" indent="1"/>
    </xf>
    <xf numFmtId="4" fontId="56" fillId="57" borderId="204" applyNumberFormat="0" applyProtection="0">
      <alignment horizontal="right" vertical="center"/>
    </xf>
    <xf numFmtId="186" fontId="42" fillId="44" borderId="190" applyNumberFormat="0" applyAlignment="0" applyProtection="0"/>
    <xf numFmtId="191" fontId="28" fillId="50" borderId="196">
      <alignment vertical="center"/>
    </xf>
    <xf numFmtId="186" fontId="56" fillId="15" borderId="188" applyNumberFormat="0" applyProtection="0">
      <alignment horizontal="left" vertical="top" indent="1"/>
    </xf>
    <xf numFmtId="4" fontId="56" fillId="19" borderId="200" applyNumberFormat="0" applyProtection="0">
      <alignment horizontal="right" vertical="center"/>
    </xf>
    <xf numFmtId="186" fontId="56" fillId="14" borderId="198" applyNumberFormat="0" applyProtection="0">
      <alignment horizontal="left" vertical="top" indent="1"/>
    </xf>
    <xf numFmtId="186" fontId="56" fillId="11" borderId="190" applyNumberFormat="0" applyProtection="0">
      <alignment horizontal="left" vertical="center" indent="1"/>
    </xf>
    <xf numFmtId="172" fontId="28" fillId="12" borderId="206">
      <alignment vertical="center"/>
      <protection locked="0"/>
    </xf>
    <xf numFmtId="186" fontId="56" fillId="14" borderId="188" applyNumberFormat="0" applyProtection="0">
      <alignment horizontal="left" vertical="top" indent="1"/>
    </xf>
    <xf numFmtId="186" fontId="56" fillId="14" borderId="188" applyNumberFormat="0" applyProtection="0">
      <alignment horizontal="left" vertical="top" indent="1"/>
    </xf>
    <xf numFmtId="4" fontId="56" fillId="23" borderId="190" applyNumberFormat="0" applyProtection="0">
      <alignment horizontal="right" vertical="center"/>
    </xf>
    <xf numFmtId="4" fontId="64" fillId="64" borderId="200" applyNumberFormat="0" applyProtection="0">
      <alignment horizontal="right" vertical="center"/>
    </xf>
    <xf numFmtId="4" fontId="56" fillId="58" borderId="200" applyNumberFormat="0" applyProtection="0">
      <alignment horizontal="right" vertical="center"/>
    </xf>
    <xf numFmtId="186" fontId="61" fillId="21" borderId="202" applyBorder="0"/>
    <xf numFmtId="4" fontId="56" fillId="59" borderId="200" applyNumberFormat="0" applyProtection="0">
      <alignment horizontal="right" vertical="center"/>
    </xf>
    <xf numFmtId="186" fontId="27" fillId="21" borderId="198" applyNumberFormat="0" applyProtection="0">
      <alignment horizontal="left" vertical="center" indent="1"/>
    </xf>
    <xf numFmtId="4" fontId="56" fillId="19"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1" fillId="21" borderId="192" applyBorder="0"/>
    <xf numFmtId="4" fontId="59" fillId="53" borderId="200" applyNumberFormat="0" applyProtection="0">
      <alignment vertical="center"/>
    </xf>
    <xf numFmtId="186" fontId="56" fillId="63" borderId="188" applyNumberFormat="0" applyProtection="0">
      <alignment horizontal="left" vertical="top" indent="1"/>
    </xf>
    <xf numFmtId="186" fontId="56" fillId="63" borderId="188" applyNumberFormat="0" applyProtection="0">
      <alignment horizontal="left" vertical="top" indent="1"/>
    </xf>
    <xf numFmtId="193" fontId="28" fillId="12" borderId="206">
      <alignment vertical="center"/>
      <protection locked="0"/>
    </xf>
    <xf numFmtId="186" fontId="56" fillId="63" borderId="198" applyNumberFormat="0" applyProtection="0">
      <alignment horizontal="left" vertical="top" indent="1"/>
    </xf>
    <xf numFmtId="0" fontId="5" fillId="13" borderId="176">
      <alignment vertical="center"/>
    </xf>
    <xf numFmtId="191" fontId="28" fillId="12" borderId="206">
      <alignment vertical="center"/>
      <protection locked="0"/>
    </xf>
    <xf numFmtId="186" fontId="44" fillId="0" borderId="205" applyNumberFormat="0" applyFill="0" applyAlignment="0" applyProtection="0"/>
    <xf numFmtId="186" fontId="56" fillId="21" borderId="188" applyNumberFormat="0" applyProtection="0">
      <alignment horizontal="left" vertical="top" indent="1"/>
    </xf>
    <xf numFmtId="4" fontId="59" fillId="65" borderId="190" applyNumberFormat="0" applyProtection="0">
      <alignment horizontal="right" vertical="center"/>
    </xf>
    <xf numFmtId="4" fontId="56" fillId="56" borderId="190" applyNumberFormat="0" applyProtection="0">
      <alignment horizontal="right" vertical="center"/>
    </xf>
    <xf numFmtId="186" fontId="50" fillId="41" borderId="190" applyNumberFormat="0" applyAlignment="0" applyProtection="0"/>
    <xf numFmtId="186" fontId="56" fillId="40" borderId="200" applyNumberFormat="0" applyFont="0" applyAlignment="0" applyProtection="0"/>
    <xf numFmtId="186" fontId="62" fillId="48" borderId="198" applyNumberFormat="0" applyProtection="0">
      <alignment horizontal="left" vertical="top" indent="1"/>
    </xf>
    <xf numFmtId="186" fontId="56" fillId="63" borderId="198" applyNumberFormat="0" applyProtection="0">
      <alignment horizontal="left" vertical="top" indent="1"/>
    </xf>
    <xf numFmtId="186" fontId="56" fillId="21" borderId="188" applyNumberFormat="0" applyProtection="0">
      <alignment horizontal="left" vertical="top" indent="1"/>
    </xf>
    <xf numFmtId="186" fontId="28" fillId="50" borderId="176">
      <alignment vertical="center"/>
    </xf>
    <xf numFmtId="4" fontId="56" fillId="14" borderId="204" applyNumberFormat="0" applyProtection="0">
      <alignment horizontal="left" vertical="center" indent="1"/>
    </xf>
    <xf numFmtId="191" fontId="28" fillId="49" borderId="196">
      <alignment vertical="center"/>
    </xf>
    <xf numFmtId="186" fontId="56" fillId="15" borderId="188" applyNumberFormat="0" applyProtection="0">
      <alignment horizontal="left" vertical="top" indent="1"/>
    </xf>
    <xf numFmtId="186" fontId="28" fillId="51" borderId="196">
      <alignment horizontal="right" vertical="center"/>
      <protection locked="0"/>
    </xf>
    <xf numFmtId="186" fontId="56" fillId="21" borderId="188" applyNumberFormat="0" applyProtection="0">
      <alignment horizontal="left" vertical="top" indent="1"/>
    </xf>
    <xf numFmtId="186" fontId="44" fillId="0" borderId="195" applyNumberFormat="0" applyFill="0" applyAlignment="0" applyProtection="0"/>
    <xf numFmtId="4" fontId="56" fillId="15" borderId="190" applyNumberFormat="0" applyProtection="0">
      <alignment horizontal="right" vertical="center"/>
    </xf>
    <xf numFmtId="4" fontId="56" fillId="15" borderId="194" applyNumberFormat="0" applyProtection="0">
      <alignment horizontal="left" vertical="center" indent="1"/>
    </xf>
    <xf numFmtId="4" fontId="56" fillId="57" borderId="204" applyNumberFormat="0" applyProtection="0">
      <alignment horizontal="right" vertical="center"/>
    </xf>
    <xf numFmtId="186" fontId="56" fillId="63" borderId="188" applyNumberFormat="0" applyProtection="0">
      <alignment horizontal="left" vertical="top" indent="1"/>
    </xf>
    <xf numFmtId="186" fontId="44" fillId="0" borderId="205" applyNumberFormat="0" applyFill="0" applyAlignment="0" applyProtection="0"/>
    <xf numFmtId="191" fontId="5" fillId="7" borderId="196">
      <alignment vertical="center"/>
      <protection locked="0"/>
    </xf>
    <xf numFmtId="186" fontId="56" fillId="21" borderId="188" applyNumberFormat="0" applyProtection="0">
      <alignment horizontal="left" vertical="top" indent="1"/>
    </xf>
    <xf numFmtId="191" fontId="28" fillId="51" borderId="196">
      <alignment horizontal="right" vertical="center"/>
      <protection locked="0"/>
    </xf>
    <xf numFmtId="4" fontId="56" fillId="15" borderId="194" applyNumberFormat="0" applyProtection="0">
      <alignment horizontal="left" vertical="center" indent="1"/>
    </xf>
    <xf numFmtId="186" fontId="56" fillId="63" borderId="188" applyNumberFormat="0" applyProtection="0">
      <alignment horizontal="left" vertical="top" indent="1"/>
    </xf>
    <xf numFmtId="186" fontId="57" fillId="44" borderId="191" applyNumberFormat="0" applyAlignment="0" applyProtection="0"/>
    <xf numFmtId="186" fontId="56" fillId="14" borderId="188" applyNumberFormat="0" applyProtection="0">
      <alignment horizontal="left" vertical="top" indent="1"/>
    </xf>
    <xf numFmtId="186" fontId="56" fillId="15" borderId="198" applyNumberFormat="0" applyProtection="0">
      <alignment horizontal="left" vertical="top" indent="1"/>
    </xf>
    <xf numFmtId="186" fontId="56" fillId="63" borderId="188" applyNumberFormat="0" applyProtection="0">
      <alignment horizontal="left" vertical="top" indent="1"/>
    </xf>
    <xf numFmtId="186" fontId="56" fillId="40" borderId="190" applyNumberFormat="0" applyFont="0" applyAlignment="0" applyProtection="0"/>
    <xf numFmtId="4" fontId="62" fillId="48" borderId="180" applyNumberFormat="0" applyProtection="0">
      <alignment vertical="center"/>
    </xf>
    <xf numFmtId="186" fontId="56" fillId="21" borderId="188" applyNumberFormat="0" applyProtection="0">
      <alignment horizontal="left" vertical="top" indent="1"/>
    </xf>
    <xf numFmtId="4" fontId="56" fillId="58" borderId="190" applyNumberFormat="0" applyProtection="0">
      <alignment horizontal="right" vertical="center"/>
    </xf>
    <xf numFmtId="186" fontId="44" fillId="0" borderId="205" applyNumberFormat="0" applyFill="0" applyAlignment="0" applyProtection="0"/>
    <xf numFmtId="186" fontId="56" fillId="14" borderId="198" applyNumberFormat="0" applyProtection="0">
      <alignment horizontal="left" vertical="top" indent="1"/>
    </xf>
    <xf numFmtId="4" fontId="56" fillId="14" borderId="204" applyNumberFormat="0" applyProtection="0">
      <alignment horizontal="left" vertical="center" indent="1"/>
    </xf>
    <xf numFmtId="186" fontId="27" fillId="21" borderId="188" applyNumberFormat="0" applyProtection="0">
      <alignment horizontal="left" vertical="center" indent="1"/>
    </xf>
    <xf numFmtId="186" fontId="56" fillId="15" borderId="180" applyNumberFormat="0" applyProtection="0">
      <alignment horizontal="left" vertical="top" indent="1"/>
    </xf>
    <xf numFmtId="186" fontId="56" fillId="15" borderId="188" applyNumberFormat="0" applyProtection="0">
      <alignment horizontal="left" vertical="top" indent="1"/>
    </xf>
    <xf numFmtId="186" fontId="56" fillId="63" borderId="198" applyNumberFormat="0" applyProtection="0">
      <alignment horizontal="left" vertical="top" indent="1"/>
    </xf>
    <xf numFmtId="186" fontId="50" fillId="41" borderId="200" applyNumberFormat="0" applyAlignment="0" applyProtection="0"/>
    <xf numFmtId="186" fontId="56" fillId="63" borderId="188" applyNumberFormat="0" applyProtection="0">
      <alignment horizontal="left" vertical="top" indent="1"/>
    </xf>
    <xf numFmtId="186" fontId="27" fillId="15" borderId="198" applyNumberFormat="0" applyProtection="0">
      <alignment horizontal="left" vertical="top" indent="1"/>
    </xf>
    <xf numFmtId="37" fontId="33" fillId="0" borderId="203" applyNumberFormat="0"/>
    <xf numFmtId="4" fontId="56" fillId="23" borderId="178" applyNumberFormat="0" applyProtection="0">
      <alignment horizontal="right" vertical="center"/>
    </xf>
    <xf numFmtId="186" fontId="56" fillId="63" borderId="200" applyNumberFormat="0" applyProtection="0">
      <alignment horizontal="left" vertical="center" indent="1"/>
    </xf>
    <xf numFmtId="186" fontId="27" fillId="21" borderId="188" applyNumberFormat="0" applyProtection="0">
      <alignment horizontal="left" vertical="top" indent="1"/>
    </xf>
    <xf numFmtId="0" fontId="27" fillId="21" borderId="188" applyNumberFormat="0" applyProtection="0">
      <alignment horizontal="left" vertical="top" indent="1"/>
    </xf>
    <xf numFmtId="186" fontId="50" fillId="41" borderId="190" applyNumberFormat="0" applyAlignment="0" applyProtection="0"/>
    <xf numFmtId="186" fontId="56" fillId="40" borderId="190" applyNumberFormat="0" applyFont="0" applyAlignment="0" applyProtection="0"/>
    <xf numFmtId="186" fontId="56" fillId="40" borderId="190" applyNumberFormat="0" applyFont="0" applyAlignment="0" applyProtection="0"/>
    <xf numFmtId="186" fontId="62" fillId="48" borderId="18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91" fontId="28" fillId="49" borderId="176">
      <alignment vertical="center"/>
    </xf>
    <xf numFmtId="186" fontId="27" fillId="21" borderId="188" applyNumberFormat="0" applyProtection="0">
      <alignment horizontal="left" vertical="top" indent="1"/>
    </xf>
    <xf numFmtId="186" fontId="56" fillId="14" borderId="188" applyNumberFormat="0" applyProtection="0">
      <alignment horizontal="left" vertical="top" indent="1"/>
    </xf>
    <xf numFmtId="4" fontId="56" fillId="0" borderId="190" applyNumberFormat="0" applyProtection="0">
      <alignment horizontal="right" vertical="center"/>
    </xf>
    <xf numFmtId="4" fontId="56" fillId="55" borderId="200" applyNumberFormat="0" applyProtection="0">
      <alignment horizontal="right" vertical="center"/>
    </xf>
    <xf numFmtId="186" fontId="56" fillId="40" borderId="190" applyNumberFormat="0" applyFont="0" applyAlignment="0" applyProtection="0"/>
    <xf numFmtId="186" fontId="27" fillId="21" borderId="188" applyNumberFormat="0" applyProtection="0">
      <alignment horizontal="left" vertical="center" indent="1"/>
    </xf>
    <xf numFmtId="186" fontId="56" fillId="14" borderId="198" applyNumberFormat="0" applyProtection="0">
      <alignment horizontal="left" vertical="top" indent="1"/>
    </xf>
    <xf numFmtId="186" fontId="56" fillId="15" borderId="188" applyNumberFormat="0" applyProtection="0">
      <alignment horizontal="left" vertical="top" indent="1"/>
    </xf>
    <xf numFmtId="186" fontId="57" fillId="44" borderId="201" applyNumberFormat="0" applyAlignment="0" applyProtection="0"/>
    <xf numFmtId="186" fontId="27" fillId="21" borderId="198" applyNumberFormat="0" applyProtection="0">
      <alignment horizontal="left" vertical="top" indent="1"/>
    </xf>
    <xf numFmtId="186" fontId="56" fillId="15" borderId="198" applyNumberFormat="0" applyProtection="0">
      <alignment horizontal="left" vertical="top" indent="1"/>
    </xf>
    <xf numFmtId="186" fontId="44" fillId="0" borderId="205" applyNumberFormat="0" applyFill="0" applyAlignment="0" applyProtection="0"/>
    <xf numFmtId="4" fontId="27" fillId="21" borderId="204" applyNumberFormat="0" applyProtection="0">
      <alignment horizontal="left" vertical="center" indent="1"/>
    </xf>
    <xf numFmtId="4" fontId="72" fillId="80" borderId="198" applyNumberFormat="0" applyProtection="0">
      <alignment horizontal="right" vertical="center"/>
    </xf>
    <xf numFmtId="186" fontId="56" fillId="15" borderId="180" applyNumberFormat="0" applyProtection="0">
      <alignment horizontal="left" vertical="top" indent="1"/>
    </xf>
    <xf numFmtId="4" fontId="64" fillId="64" borderId="200" applyNumberFormat="0" applyProtection="0">
      <alignment horizontal="right" vertical="center"/>
    </xf>
    <xf numFmtId="4" fontId="63" fillId="66" borderId="204" applyNumberFormat="0" applyProtection="0">
      <alignment horizontal="left" vertical="center" indent="1"/>
    </xf>
    <xf numFmtId="186" fontId="56" fillId="21" borderId="198" applyNumberFormat="0" applyProtection="0">
      <alignment horizontal="left" vertical="top" indent="1"/>
    </xf>
    <xf numFmtId="186" fontId="56" fillId="14" borderId="198" applyNumberFormat="0" applyProtection="0">
      <alignment horizontal="left" vertical="top" indent="1"/>
    </xf>
    <xf numFmtId="186" fontId="56" fillId="21" borderId="198" applyNumberFormat="0" applyProtection="0">
      <alignment horizontal="left" vertical="top" indent="1"/>
    </xf>
    <xf numFmtId="4" fontId="56" fillId="0" borderId="200" applyNumberFormat="0" applyProtection="0">
      <alignment horizontal="right" vertical="center"/>
    </xf>
    <xf numFmtId="186" fontId="50" fillId="41" borderId="200" applyNumberFormat="0" applyAlignment="0" applyProtection="0"/>
    <xf numFmtId="186" fontId="56" fillId="40" borderId="200" applyNumberFormat="0" applyFont="0" applyAlignment="0" applyProtection="0"/>
    <xf numFmtId="4" fontId="56" fillId="23" borderId="200" applyNumberFormat="0" applyProtection="0">
      <alignment horizontal="right" vertical="center"/>
    </xf>
    <xf numFmtId="186" fontId="62" fillId="48" borderId="198" applyNumberFormat="0" applyProtection="0">
      <alignment horizontal="left" vertical="top" indent="1"/>
    </xf>
    <xf numFmtId="186" fontId="56" fillId="40" borderId="200" applyNumberFormat="0" applyFont="0" applyAlignment="0" applyProtection="0"/>
    <xf numFmtId="4" fontId="56" fillId="0" borderId="200" applyNumberFormat="0" applyProtection="0">
      <alignment horizontal="right" vertical="center"/>
    </xf>
    <xf numFmtId="186" fontId="27" fillId="15" borderId="198" applyNumberFormat="0" applyProtection="0">
      <alignment horizontal="left" vertical="top" indent="1"/>
    </xf>
    <xf numFmtId="186" fontId="44" fillId="0" borderId="205" applyNumberFormat="0" applyFill="0" applyAlignment="0" applyProtection="0"/>
    <xf numFmtId="186" fontId="56" fillId="40" borderId="200" applyNumberFormat="0" applyFont="0" applyAlignment="0" applyProtection="0"/>
    <xf numFmtId="186" fontId="56" fillId="15" borderId="198" applyNumberFormat="0" applyProtection="0">
      <alignment horizontal="left" vertical="top" indent="1"/>
    </xf>
    <xf numFmtId="186" fontId="56" fillId="11" borderId="200" applyNumberFormat="0" applyProtection="0">
      <alignment horizontal="left" vertical="center" indent="1"/>
    </xf>
    <xf numFmtId="186" fontId="50" fillId="41" borderId="200" applyNumberFormat="0" applyAlignment="0" applyProtection="0"/>
    <xf numFmtId="186" fontId="44" fillId="0" borderId="205" applyNumberFormat="0" applyFill="0" applyAlignment="0" applyProtection="0"/>
    <xf numFmtId="4" fontId="56" fillId="56" borderId="200" applyNumberFormat="0" applyProtection="0">
      <alignment horizontal="right" vertical="center"/>
    </xf>
    <xf numFmtId="186" fontId="42" fillId="44" borderId="200" applyNumberFormat="0" applyAlignment="0" applyProtection="0"/>
    <xf numFmtId="4" fontId="59" fillId="53" borderId="200" applyNumberFormat="0" applyProtection="0">
      <alignment vertical="center"/>
    </xf>
    <xf numFmtId="186" fontId="56" fillId="21" borderId="198" applyNumberFormat="0" applyProtection="0">
      <alignment horizontal="left" vertical="top" indent="1"/>
    </xf>
    <xf numFmtId="186" fontId="56" fillId="40" borderId="200" applyNumberFormat="0" applyFont="0" applyAlignment="0" applyProtection="0"/>
    <xf numFmtId="4" fontId="56" fillId="56" borderId="200" applyNumberFormat="0" applyProtection="0">
      <alignment horizontal="right" vertical="center"/>
    </xf>
    <xf numFmtId="4" fontId="59" fillId="53" borderId="200" applyNumberFormat="0" applyProtection="0">
      <alignment vertical="center"/>
    </xf>
    <xf numFmtId="4" fontId="56" fillId="55" borderId="200" applyNumberFormat="0" applyProtection="0">
      <alignment horizontal="right" vertical="center"/>
    </xf>
    <xf numFmtId="186" fontId="56" fillId="14" borderId="198" applyNumberFormat="0" applyProtection="0">
      <alignment horizontal="left" vertical="top" indent="1"/>
    </xf>
    <xf numFmtId="186" fontId="56" fillId="11" borderId="200" applyNumberFormat="0" applyProtection="0">
      <alignment horizontal="left" vertical="center" indent="1"/>
    </xf>
    <xf numFmtId="186" fontId="27" fillId="21" borderId="198" applyNumberFormat="0" applyProtection="0">
      <alignment horizontal="left" vertical="top" indent="1"/>
    </xf>
    <xf numFmtId="186" fontId="56" fillId="62"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62" fillId="15" borderId="198" applyNumberFormat="0" applyProtection="0">
      <alignment horizontal="left" vertical="top" indent="1"/>
    </xf>
    <xf numFmtId="186" fontId="56" fillId="40" borderId="200" applyNumberFormat="0" applyFont="0" applyAlignment="0" applyProtection="0"/>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60" borderId="200" applyNumberFormat="0" applyProtection="0">
      <alignment horizontal="right" vertical="center"/>
    </xf>
    <xf numFmtId="4" fontId="56" fillId="58" borderId="200" applyNumberFormat="0" applyProtection="0">
      <alignment horizontal="right" vertical="center"/>
    </xf>
    <xf numFmtId="4" fontId="56" fillId="52" borderId="200" applyNumberFormat="0" applyProtection="0">
      <alignment vertical="center"/>
    </xf>
    <xf numFmtId="186" fontId="56" fillId="40" borderId="200" applyNumberFormat="0" applyFon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6" borderId="200" applyNumberFormat="0" applyProtection="0">
      <alignment horizontal="right" vertical="center"/>
    </xf>
    <xf numFmtId="4" fontId="56" fillId="23" borderId="200" applyNumberFormat="0" applyProtection="0">
      <alignment horizontal="right" vertical="center"/>
    </xf>
    <xf numFmtId="4" fontId="56" fillId="15" borderId="200" applyNumberFormat="0" applyProtection="0">
      <alignment horizontal="right" vertical="center"/>
    </xf>
    <xf numFmtId="186" fontId="56" fillId="21" borderId="198" applyNumberFormat="0" applyProtection="0">
      <alignment horizontal="left" vertical="top" indent="1"/>
    </xf>
    <xf numFmtId="186" fontId="27" fillId="15" borderId="198" applyNumberFormat="0" applyProtection="0">
      <alignment horizontal="left" vertical="top" indent="1"/>
    </xf>
    <xf numFmtId="186" fontId="56" fillId="63" borderId="200" applyNumberFormat="0" applyProtection="0">
      <alignment horizontal="left" vertical="center"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61" fillId="21" borderId="202" applyBorder="0"/>
    <xf numFmtId="4" fontId="64" fillId="64" borderId="200" applyNumberFormat="0" applyProtection="0">
      <alignment horizontal="right" vertical="center"/>
    </xf>
    <xf numFmtId="186" fontId="42" fillId="44" borderId="200" applyNumberFormat="0" applyAlignment="0" applyProtection="0"/>
    <xf numFmtId="186" fontId="56" fillId="14" borderId="198" applyNumberFormat="0" applyProtection="0">
      <alignment horizontal="left" vertical="top" indent="1"/>
    </xf>
    <xf numFmtId="37" fontId="33" fillId="0" borderId="203" applyNumberFormat="0"/>
    <xf numFmtId="4" fontId="56" fillId="53" borderId="200" applyNumberFormat="0" applyProtection="0">
      <alignment horizontal="left" vertical="center" indent="1"/>
    </xf>
    <xf numFmtId="4" fontId="56" fillId="19" borderId="200" applyNumberFormat="0" applyProtection="0">
      <alignment horizontal="right" vertical="center"/>
    </xf>
    <xf numFmtId="186" fontId="56" fillId="21" borderId="198" applyNumberFormat="0" applyProtection="0">
      <alignment horizontal="left" vertical="top" indent="1"/>
    </xf>
    <xf numFmtId="186" fontId="27" fillId="63"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27" fillId="14" borderId="198" applyNumberFormat="0" applyProtection="0">
      <alignment horizontal="left" vertical="center"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4" fontId="56" fillId="23" borderId="200" applyNumberFormat="0" applyProtection="0">
      <alignment horizontal="right" vertical="center"/>
    </xf>
    <xf numFmtId="186" fontId="57" fillId="44" borderId="201" applyNumberFormat="0" applyAlignment="0" applyProtection="0"/>
    <xf numFmtId="186" fontId="56" fillId="40" borderId="200" applyNumberFormat="0" applyFont="0" applyAlignment="0" applyProtection="0"/>
    <xf numFmtId="4" fontId="56" fillId="19" borderId="200" applyNumberFormat="0" applyProtection="0">
      <alignment horizontal="right" vertical="center"/>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27" fillId="14" borderId="198" applyNumberFormat="0" applyProtection="0">
      <alignment horizontal="left" vertical="top" indent="1"/>
    </xf>
    <xf numFmtId="186" fontId="62" fillId="15" borderId="198" applyNumberFormat="0" applyProtection="0">
      <alignment horizontal="left" vertical="top" indent="1"/>
    </xf>
    <xf numFmtId="4" fontId="56" fillId="14" borderId="204" applyNumberFormat="0" applyProtection="0">
      <alignment horizontal="left" vertical="center" indent="1"/>
    </xf>
    <xf numFmtId="186" fontId="50" fillId="41" borderId="200" applyNumberFormat="0" applyAlignment="0" applyProtection="0"/>
    <xf numFmtId="186" fontId="50" fillId="41" borderId="200" applyNumberFormat="0" applyAlignment="0" applyProtection="0"/>
    <xf numFmtId="186" fontId="44" fillId="0" borderId="205" applyNumberFormat="0" applyFill="0" applyAlignment="0" applyProtection="0"/>
    <xf numFmtId="186" fontId="56" fillId="14" borderId="198" applyNumberFormat="0" applyProtection="0">
      <alignment horizontal="left" vertical="top" indent="1"/>
    </xf>
    <xf numFmtId="186" fontId="56" fillId="14" borderId="198" applyNumberFormat="0" applyProtection="0">
      <alignment horizontal="left" vertical="top" indent="1"/>
    </xf>
    <xf numFmtId="4" fontId="56" fillId="15" borderId="204" applyNumberFormat="0" applyProtection="0">
      <alignment horizontal="left" vertical="center" indent="1"/>
    </xf>
    <xf numFmtId="186" fontId="56" fillId="21" borderId="198" applyNumberFormat="0" applyProtection="0">
      <alignment horizontal="left" vertical="top" indent="1"/>
    </xf>
    <xf numFmtId="186" fontId="27" fillId="15" borderId="198" applyNumberFormat="0" applyProtection="0">
      <alignment horizontal="left" vertical="center" indent="1"/>
    </xf>
    <xf numFmtId="186" fontId="56" fillId="15" borderId="198" applyNumberFormat="0" applyProtection="0">
      <alignment horizontal="left" vertical="top"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4" fontId="63" fillId="66" borderId="204" applyNumberFormat="0" applyProtection="0">
      <alignment horizontal="left" vertical="center" indent="1"/>
    </xf>
    <xf numFmtId="4" fontId="59" fillId="65" borderId="200" applyNumberFormat="0" applyProtection="0">
      <alignment horizontal="right" vertical="center"/>
    </xf>
    <xf numFmtId="186" fontId="56" fillId="40" borderId="200" applyNumberFormat="0" applyFont="0" applyAlignment="0" applyProtection="0"/>
    <xf numFmtId="4" fontId="64" fillId="64" borderId="200" applyNumberFormat="0" applyProtection="0">
      <alignment horizontal="right" vertical="center"/>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6" fillId="14" borderId="204" applyNumberFormat="0" applyProtection="0">
      <alignment horizontal="left" vertical="center" indent="1"/>
    </xf>
    <xf numFmtId="4" fontId="56" fillId="56" borderId="200" applyNumberFormat="0" applyProtection="0">
      <alignment horizontal="right" vertical="center"/>
    </xf>
    <xf numFmtId="186" fontId="56" fillId="63" borderId="198" applyNumberFormat="0" applyProtection="0">
      <alignment horizontal="left" vertical="top" indent="1"/>
    </xf>
    <xf numFmtId="186" fontId="56" fillId="40" borderId="200" applyNumberFormat="0" applyFont="0" applyAlignment="0" applyProtection="0"/>
    <xf numFmtId="186" fontId="56" fillId="40" borderId="200" applyNumberFormat="0" applyFont="0" applyAlignment="0" applyProtection="0"/>
    <xf numFmtId="186" fontId="56" fillId="63" borderId="200" applyNumberFormat="0" applyProtection="0">
      <alignment horizontal="left" vertical="center"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4" fontId="59" fillId="65" borderId="200" applyNumberFormat="0" applyProtection="0">
      <alignment horizontal="right" vertical="center"/>
    </xf>
    <xf numFmtId="186" fontId="56" fillId="40" borderId="200" applyNumberFormat="0" applyFont="0" applyAlignment="0" applyProtection="0"/>
    <xf numFmtId="4" fontId="56" fillId="57" borderId="204" applyNumberFormat="0" applyProtection="0">
      <alignment horizontal="right" vertical="center"/>
    </xf>
    <xf numFmtId="4" fontId="56" fillId="58" borderId="200" applyNumberFormat="0" applyProtection="0">
      <alignment horizontal="right" vertical="center"/>
    </xf>
    <xf numFmtId="4" fontId="56" fillId="61" borderId="204" applyNumberFormat="0" applyProtection="0">
      <alignment horizontal="left" vertical="center" indent="1"/>
    </xf>
    <xf numFmtId="186" fontId="27" fillId="21" borderId="198" applyNumberFormat="0" applyProtection="0">
      <alignment horizontal="left" vertical="center" indent="1"/>
    </xf>
    <xf numFmtId="186" fontId="56" fillId="21" borderId="198" applyNumberFormat="0" applyProtection="0">
      <alignment horizontal="left" vertical="top" indent="1"/>
    </xf>
    <xf numFmtId="186" fontId="27" fillId="15"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200" applyNumberFormat="0" applyProtection="0">
      <alignment horizontal="left" vertical="center"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37" fontId="33" fillId="0" borderId="203" applyNumberFormat="0"/>
    <xf numFmtId="4" fontId="64" fillId="64" borderId="200" applyNumberFormat="0" applyProtection="0">
      <alignment horizontal="right" vertical="center"/>
    </xf>
    <xf numFmtId="186" fontId="56" fillId="15" borderId="198" applyNumberFormat="0" applyProtection="0">
      <alignment horizontal="left" vertical="top" indent="1"/>
    </xf>
    <xf numFmtId="186" fontId="62" fillId="15" borderId="198" applyNumberFormat="0" applyProtection="0">
      <alignment horizontal="left" vertical="top" indent="1"/>
    </xf>
    <xf numFmtId="186" fontId="56" fillId="14" borderId="198" applyNumberFormat="0" applyProtection="0">
      <alignment horizontal="left" vertical="top" indent="1"/>
    </xf>
    <xf numFmtId="186" fontId="27" fillId="63" borderId="198" applyNumberFormat="0" applyProtection="0">
      <alignment horizontal="left" vertical="center" indent="1"/>
    </xf>
    <xf numFmtId="186" fontId="27" fillId="15" borderId="198" applyNumberFormat="0" applyProtection="0">
      <alignment horizontal="left" vertical="center" indent="1"/>
    </xf>
    <xf numFmtId="186" fontId="56" fillId="21" borderId="198" applyNumberFormat="0" applyProtection="0">
      <alignment horizontal="left" vertical="top" indent="1"/>
    </xf>
    <xf numFmtId="4" fontId="27" fillId="21" borderId="204" applyNumberFormat="0" applyProtection="0">
      <alignment horizontal="left" vertical="center" indent="1"/>
    </xf>
    <xf numFmtId="4" fontId="56" fillId="54" borderId="200" applyNumberFormat="0" applyProtection="0">
      <alignment horizontal="left" vertical="center" indent="1"/>
    </xf>
    <xf numFmtId="186" fontId="56" fillId="21" borderId="198" applyNumberFormat="0" applyProtection="0">
      <alignment horizontal="left" vertical="top" indent="1"/>
    </xf>
    <xf numFmtId="186" fontId="56" fillId="40" borderId="200" applyNumberFormat="0" applyFont="0" applyAlignment="0" applyProtection="0"/>
    <xf numFmtId="4" fontId="59" fillId="65" borderId="200" applyNumberFormat="0" applyProtection="0">
      <alignment horizontal="right" vertical="center"/>
    </xf>
    <xf numFmtId="186" fontId="27" fillId="14" borderId="198" applyNumberFormat="0" applyProtection="0">
      <alignment horizontal="left" vertical="top" indent="1"/>
    </xf>
    <xf numFmtId="186" fontId="56" fillId="15" borderId="198" applyNumberFormat="0" applyProtection="0">
      <alignment horizontal="left" vertical="top" indent="1"/>
    </xf>
    <xf numFmtId="4" fontId="56" fillId="61" borderId="204" applyNumberFormat="0" applyProtection="0">
      <alignment horizontal="left" vertical="center" indent="1"/>
    </xf>
    <xf numFmtId="4" fontId="56" fillId="57" borderId="204" applyNumberFormat="0" applyProtection="0">
      <alignment horizontal="right" vertical="center"/>
    </xf>
    <xf numFmtId="4" fontId="62" fillId="11" borderId="198" applyNumberFormat="0" applyProtection="0">
      <alignment horizontal="left" vertical="center" indent="1"/>
    </xf>
    <xf numFmtId="186" fontId="44" fillId="0" borderId="205" applyNumberFormat="0" applyFill="0" applyAlignment="0" applyProtection="0"/>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42" fillId="44" borderId="200" applyNumberFormat="0" applyAlignment="0" applyProtection="0"/>
    <xf numFmtId="186" fontId="56" fillId="40" borderId="200" applyNumberFormat="0" applyFont="0" applyAlignment="0" applyProtection="0"/>
    <xf numFmtId="4" fontId="59" fillId="53" borderId="200" applyNumberFormat="0" applyProtection="0">
      <alignment vertical="center"/>
    </xf>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186" fontId="62" fillId="48" borderId="198" applyNumberFormat="0" applyProtection="0">
      <alignment horizontal="left" vertical="top" indent="1"/>
    </xf>
    <xf numFmtId="186" fontId="44" fillId="0" borderId="205" applyNumberFormat="0" applyFill="0" applyAlignment="0" applyProtection="0"/>
    <xf numFmtId="186" fontId="56" fillId="14" borderId="198" applyNumberFormat="0" applyProtection="0">
      <alignment horizontal="left" vertical="top" indent="1"/>
    </xf>
    <xf numFmtId="186" fontId="56" fillId="63" borderId="200" applyNumberFormat="0" applyProtection="0">
      <alignment horizontal="left" vertical="center"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top" indent="1"/>
    </xf>
    <xf numFmtId="4" fontId="27" fillId="21" borderId="204" applyNumberFormat="0" applyProtection="0">
      <alignment horizontal="left" vertical="center" indent="1"/>
    </xf>
    <xf numFmtId="4" fontId="56" fillId="19" borderId="200" applyNumberFormat="0" applyProtection="0">
      <alignment horizontal="right" vertical="center"/>
    </xf>
    <xf numFmtId="186" fontId="56" fillId="40" borderId="200" applyNumberFormat="0" applyFont="0" applyAlignment="0" applyProtection="0"/>
    <xf numFmtId="4" fontId="56" fillId="52" borderId="200" applyNumberFormat="0" applyProtection="0">
      <alignment vertical="center"/>
    </xf>
    <xf numFmtId="4" fontId="56" fillId="61" borderId="204" applyNumberFormat="0" applyProtection="0">
      <alignment horizontal="left" vertical="center" indent="1"/>
    </xf>
    <xf numFmtId="186" fontId="27" fillId="21" borderId="198" applyNumberFormat="0" applyProtection="0">
      <alignment horizontal="left" vertical="center" indent="1"/>
    </xf>
    <xf numFmtId="186" fontId="27" fillId="15" borderId="198" applyNumberFormat="0" applyProtection="0">
      <alignment horizontal="left" vertical="top" indent="1"/>
    </xf>
    <xf numFmtId="186" fontId="56" fillId="40" borderId="200" applyNumberFormat="0" applyFont="0" applyAlignment="0" applyProtection="0"/>
    <xf numFmtId="186" fontId="56" fillId="14" borderId="198" applyNumberFormat="0" applyProtection="0">
      <alignment horizontal="left" vertical="top"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4" fontId="56" fillId="15" borderId="200" applyNumberFormat="0" applyProtection="0">
      <alignment horizontal="right" vertical="center"/>
    </xf>
    <xf numFmtId="4" fontId="56" fillId="53" borderId="200" applyNumberFormat="0" applyProtection="0">
      <alignment horizontal="left" vertical="center" indent="1"/>
    </xf>
    <xf numFmtId="4" fontId="59" fillId="65" borderId="200" applyNumberFormat="0" applyProtection="0">
      <alignment horizontal="right" vertical="center"/>
    </xf>
    <xf numFmtId="186" fontId="56" fillId="14" borderId="198" applyNumberFormat="0" applyProtection="0">
      <alignment horizontal="left" vertical="top" indent="1"/>
    </xf>
    <xf numFmtId="186" fontId="62" fillId="15" borderId="198" applyNumberFormat="0" applyProtection="0">
      <alignment horizontal="left" vertical="top" indent="1"/>
    </xf>
    <xf numFmtId="4" fontId="64" fillId="64" borderId="200" applyNumberFormat="0" applyProtection="0">
      <alignment horizontal="right" vertical="center"/>
    </xf>
    <xf numFmtId="4" fontId="62" fillId="11" borderId="198" applyNumberFormat="0" applyProtection="0">
      <alignment horizontal="left" vertical="center" indent="1"/>
    </xf>
    <xf numFmtId="186" fontId="27" fillId="14" borderId="198" applyNumberFormat="0" applyProtection="0">
      <alignment horizontal="left" vertical="center" indent="1"/>
    </xf>
    <xf numFmtId="186" fontId="56" fillId="63"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21" borderId="198" applyNumberFormat="0" applyProtection="0">
      <alignment horizontal="left" vertical="top" indent="1"/>
    </xf>
    <xf numFmtId="186" fontId="27" fillId="14" borderId="198" applyNumberFormat="0" applyProtection="0">
      <alignment horizontal="left" vertical="top" indent="1"/>
    </xf>
    <xf numFmtId="4" fontId="27" fillId="21" borderId="204" applyNumberFormat="0" applyProtection="0">
      <alignment horizontal="left" vertical="center" indent="1"/>
    </xf>
    <xf numFmtId="186" fontId="27" fillId="21" borderId="198" applyNumberFormat="0" applyProtection="0">
      <alignment horizontal="left" vertical="top" indent="1"/>
    </xf>
    <xf numFmtId="4" fontId="56" fillId="57" borderId="204" applyNumberFormat="0" applyProtection="0">
      <alignment horizontal="right" vertical="center"/>
    </xf>
    <xf numFmtId="186" fontId="56" fillId="11" borderId="200" applyNumberFormat="0" applyProtection="0">
      <alignment horizontal="left" vertical="center" indent="1"/>
    </xf>
    <xf numFmtId="4" fontId="56" fillId="53" borderId="200" applyNumberFormat="0" applyProtection="0">
      <alignment horizontal="left" vertical="center" indent="1"/>
    </xf>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56" fillId="40" borderId="200" applyNumberFormat="0" applyFont="0" applyAlignment="0" applyProtection="0"/>
    <xf numFmtId="4" fontId="56" fillId="55" borderId="200" applyNumberFormat="0" applyProtection="0">
      <alignment horizontal="right" vertical="center"/>
    </xf>
    <xf numFmtId="4" fontId="56" fillId="61" borderId="204" applyNumberFormat="0" applyProtection="0">
      <alignment horizontal="left" vertical="center" indent="1"/>
    </xf>
    <xf numFmtId="186" fontId="27" fillId="21" borderId="198" applyNumberFormat="0" applyProtection="0">
      <alignment horizontal="left" vertical="top" indent="1"/>
    </xf>
    <xf numFmtId="186" fontId="56" fillId="62" borderId="200" applyNumberFormat="0" applyProtection="0">
      <alignment horizontal="left" vertical="center" indent="1"/>
    </xf>
    <xf numFmtId="186" fontId="56" fillId="15" borderId="198" applyNumberFormat="0" applyProtection="0">
      <alignment horizontal="left" vertical="top" indent="1"/>
    </xf>
    <xf numFmtId="186" fontId="56" fillId="63" borderId="198" applyNumberFormat="0" applyProtection="0">
      <alignment horizontal="left" vertical="top" indent="1"/>
    </xf>
    <xf numFmtId="4" fontId="56" fillId="60" borderId="200" applyNumberFormat="0" applyProtection="0">
      <alignment horizontal="right" vertical="center"/>
    </xf>
    <xf numFmtId="4" fontId="56" fillId="16" borderId="200" applyNumberFormat="0" applyProtection="0">
      <alignment horizontal="right" vertical="center"/>
    </xf>
    <xf numFmtId="186" fontId="56" fillId="21" borderId="198" applyNumberFormat="0" applyProtection="0">
      <alignment horizontal="left" vertical="top" indent="1"/>
    </xf>
    <xf numFmtId="186" fontId="56" fillId="63" borderId="198" applyNumberFormat="0" applyProtection="0">
      <alignment horizontal="left" vertical="top" indent="1"/>
    </xf>
    <xf numFmtId="186" fontId="42" fillId="44" borderId="200" applyNumberFormat="0" applyAlignment="0" applyProtection="0"/>
    <xf numFmtId="186" fontId="56" fillId="15" borderId="198" applyNumberFormat="0" applyProtection="0">
      <alignment horizontal="left" vertical="top" indent="1"/>
    </xf>
    <xf numFmtId="186" fontId="56" fillId="14" borderId="198" applyNumberFormat="0" applyProtection="0">
      <alignment horizontal="left" vertical="top" indent="1"/>
    </xf>
    <xf numFmtId="4" fontId="56" fillId="54" borderId="200" applyNumberFormat="0" applyProtection="0">
      <alignment horizontal="left" vertical="center" indent="1"/>
    </xf>
    <xf numFmtId="4" fontId="56" fillId="0" borderId="200" applyNumberFormat="0" applyProtection="0">
      <alignment horizontal="right" vertical="center"/>
    </xf>
    <xf numFmtId="186" fontId="56" fillId="40" borderId="200" applyNumberFormat="0" applyFont="0" applyAlignment="0" applyProtection="0"/>
    <xf numFmtId="186" fontId="50" fillId="41" borderId="200" applyNumberFormat="0" applyAlignment="0" applyProtection="0"/>
    <xf numFmtId="186" fontId="60" fillId="52" borderId="198" applyNumberFormat="0" applyProtection="0">
      <alignment horizontal="left" vertical="top" indent="1"/>
    </xf>
    <xf numFmtId="186" fontId="56" fillId="40" borderId="200" applyNumberFormat="0" applyFont="0" applyAlignment="0" applyProtection="0"/>
    <xf numFmtId="186" fontId="56" fillId="14" borderId="200" applyNumberFormat="0" applyProtection="0">
      <alignment horizontal="left" vertical="center" indent="1"/>
    </xf>
    <xf numFmtId="186" fontId="42" fillId="44" borderId="200" applyNumberFormat="0" applyAlignment="0" applyProtection="0"/>
    <xf numFmtId="4" fontId="59" fillId="65" borderId="200" applyNumberFormat="0" applyProtection="0">
      <alignment horizontal="right" vertical="center"/>
    </xf>
    <xf numFmtId="186" fontId="50" fillId="41" borderId="200" applyNumberFormat="0" applyAlignment="0" applyProtection="0"/>
    <xf numFmtId="186" fontId="42" fillId="44" borderId="200" applyNumberFormat="0" applyAlignment="0" applyProtection="0"/>
    <xf numFmtId="4" fontId="56" fillId="53" borderId="200" applyNumberFormat="0" applyProtection="0">
      <alignment horizontal="left" vertical="center" indent="1"/>
    </xf>
    <xf numFmtId="186" fontId="50" fillId="41" borderId="200" applyNumberFormat="0" applyAlignment="0" applyProtection="0"/>
    <xf numFmtId="4" fontId="56" fillId="54" borderId="200" applyNumberFormat="0" applyProtection="0">
      <alignment horizontal="left" vertical="center" indent="1"/>
    </xf>
    <xf numFmtId="4" fontId="56" fillId="19" borderId="200" applyNumberFormat="0" applyProtection="0">
      <alignment horizontal="right" vertical="center"/>
    </xf>
    <xf numFmtId="4" fontId="64" fillId="64" borderId="200" applyNumberFormat="0" applyProtection="0">
      <alignment horizontal="right" vertical="center"/>
    </xf>
    <xf numFmtId="4" fontId="56" fillId="23" borderId="200" applyNumberFormat="0" applyProtection="0">
      <alignment horizontal="right" vertical="center"/>
    </xf>
    <xf numFmtId="186" fontId="42" fillId="44"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top" indent="1"/>
    </xf>
    <xf numFmtId="186" fontId="56" fillId="14" borderId="198" applyNumberFormat="0" applyProtection="0">
      <alignment horizontal="left" vertical="top" indent="1"/>
    </xf>
    <xf numFmtId="186" fontId="27" fillId="14" borderId="198" applyNumberFormat="0" applyProtection="0">
      <alignment horizontal="left" vertical="center"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top" indent="1"/>
    </xf>
    <xf numFmtId="186" fontId="56" fillId="63" borderId="198" applyNumberFormat="0" applyProtection="0">
      <alignment horizontal="left" vertical="top" indent="1"/>
    </xf>
    <xf numFmtId="186" fontId="27" fillId="63" borderId="198" applyNumberFormat="0" applyProtection="0">
      <alignment horizontal="left" vertical="center"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56" fillId="15" borderId="198" applyNumberFormat="0" applyProtection="0">
      <alignment horizontal="left" vertical="top" indent="1"/>
    </xf>
    <xf numFmtId="186" fontId="27" fillId="15" borderId="198" applyNumberFormat="0" applyProtection="0">
      <alignment horizontal="left" vertical="top" indent="1"/>
    </xf>
    <xf numFmtId="186" fontId="56" fillId="15" borderId="198" applyNumberFormat="0" applyProtection="0">
      <alignment horizontal="left" vertical="top" indent="1"/>
    </xf>
    <xf numFmtId="186" fontId="27" fillId="15" borderId="198" applyNumberFormat="0" applyProtection="0">
      <alignment horizontal="left" vertical="center"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top" indent="1"/>
    </xf>
    <xf numFmtId="186" fontId="56" fillId="21" borderId="198" applyNumberFormat="0" applyProtection="0">
      <alignment horizontal="left" vertical="top" indent="1"/>
    </xf>
    <xf numFmtId="186" fontId="27" fillId="21" borderId="198" applyNumberFormat="0" applyProtection="0">
      <alignment horizontal="left" vertical="center" indent="1"/>
    </xf>
    <xf numFmtId="186" fontId="60" fillId="52" borderId="198" applyNumberFormat="0" applyProtection="0">
      <alignment horizontal="left" vertical="top" indent="1"/>
    </xf>
    <xf numFmtId="186" fontId="57" fillId="44" borderId="201" applyNumberFormat="0" applyAlignment="0" applyProtection="0"/>
    <xf numFmtId="186" fontId="57" fillId="44" borderId="201" applyNumberFormat="0" applyAlignment="0" applyProtection="0"/>
    <xf numFmtId="186" fontId="42" fillId="44" borderId="200" applyNumberForma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23" borderId="200" applyNumberFormat="0" applyProtection="0">
      <alignment horizontal="right" vertical="center"/>
    </xf>
    <xf numFmtId="4" fontId="56" fillId="58" borderId="200" applyNumberFormat="0" applyProtection="0">
      <alignment horizontal="right" vertical="center"/>
    </xf>
    <xf numFmtId="4" fontId="56" fillId="59" borderId="200" applyNumberFormat="0" applyProtection="0">
      <alignment horizontal="right" vertical="center"/>
    </xf>
    <xf numFmtId="4" fontId="56" fillId="1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56" fillId="14" borderId="198" applyNumberFormat="0" applyProtection="0">
      <alignment horizontal="left" vertical="top" indent="1"/>
    </xf>
    <xf numFmtId="186" fontId="61" fillId="21" borderId="202" applyBorder="0"/>
    <xf numFmtId="4" fontId="62" fillId="48" borderId="198" applyNumberFormat="0" applyProtection="0">
      <alignment vertical="center"/>
    </xf>
    <xf numFmtId="4" fontId="62" fillId="11" borderId="198" applyNumberFormat="0" applyProtection="0">
      <alignment horizontal="left" vertical="center" indent="1"/>
    </xf>
    <xf numFmtId="186" fontId="62" fillId="48" borderId="198" applyNumberFormat="0" applyProtection="0">
      <alignment horizontal="left" vertical="top" indent="1"/>
    </xf>
    <xf numFmtId="186" fontId="62" fillId="15" borderId="198" applyNumberFormat="0" applyProtection="0">
      <alignment horizontal="left" vertical="top" indent="1"/>
    </xf>
    <xf numFmtId="37" fontId="33" fillId="0" borderId="203" applyNumberFormat="0"/>
    <xf numFmtId="186" fontId="44" fillId="0" borderId="205" applyNumberFormat="0" applyFill="0" applyAlignment="0" applyProtection="0"/>
    <xf numFmtId="186" fontId="44" fillId="0" borderId="205" applyNumberFormat="0" applyFill="0" applyAlignment="0" applyProtection="0"/>
    <xf numFmtId="186" fontId="56" fillId="14" borderId="200" applyNumberFormat="0" applyProtection="0">
      <alignment horizontal="left" vertical="center" indent="1"/>
    </xf>
    <xf numFmtId="186" fontId="56" fillId="63" borderId="200" applyNumberFormat="0" applyProtection="0">
      <alignment horizontal="left" vertical="center" indent="1"/>
    </xf>
    <xf numFmtId="186" fontId="56" fillId="62" borderId="200" applyNumberFormat="0" applyProtection="0">
      <alignment horizontal="left" vertical="center" indent="1"/>
    </xf>
    <xf numFmtId="186" fontId="56" fillId="11" borderId="200" applyNumberFormat="0" applyProtection="0">
      <alignment horizontal="left" vertical="center" indent="1"/>
    </xf>
    <xf numFmtId="4" fontId="56" fillId="15" borderId="200" applyNumberFormat="0" applyProtection="0">
      <alignment horizontal="right" vertical="center"/>
    </xf>
    <xf numFmtId="4" fontId="56" fillId="60" borderId="200" applyNumberFormat="0" applyProtection="0">
      <alignment horizontal="right" vertical="center"/>
    </xf>
    <xf numFmtId="4" fontId="56" fillId="16" borderId="200" applyNumberFormat="0" applyProtection="0">
      <alignment horizontal="right" vertical="center"/>
    </xf>
    <xf numFmtId="4" fontId="56" fillId="19" borderId="200" applyNumberFormat="0" applyProtection="0">
      <alignment horizontal="right" vertical="center"/>
    </xf>
    <xf numFmtId="4" fontId="56" fillId="59" borderId="200" applyNumberFormat="0" applyProtection="0">
      <alignment horizontal="right" vertical="center"/>
    </xf>
    <xf numFmtId="4" fontId="56" fillId="58" borderId="200" applyNumberFormat="0" applyProtection="0">
      <alignment horizontal="right" vertical="center"/>
    </xf>
    <xf numFmtId="4" fontId="56" fillId="23" borderId="200" applyNumberFormat="0" applyProtection="0">
      <alignment horizontal="right" vertical="center"/>
    </xf>
    <xf numFmtId="4" fontId="56" fillId="56" borderId="200" applyNumberFormat="0" applyProtection="0">
      <alignment horizontal="right" vertical="center"/>
    </xf>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53" borderId="200" applyNumberFormat="0" applyProtection="0">
      <alignment horizontal="left" vertical="center" indent="1"/>
    </xf>
    <xf numFmtId="4" fontId="59" fillId="53" borderId="200" applyNumberFormat="0" applyProtection="0">
      <alignment vertical="center"/>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7" fillId="44" borderId="201" applyNumberForma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5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3" borderId="200" applyNumberFormat="0" applyProtection="0">
      <alignment horizontal="left" vertical="center" indent="1"/>
    </xf>
    <xf numFmtId="186" fontId="61" fillId="21" borderId="202" applyBorder="0"/>
    <xf numFmtId="37" fontId="33" fillId="0" borderId="203" applyNumberFormat="0"/>
    <xf numFmtId="186" fontId="44" fillId="0" borderId="205" applyNumberFormat="0" applyFill="0" applyAlignment="0" applyProtection="0"/>
    <xf numFmtId="186" fontId="44" fillId="0" borderId="205" applyNumberFormat="0" applyFill="0" applyAlignment="0" applyProtection="0"/>
    <xf numFmtId="186" fontId="42" fillId="44" borderId="200" applyNumberFormat="0" applyAlignment="0" applyProtection="0"/>
    <xf numFmtId="4" fontId="56" fillId="23" borderId="200" applyNumberFormat="0" applyProtection="0">
      <alignment horizontal="right" vertical="center"/>
    </xf>
    <xf numFmtId="4" fontId="56" fillId="58" borderId="200" applyNumberFormat="0" applyProtection="0">
      <alignment horizontal="right" vertical="center"/>
    </xf>
    <xf numFmtId="186" fontId="56" fillId="62" borderId="200" applyNumberFormat="0" applyProtection="0">
      <alignment horizontal="left" vertical="center" indent="1"/>
    </xf>
    <xf numFmtId="4" fontId="56" fillId="19" borderId="200" applyNumberFormat="0" applyProtection="0">
      <alignment horizontal="right" vertical="center"/>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44" fillId="0" borderId="205" applyNumberFormat="0" applyFill="0" applyAlignment="0" applyProtection="0"/>
    <xf numFmtId="186" fontId="56" fillId="14" borderId="200" applyNumberFormat="0" applyProtection="0">
      <alignment horizontal="left" vertical="center" indent="1"/>
    </xf>
    <xf numFmtId="186" fontId="42" fillId="44" borderId="200" applyNumberFormat="0" applyAlignment="0" applyProtection="0"/>
    <xf numFmtId="186" fontId="42" fillId="44" borderId="200" applyNumberFormat="0" applyAlignment="0" applyProtection="0"/>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42" fillId="44" borderId="200" applyNumberForma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23" borderId="200" applyNumberFormat="0" applyProtection="0">
      <alignment horizontal="right" vertical="center"/>
    </xf>
    <xf numFmtId="4" fontId="56" fillId="58" borderId="200" applyNumberFormat="0" applyProtection="0">
      <alignment horizontal="right" vertical="center"/>
    </xf>
    <xf numFmtId="4" fontId="56" fillId="59" borderId="200" applyNumberFormat="0" applyProtection="0">
      <alignment horizontal="right" vertical="center"/>
    </xf>
    <xf numFmtId="4" fontId="56" fillId="1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200" applyNumberFormat="0" applyProtection="0">
      <alignment horizontal="left" vertical="center" indent="1"/>
    </xf>
    <xf numFmtId="186" fontId="56" fillId="63" borderId="200" applyNumberFormat="0" applyProtection="0">
      <alignment horizontal="left" vertical="center" indent="1"/>
    </xf>
    <xf numFmtId="186" fontId="56" fillId="62" borderId="200" applyNumberFormat="0" applyProtection="0">
      <alignment horizontal="left" vertical="center" indent="1"/>
    </xf>
    <xf numFmtId="186" fontId="56" fillId="11" borderId="200" applyNumberFormat="0" applyProtection="0">
      <alignment horizontal="left" vertical="center" indent="1"/>
    </xf>
    <xf numFmtId="4" fontId="56" fillId="15" borderId="200" applyNumberFormat="0" applyProtection="0">
      <alignment horizontal="right" vertical="center"/>
    </xf>
    <xf numFmtId="4" fontId="56" fillId="60" borderId="200" applyNumberFormat="0" applyProtection="0">
      <alignment horizontal="right" vertical="center"/>
    </xf>
    <xf numFmtId="4" fontId="56" fillId="16" borderId="200" applyNumberFormat="0" applyProtection="0">
      <alignment horizontal="right" vertical="center"/>
    </xf>
    <xf numFmtId="4" fontId="56" fillId="19" borderId="200" applyNumberFormat="0" applyProtection="0">
      <alignment horizontal="right" vertical="center"/>
    </xf>
    <xf numFmtId="4" fontId="56" fillId="59" borderId="200" applyNumberFormat="0" applyProtection="0">
      <alignment horizontal="right" vertical="center"/>
    </xf>
    <xf numFmtId="4" fontId="56" fillId="58" borderId="200" applyNumberFormat="0" applyProtection="0">
      <alignment horizontal="right" vertical="center"/>
    </xf>
    <xf numFmtId="4" fontId="56" fillId="23" borderId="200" applyNumberFormat="0" applyProtection="0">
      <alignment horizontal="right" vertical="center"/>
    </xf>
    <xf numFmtId="4" fontId="56" fillId="56" borderId="200" applyNumberFormat="0" applyProtection="0">
      <alignment horizontal="right" vertical="center"/>
    </xf>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53" borderId="200" applyNumberFormat="0" applyProtection="0">
      <alignment horizontal="left" vertical="center" indent="1"/>
    </xf>
    <xf numFmtId="4" fontId="59" fillId="53" borderId="200" applyNumberFormat="0" applyProtection="0">
      <alignment vertical="center"/>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42" fillId="44" borderId="200" applyNumberFormat="0" applyAlignment="0" applyProtection="0"/>
    <xf numFmtId="186" fontId="42" fillId="44"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0" fillId="41" borderId="200" applyNumberForma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5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4" fontId="56" fillId="52" borderId="200" applyNumberFormat="0" applyProtection="0">
      <alignment vertical="center"/>
    </xf>
    <xf numFmtId="4" fontId="59" fillId="53" borderId="200" applyNumberFormat="0" applyProtection="0">
      <alignment vertical="center"/>
    </xf>
    <xf numFmtId="4" fontId="56" fillId="53" borderId="200" applyNumberFormat="0" applyProtection="0">
      <alignment horizontal="left" vertical="center" indent="1"/>
    </xf>
    <xf numFmtId="4" fontId="56" fillId="54" borderId="200" applyNumberFormat="0" applyProtection="0">
      <alignment horizontal="left" vertical="center" indent="1"/>
    </xf>
    <xf numFmtId="4" fontId="56" fillId="55" borderId="200" applyNumberFormat="0" applyProtection="0">
      <alignment horizontal="right" vertical="center"/>
    </xf>
    <xf numFmtId="4" fontId="56" fillId="56" borderId="200" applyNumberFormat="0" applyProtection="0">
      <alignment horizontal="right" vertical="center"/>
    </xf>
    <xf numFmtId="4" fontId="56" fillId="23" borderId="200" applyNumberFormat="0" applyProtection="0">
      <alignment horizontal="right" vertical="center"/>
    </xf>
    <xf numFmtId="4" fontId="56" fillId="58" borderId="200" applyNumberFormat="0" applyProtection="0">
      <alignment horizontal="right" vertical="center"/>
    </xf>
    <xf numFmtId="4" fontId="56" fillId="59" borderId="200" applyNumberFormat="0" applyProtection="0">
      <alignment horizontal="right" vertical="center"/>
    </xf>
    <xf numFmtId="4" fontId="56" fillId="19" borderId="200" applyNumberFormat="0" applyProtection="0">
      <alignment horizontal="right" vertical="center"/>
    </xf>
    <xf numFmtId="4" fontId="56" fillId="16" borderId="200" applyNumberFormat="0" applyProtection="0">
      <alignment horizontal="right" vertical="center"/>
    </xf>
    <xf numFmtId="4" fontId="56" fillId="60" borderId="200" applyNumberFormat="0" applyProtection="0">
      <alignment horizontal="right" vertical="center"/>
    </xf>
    <xf numFmtId="4" fontId="56" fillId="15" borderId="200" applyNumberFormat="0" applyProtection="0">
      <alignment horizontal="right" vertical="center"/>
    </xf>
    <xf numFmtId="186" fontId="56" fillId="11" borderId="200" applyNumberFormat="0" applyProtection="0">
      <alignment horizontal="left" vertical="center" indent="1"/>
    </xf>
    <xf numFmtId="186" fontId="56" fillId="62" borderId="200" applyNumberFormat="0" applyProtection="0">
      <alignment horizontal="left" vertical="center" indent="1"/>
    </xf>
    <xf numFmtId="186" fontId="56" fillId="63" borderId="200" applyNumberFormat="0" applyProtection="0">
      <alignment horizontal="left" vertical="center" indent="1"/>
    </xf>
    <xf numFmtId="186" fontId="56" fillId="14" borderId="200" applyNumberFormat="0" applyProtection="0">
      <alignment horizontal="left" vertical="center" indent="1"/>
    </xf>
    <xf numFmtId="186" fontId="56" fillId="63" borderId="200" applyNumberFormat="0" applyProtection="0">
      <alignment horizontal="left" vertical="center" indent="1"/>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42" fillId="44" borderId="200" applyNumberFormat="0" applyAlignment="0" applyProtection="0"/>
    <xf numFmtId="186" fontId="42" fillId="44" borderId="200" applyNumberFormat="0" applyAlignment="0" applyProtection="0"/>
    <xf numFmtId="4" fontId="56" fillId="23" borderId="200" applyNumberFormat="0" applyProtection="0">
      <alignment horizontal="right" vertical="center"/>
    </xf>
    <xf numFmtId="4" fontId="56" fillId="58" borderId="200" applyNumberFormat="0" applyProtection="0">
      <alignment horizontal="right" vertical="center"/>
    </xf>
    <xf numFmtId="186" fontId="56" fillId="62" borderId="200" applyNumberFormat="0" applyProtection="0">
      <alignment horizontal="left" vertical="center" indent="1"/>
    </xf>
    <xf numFmtId="4" fontId="56" fillId="19" borderId="200" applyNumberFormat="0" applyProtection="0">
      <alignment horizontal="right" vertical="center"/>
    </xf>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14" borderId="200" applyNumberFormat="0" applyProtection="0">
      <alignment horizontal="left" vertical="center" indent="1"/>
    </xf>
    <xf numFmtId="186" fontId="42" fillId="44" borderId="200" applyNumberFormat="0" applyAlignment="0" applyProtection="0"/>
    <xf numFmtId="186" fontId="42" fillId="44" borderId="200" applyNumberFormat="0" applyAlignment="0" applyProtection="0"/>
    <xf numFmtId="4" fontId="56" fillId="0" borderId="200" applyNumberFormat="0" applyProtection="0">
      <alignment horizontal="right" vertical="center"/>
    </xf>
    <xf numFmtId="4" fontId="59" fillId="65" borderId="200" applyNumberFormat="0" applyProtection="0">
      <alignment horizontal="right" vertical="center"/>
    </xf>
    <xf numFmtId="4" fontId="56" fillId="54" borderId="200" applyNumberFormat="0" applyProtection="0">
      <alignment horizontal="left" vertical="center" indent="1"/>
    </xf>
    <xf numFmtId="4" fontId="64" fillId="64" borderId="200" applyNumberFormat="0" applyProtection="0">
      <alignment horizontal="right" vertical="center"/>
    </xf>
    <xf numFmtId="186" fontId="56" fillId="63" borderId="200" applyNumberFormat="0" applyProtection="0">
      <alignment horizontal="left" vertical="center" indent="1"/>
    </xf>
    <xf numFmtId="186" fontId="56" fillId="40" borderId="200" applyNumberFormat="0" applyFont="0" applyAlignment="0" applyProtection="0"/>
    <xf numFmtId="186" fontId="42" fillId="44" borderId="200" applyNumberFormat="0" applyAlignment="0" applyProtection="0"/>
    <xf numFmtId="4" fontId="64" fillId="64" borderId="200" applyNumberFormat="0" applyProtection="0">
      <alignment horizontal="right" vertical="center"/>
    </xf>
    <xf numFmtId="4" fontId="56" fillId="54" borderId="200" applyNumberFormat="0" applyProtection="0">
      <alignment horizontal="left" vertical="center" indent="1"/>
    </xf>
    <xf numFmtId="4" fontId="59" fillId="65" borderId="200" applyNumberFormat="0" applyProtection="0">
      <alignment horizontal="right" vertical="center"/>
    </xf>
    <xf numFmtId="4" fontId="56" fillId="0" borderId="200" applyNumberFormat="0" applyProtection="0">
      <alignment horizontal="right" vertical="center"/>
    </xf>
    <xf numFmtId="186" fontId="56" fillId="62" borderId="200" applyNumberFormat="0" applyProtection="0">
      <alignment horizontal="left" vertical="center" indent="1"/>
    </xf>
    <xf numFmtId="186" fontId="56" fillId="11" borderId="200" applyNumberFormat="0" applyProtection="0">
      <alignment horizontal="left" vertical="center" indent="1"/>
    </xf>
    <xf numFmtId="4" fontId="56" fillId="15" borderId="200" applyNumberFormat="0" applyProtection="0">
      <alignment horizontal="right" vertical="center"/>
    </xf>
    <xf numFmtId="4" fontId="56" fillId="60" borderId="200" applyNumberFormat="0" applyProtection="0">
      <alignment horizontal="right" vertical="center"/>
    </xf>
    <xf numFmtId="4" fontId="56" fillId="16" borderId="200" applyNumberFormat="0" applyProtection="0">
      <alignment horizontal="right" vertical="center"/>
    </xf>
    <xf numFmtId="4" fontId="56" fillId="19" borderId="200" applyNumberFormat="0" applyProtection="0">
      <alignment horizontal="right" vertical="center"/>
    </xf>
    <xf numFmtId="4" fontId="56" fillId="59" borderId="200" applyNumberFormat="0" applyProtection="0">
      <alignment horizontal="right" vertical="center"/>
    </xf>
    <xf numFmtId="4" fontId="56" fillId="58" borderId="200" applyNumberFormat="0" applyProtection="0">
      <alignment horizontal="right" vertical="center"/>
    </xf>
    <xf numFmtId="4" fontId="56" fillId="23" borderId="200" applyNumberFormat="0" applyProtection="0">
      <alignment horizontal="right" vertical="center"/>
    </xf>
    <xf numFmtId="4" fontId="56" fillId="56" borderId="200" applyNumberFormat="0" applyProtection="0">
      <alignment horizontal="right" vertical="center"/>
    </xf>
    <xf numFmtId="4" fontId="56" fillId="55" borderId="200" applyNumberFormat="0" applyProtection="0">
      <alignment horizontal="right" vertical="center"/>
    </xf>
    <xf numFmtId="4" fontId="56" fillId="54" borderId="200" applyNumberFormat="0" applyProtection="0">
      <alignment horizontal="left" vertical="center" indent="1"/>
    </xf>
    <xf numFmtId="4" fontId="56" fillId="53" borderId="200" applyNumberFormat="0" applyProtection="0">
      <alignment horizontal="left" vertical="center" indent="1"/>
    </xf>
    <xf numFmtId="4" fontId="59" fillId="53" borderId="200" applyNumberFormat="0" applyProtection="0">
      <alignment vertical="center"/>
    </xf>
    <xf numFmtId="4" fontId="56" fillId="52" borderId="200" applyNumberFormat="0" applyProtection="0">
      <alignment vertical="center"/>
    </xf>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6" fillId="40" borderId="200" applyNumberFormat="0" applyFont="0" applyAlignment="0" applyProtection="0"/>
    <xf numFmtId="186" fontId="50" fillId="41" borderId="200" applyNumberFormat="0" applyAlignment="0" applyProtection="0"/>
    <xf numFmtId="186" fontId="50" fillId="41" borderId="200" applyNumberFormat="0" applyAlignment="0" applyProtection="0"/>
    <xf numFmtId="186" fontId="42" fillId="44" borderId="200" applyNumberFormat="0" applyAlignment="0" applyProtection="0"/>
    <xf numFmtId="186" fontId="56" fillId="40" borderId="200" applyNumberFormat="0" applyFont="0" applyAlignment="0" applyProtection="0"/>
    <xf numFmtId="186" fontId="56" fillId="14" borderId="200"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19">
      <alignment vertical="center"/>
    </xf>
    <xf numFmtId="172" fontId="28" fillId="12" borderId="196">
      <alignment vertical="center"/>
      <protection locked="0"/>
    </xf>
    <xf numFmtId="172" fontId="28" fillId="12" borderId="196">
      <alignment vertical="center"/>
      <protection locked="0"/>
    </xf>
    <xf numFmtId="191" fontId="28" fillId="12" borderId="196">
      <alignment vertical="center"/>
      <protection locked="0"/>
    </xf>
    <xf numFmtId="172" fontId="28" fillId="12" borderId="196">
      <alignment vertical="center"/>
      <protection locked="0"/>
    </xf>
    <xf numFmtId="186" fontId="57" fillId="44" borderId="214" applyNumberFormat="0" applyAlignment="0" applyProtection="0"/>
    <xf numFmtId="4" fontId="27" fillId="21" borderId="237"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5"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7"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1" applyNumberFormat="0" applyProtection="0">
      <alignment horizontal="left" vertical="center" indent="1"/>
    </xf>
    <xf numFmtId="4" fontId="70" fillId="86" borderId="212" applyNumberFormat="0" applyProtection="0">
      <alignment horizontal="left" vertical="center" indent="1"/>
    </xf>
    <xf numFmtId="4" fontId="75" fillId="88" borderId="21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94" fontId="33" fillId="0" borderId="207"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5" applyBorder="0"/>
    <xf numFmtId="186" fontId="57" fillId="44" borderId="224" applyNumberFormat="0" applyAlignment="0" applyProtection="0"/>
    <xf numFmtId="186" fontId="28" fillId="49" borderId="176">
      <alignment vertical="center"/>
    </xf>
    <xf numFmtId="186" fontId="56" fillId="15" borderId="221" applyNumberFormat="0" applyProtection="0">
      <alignment horizontal="left" vertical="top" indent="1"/>
    </xf>
    <xf numFmtId="4" fontId="56" fillId="54" borderId="223"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4" fontId="27" fillId="21" borderId="237" applyNumberFormat="0" applyProtection="0">
      <alignment horizontal="left" vertical="center" indent="1"/>
    </xf>
    <xf numFmtId="172" fontId="28" fillId="12" borderId="239">
      <alignment vertical="center"/>
      <protection locked="0"/>
    </xf>
    <xf numFmtId="186" fontId="56" fillId="15" borderId="221" applyNumberFormat="0" applyProtection="0">
      <alignment horizontal="left" vertical="top" indent="1"/>
    </xf>
    <xf numFmtId="186" fontId="56" fillId="40" borderId="223" applyNumberFormat="0" applyFont="0" applyAlignment="0" applyProtection="0"/>
    <xf numFmtId="186" fontId="56" fillId="14" borderId="215" applyNumberFormat="0" applyProtection="0">
      <alignment horizontal="left" vertical="top" indent="1"/>
    </xf>
    <xf numFmtId="186" fontId="50" fillId="41"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91" fontId="28" fillId="49" borderId="219">
      <alignment vertical="center"/>
    </xf>
    <xf numFmtId="186" fontId="28" fillId="49" borderId="219">
      <alignment vertical="center"/>
    </xf>
    <xf numFmtId="193" fontId="28" fillId="12" borderId="219">
      <alignment vertical="center"/>
      <protection locked="0"/>
    </xf>
    <xf numFmtId="172" fontId="28" fillId="12" borderId="219">
      <alignment vertical="center"/>
      <protection locked="0"/>
    </xf>
    <xf numFmtId="191" fontId="28" fillId="50" borderId="219">
      <alignment vertical="center"/>
    </xf>
    <xf numFmtId="193" fontId="28" fillId="50" borderId="219">
      <alignment vertical="center"/>
    </xf>
    <xf numFmtId="191" fontId="28" fillId="50" borderId="219">
      <alignment vertical="center"/>
    </xf>
    <xf numFmtId="188" fontId="28" fillId="51" borderId="219">
      <alignment horizontal="right" vertical="center"/>
      <protection locked="0"/>
    </xf>
    <xf numFmtId="186" fontId="56" fillId="21" borderId="215" applyNumberFormat="0" applyProtection="0">
      <alignment horizontal="left" vertical="top" indent="1"/>
    </xf>
    <xf numFmtId="186" fontId="27" fillId="15" borderId="215" applyNumberFormat="0" applyProtection="0">
      <alignment horizontal="left" vertical="top"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56" fillId="63" borderId="223" applyNumberFormat="0" applyProtection="0">
      <alignment horizontal="left" vertical="center" indent="1"/>
    </xf>
    <xf numFmtId="4" fontId="56" fillId="54" borderId="213" applyNumberFormat="0" applyProtection="0">
      <alignment horizontal="left" vertical="center" indent="1"/>
    </xf>
    <xf numFmtId="37" fontId="33" fillId="0" borderId="209" applyNumberFormat="0"/>
    <xf numFmtId="188" fontId="5" fillId="69" borderId="219">
      <alignment vertical="center"/>
    </xf>
    <xf numFmtId="191" fontId="5" fillId="70" borderId="219">
      <alignment horizontal="right" vertical="center"/>
      <protection locked="0"/>
    </xf>
    <xf numFmtId="186" fontId="56" fillId="40" borderId="213" applyNumberFormat="0" applyFont="0" applyAlignment="0" applyProtection="0"/>
    <xf numFmtId="186" fontId="57" fillId="44" borderId="214" applyNumberFormat="0" applyAlignment="0" applyProtection="0"/>
    <xf numFmtId="186" fontId="60" fillId="52" borderId="215" applyNumberFormat="0" applyProtection="0">
      <alignment horizontal="left" vertical="top" indent="1"/>
    </xf>
    <xf numFmtId="186" fontId="56" fillId="15" borderId="231" applyNumberFormat="0" applyProtection="0">
      <alignment horizontal="left" vertical="top" indent="1"/>
    </xf>
    <xf numFmtId="4" fontId="56" fillId="15" borderId="213" applyNumberFormat="0" applyProtection="0">
      <alignment horizontal="right" vertical="center"/>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4" fontId="27" fillId="21" borderId="227" applyNumberFormat="0" applyProtection="0">
      <alignment horizontal="left" vertical="center" indent="1"/>
    </xf>
    <xf numFmtId="186" fontId="27" fillId="14" borderId="221" applyNumberFormat="0" applyProtection="0">
      <alignment horizontal="left" vertical="center" indent="1"/>
    </xf>
    <xf numFmtId="186" fontId="60" fillId="52" borderId="215" applyNumberFormat="0" applyProtection="0">
      <alignment horizontal="left" vertical="top" indent="1"/>
    </xf>
    <xf numFmtId="186" fontId="27" fillId="63" borderId="221" applyNumberFormat="0" applyProtection="0">
      <alignment horizontal="left" vertical="top" indent="1"/>
    </xf>
    <xf numFmtId="186" fontId="56" fillId="21" borderId="215" applyNumberFormat="0" applyProtection="0">
      <alignment horizontal="left" vertical="top" indent="1"/>
    </xf>
    <xf numFmtId="186" fontId="56" fillId="21" borderId="221" applyNumberFormat="0" applyProtection="0">
      <alignment horizontal="left" vertical="top" indent="1"/>
    </xf>
    <xf numFmtId="4" fontId="56" fillId="60" borderId="213" applyNumberFormat="0" applyProtection="0">
      <alignment horizontal="right" vertical="center"/>
    </xf>
    <xf numFmtId="186" fontId="44" fillId="0" borderId="228" applyNumberFormat="0" applyFill="0" applyAlignment="0" applyProtection="0"/>
    <xf numFmtId="186" fontId="44" fillId="0" borderId="228" applyNumberFormat="0" applyFill="0" applyAlignment="0" applyProtection="0"/>
    <xf numFmtId="194" fontId="33" fillId="0" borderId="220" applyFill="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60" borderId="223" applyNumberFormat="0" applyProtection="0">
      <alignment horizontal="right" vertical="center"/>
    </xf>
    <xf numFmtId="4" fontId="56" fillId="0" borderId="223" applyNumberFormat="0" applyProtection="0">
      <alignment horizontal="right" vertical="center"/>
    </xf>
    <xf numFmtId="186" fontId="56" fillId="40" borderId="213" applyNumberFormat="0" applyFont="0" applyAlignment="0" applyProtection="0"/>
    <xf numFmtId="4" fontId="64" fillId="64" borderId="213" applyNumberFormat="0" applyProtection="0">
      <alignment horizontal="right" vertical="center"/>
    </xf>
    <xf numFmtId="4" fontId="59" fillId="65" borderId="213" applyNumberFormat="0" applyProtection="0">
      <alignment horizontal="right" vertical="center"/>
    </xf>
    <xf numFmtId="186" fontId="62" fillId="48" borderId="215" applyNumberFormat="0" applyProtection="0">
      <alignment horizontal="left" vertical="top"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44" fillId="0" borderId="218" applyNumberFormat="0" applyFill="0" applyAlignment="0" applyProtection="0"/>
    <xf numFmtId="186" fontId="56" fillId="14"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4" fontId="27" fillId="21" borderId="216"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14" borderId="221" applyNumberFormat="0" applyProtection="0">
      <alignment horizontal="left" vertical="top" indent="1"/>
    </xf>
    <xf numFmtId="186" fontId="56" fillId="21" borderId="215"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44" fillId="0" borderId="218" applyNumberFormat="0" applyFill="0" applyAlignment="0" applyProtection="0"/>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186" fontId="56" fillId="14" borderId="215" applyNumberFormat="0" applyProtection="0">
      <alignment horizontal="left" vertical="top" indent="1"/>
    </xf>
    <xf numFmtId="4" fontId="62" fillId="48" borderId="221" applyNumberFormat="0" applyProtection="0">
      <alignment vertical="center"/>
    </xf>
    <xf numFmtId="186" fontId="61" fillId="21" borderId="225" applyBorder="0"/>
    <xf numFmtId="186" fontId="56" fillId="15" borderId="215"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186" fontId="42" fillId="44" borderId="213" applyNumberFormat="0" applyAlignment="0" applyProtection="0"/>
    <xf numFmtId="186" fontId="42" fillId="44" borderId="213" applyNumberFormat="0" applyAlignment="0" applyProtection="0"/>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13" applyNumberFormat="0" applyFont="0" applyAlignment="0" applyProtection="0"/>
    <xf numFmtId="186" fontId="56" fillId="15" borderId="215" applyNumberFormat="0" applyProtection="0">
      <alignment horizontal="left" vertical="top" indent="1"/>
    </xf>
    <xf numFmtId="186" fontId="27" fillId="15" borderId="215" applyNumberFormat="0" applyProtection="0">
      <alignment horizontal="left" vertical="center" indent="1"/>
    </xf>
    <xf numFmtId="4" fontId="56" fillId="15" borderId="216" applyNumberFormat="0" applyProtection="0">
      <alignment horizontal="left" vertical="center" indent="1"/>
    </xf>
    <xf numFmtId="4" fontId="56" fillId="60" borderId="213" applyNumberFormat="0" applyProtection="0">
      <alignment horizontal="right" vertical="center"/>
    </xf>
    <xf numFmtId="186" fontId="56" fillId="63" borderId="215" applyNumberFormat="0" applyProtection="0">
      <alignment horizontal="left" vertical="top" indent="1"/>
    </xf>
    <xf numFmtId="191" fontId="28" fillId="50" borderId="21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93" fontId="28" fillId="50" borderId="219">
      <alignment vertical="center"/>
    </xf>
    <xf numFmtId="4" fontId="56" fillId="59" borderId="213" applyNumberFormat="0" applyProtection="0">
      <alignment horizontal="right" vertical="center"/>
    </xf>
    <xf numFmtId="186" fontId="56" fillId="21" borderId="215" applyNumberFormat="0" applyProtection="0">
      <alignment horizontal="left" vertical="top" indent="1"/>
    </xf>
    <xf numFmtId="186" fontId="56" fillId="21" borderId="221" applyNumberFormat="0" applyProtection="0">
      <alignment horizontal="left" vertical="top" indent="1"/>
    </xf>
    <xf numFmtId="186" fontId="61" fillId="21" borderId="217" applyBorder="0"/>
    <xf numFmtId="186" fontId="56" fillId="64" borderId="210" applyNumberFormat="0">
      <protection locked="0"/>
    </xf>
    <xf numFmtId="186" fontId="56" fillId="40" borderId="213" applyNumberFormat="0" applyFont="0" applyAlignment="0" applyProtection="0"/>
    <xf numFmtId="193" fontId="28" fillId="50" borderId="219">
      <alignment vertical="center"/>
    </xf>
    <xf numFmtId="4" fontId="56" fillId="54" borderId="223" applyNumberFormat="0" applyProtection="0">
      <alignment horizontal="left" vertical="center" indent="1"/>
    </xf>
    <xf numFmtId="193" fontId="28" fillId="50" borderId="196">
      <alignment vertical="center"/>
    </xf>
    <xf numFmtId="186" fontId="28" fillId="49" borderId="219">
      <alignment vertical="center"/>
    </xf>
    <xf numFmtId="190" fontId="28" fillId="50" borderId="219">
      <alignment vertical="center"/>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4" fontId="63" fillId="66" borderId="216" applyNumberFormat="0" applyProtection="0">
      <alignment horizontal="left" vertical="center" indent="1"/>
    </xf>
    <xf numFmtId="194" fontId="33" fillId="0" borderId="220" applyFill="0"/>
    <xf numFmtId="191" fontId="5" fillId="7" borderId="219">
      <alignment vertical="center"/>
      <protection locked="0"/>
    </xf>
    <xf numFmtId="191" fontId="5" fillId="69" borderId="219">
      <alignment vertical="center"/>
    </xf>
    <xf numFmtId="186" fontId="56" fillId="40" borderId="213" applyNumberFormat="0" applyFont="0" applyAlignment="0" applyProtection="0"/>
    <xf numFmtId="186" fontId="56" fillId="40" borderId="213" applyNumberFormat="0" applyFont="0" applyAlignment="0" applyProtection="0"/>
    <xf numFmtId="4" fontId="56" fillId="52" borderId="213" applyNumberFormat="0" applyProtection="0">
      <alignment vertical="center"/>
    </xf>
    <xf numFmtId="4" fontId="56" fillId="55" borderId="213" applyNumberFormat="0" applyProtection="0">
      <alignment horizontal="right" vertical="center"/>
    </xf>
    <xf numFmtId="186" fontId="56" fillId="15" borderId="215" applyNumberFormat="0" applyProtection="0">
      <alignment horizontal="left" vertical="top" indent="1"/>
    </xf>
    <xf numFmtId="186" fontId="42" fillId="44" borderId="223" applyNumberFormat="0" applyAlignment="0" applyProtection="0"/>
    <xf numFmtId="186" fontId="56" fillId="21"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63" borderId="215" applyNumberFormat="0" applyProtection="0">
      <alignment horizontal="left" vertical="center" indent="1"/>
    </xf>
    <xf numFmtId="186" fontId="28" fillId="49" borderId="229">
      <alignment vertical="center"/>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4" fontId="63" fillId="66" borderId="227" applyNumberFormat="0" applyProtection="0">
      <alignment horizontal="left" vertical="center" indent="1"/>
    </xf>
    <xf numFmtId="4" fontId="56" fillId="57" borderId="227" applyNumberFormat="0" applyProtection="0">
      <alignment horizontal="right" vertical="center"/>
    </xf>
    <xf numFmtId="4" fontId="56" fillId="23" borderId="213" applyNumberFormat="0" applyProtection="0">
      <alignment horizontal="right" vertical="center"/>
    </xf>
    <xf numFmtId="4" fontId="56" fillId="56" borderId="213" applyNumberFormat="0" applyProtection="0">
      <alignment horizontal="right" vertical="center"/>
    </xf>
    <xf numFmtId="4" fontId="56" fillId="54" borderId="213" applyNumberFormat="0" applyProtection="0">
      <alignment horizontal="left" vertical="center" indent="1"/>
    </xf>
    <xf numFmtId="4" fontId="63" fillId="66" borderId="216" applyNumberFormat="0" applyProtection="0">
      <alignment horizontal="left" vertical="center" indent="1"/>
    </xf>
    <xf numFmtId="186" fontId="62" fillId="15" borderId="215" applyNumberFormat="0" applyProtection="0">
      <alignment horizontal="left" vertical="top" indent="1"/>
    </xf>
    <xf numFmtId="4" fontId="62" fillId="48" borderId="215" applyNumberFormat="0" applyProtection="0">
      <alignment vertical="center"/>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4" fontId="56" fillId="14" borderId="216" applyNumberFormat="0" applyProtection="0">
      <alignment horizontal="left" vertical="center" indent="1"/>
    </xf>
    <xf numFmtId="186" fontId="60" fillId="52" borderId="215" applyNumberFormat="0" applyProtection="0">
      <alignment horizontal="left" vertical="top" indent="1"/>
    </xf>
    <xf numFmtId="186" fontId="50" fillId="41" borderId="213" applyNumberFormat="0" applyAlignment="0" applyProtection="0"/>
    <xf numFmtId="186" fontId="56" fillId="14" borderId="221" applyNumberFormat="0" applyProtection="0">
      <alignment horizontal="left" vertical="top" indent="1"/>
    </xf>
    <xf numFmtId="186" fontId="57" fillId="44" borderId="224" applyNumberFormat="0" applyAlignment="0" applyProtection="0"/>
    <xf numFmtId="186" fontId="56" fillId="14" borderId="221" applyNumberFormat="0" applyProtection="0">
      <alignment horizontal="left" vertical="top" indent="1"/>
    </xf>
    <xf numFmtId="186" fontId="44" fillId="0" borderId="238" applyNumberFormat="0" applyFill="0" applyAlignment="0" applyProtection="0"/>
    <xf numFmtId="186" fontId="56" fillId="64" borderId="210" applyNumberFormat="0">
      <protection locked="0"/>
    </xf>
    <xf numFmtId="186" fontId="28" fillId="49" borderId="176">
      <alignment vertical="center"/>
    </xf>
    <xf numFmtId="186" fontId="28" fillId="50" borderId="176">
      <alignment vertical="center"/>
    </xf>
    <xf numFmtId="186" fontId="28" fillId="49" borderId="196">
      <alignment vertical="center"/>
    </xf>
    <xf numFmtId="186" fontId="56" fillId="14" borderId="221" applyNumberFormat="0" applyProtection="0">
      <alignment horizontal="left" vertical="top" indent="1"/>
    </xf>
    <xf numFmtId="186" fontId="56" fillId="21" borderId="231" applyNumberFormat="0" applyProtection="0">
      <alignment horizontal="left" vertical="top" indent="1"/>
    </xf>
    <xf numFmtId="186" fontId="44" fillId="0" borderId="218" applyNumberFormat="0" applyFill="0" applyAlignment="0" applyProtection="0"/>
    <xf numFmtId="186" fontId="56" fillId="14"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91" fontId="28" fillId="12" borderId="219">
      <alignment vertical="center"/>
      <protection locked="0"/>
    </xf>
    <xf numFmtId="4" fontId="56" fillId="57" borderId="216" applyNumberFormat="0" applyProtection="0">
      <alignment horizontal="right" vertical="center"/>
    </xf>
    <xf numFmtId="4" fontId="56" fillId="56" borderId="213" applyNumberFormat="0" applyProtection="0">
      <alignment horizontal="right" vertical="center"/>
    </xf>
    <xf numFmtId="186" fontId="28" fillId="50" borderId="219">
      <alignment vertical="center"/>
    </xf>
    <xf numFmtId="186" fontId="28" fillId="12" borderId="219">
      <alignment vertical="center"/>
      <protection locked="0"/>
    </xf>
    <xf numFmtId="186" fontId="50" fillId="41" borderId="213" applyNumberFormat="0" applyAlignment="0" applyProtection="0"/>
    <xf numFmtId="186" fontId="56" fillId="40" borderId="233" applyNumberFormat="0" applyFont="0" applyAlignment="0" applyProtection="0"/>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37" fontId="33" fillId="0" borderId="226" applyNumberFormat="0"/>
    <xf numFmtId="4" fontId="56" fillId="15" borderId="227" applyNumberFormat="0" applyProtection="0">
      <alignment horizontal="left" vertical="center" indent="1"/>
    </xf>
    <xf numFmtId="186" fontId="28" fillId="50" borderId="229">
      <alignment vertical="center"/>
    </xf>
    <xf numFmtId="186" fontId="57" fillId="44" borderId="214" applyNumberFormat="0" applyAlignment="0" applyProtection="0"/>
    <xf numFmtId="190" fontId="28" fillId="49" borderId="239">
      <alignment vertical="center"/>
    </xf>
    <xf numFmtId="186" fontId="44" fillId="0" borderId="238" applyNumberFormat="0" applyFill="0" applyAlignment="0" applyProtection="0"/>
    <xf numFmtId="4" fontId="56" fillId="55" borderId="233" applyNumberFormat="0" applyProtection="0">
      <alignment horizontal="right" vertical="center"/>
    </xf>
    <xf numFmtId="186" fontId="56" fillId="40" borderId="233" applyNumberFormat="0" applyFont="0" applyAlignment="0" applyProtection="0"/>
    <xf numFmtId="186" fontId="50" fillId="41" borderId="233" applyNumberFormat="0" applyAlignment="0" applyProtection="0"/>
    <xf numFmtId="186" fontId="42" fillId="44" borderId="233" applyNumberFormat="0" applyAlignment="0" applyProtection="0"/>
    <xf numFmtId="186" fontId="50" fillId="41" borderId="213" applyNumberFormat="0" applyAlignment="0" applyProtection="0"/>
    <xf numFmtId="186" fontId="50" fillId="41" borderId="213" applyNumberFormat="0" applyAlignment="0" applyProtection="0"/>
    <xf numFmtId="186" fontId="50" fillId="41" borderId="223" applyNumberFormat="0" applyAlignment="0" applyProtection="0"/>
    <xf numFmtId="4" fontId="56" fillId="58" borderId="223" applyNumberFormat="0" applyProtection="0">
      <alignment horizontal="right" vertical="center"/>
    </xf>
    <xf numFmtId="186" fontId="27" fillId="14" borderId="231" applyNumberFormat="0" applyProtection="0">
      <alignment horizontal="left" vertical="center" indent="1"/>
    </xf>
    <xf numFmtId="186" fontId="50" fillId="41" borderId="213" applyNumberFormat="0" applyAlignment="0" applyProtection="0"/>
    <xf numFmtId="186" fontId="50" fillId="41" borderId="213" applyNumberFormat="0" applyAlignment="0" applyProtection="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4" fontId="56" fillId="16" borderId="233" applyNumberFormat="0" applyProtection="0">
      <alignment horizontal="right" vertical="center"/>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0" fillId="41" borderId="223" applyNumberFormat="0" applyAlignment="0" applyProtection="0"/>
    <xf numFmtId="186" fontId="56" fillId="40" borderId="223" applyNumberFormat="0" applyFont="0" applyAlignment="0" applyProtection="0"/>
    <xf numFmtId="191" fontId="28" fillId="12" borderId="239">
      <alignment vertical="center"/>
      <protection locked="0"/>
    </xf>
    <xf numFmtId="193" fontId="28" fillId="12" borderId="239">
      <alignment vertical="center"/>
      <protection locked="0"/>
    </xf>
    <xf numFmtId="193" fontId="28" fillId="50" borderId="239">
      <alignment vertical="center"/>
    </xf>
    <xf numFmtId="186" fontId="28" fillId="50" borderId="239">
      <alignment vertical="center"/>
    </xf>
    <xf numFmtId="186" fontId="28" fillId="51" borderId="239">
      <alignment horizontal="right" vertical="center"/>
      <protection locked="0"/>
    </xf>
    <xf numFmtId="190" fontId="28" fillId="51" borderId="239">
      <alignment horizontal="right" vertical="center"/>
      <protection locked="0"/>
    </xf>
    <xf numFmtId="190" fontId="28" fillId="51" borderId="239">
      <alignment horizontal="right" vertical="center"/>
      <protection locked="0"/>
    </xf>
    <xf numFmtId="191" fontId="28" fillId="51" borderId="239">
      <alignment horizontal="right" vertical="center"/>
      <protection locked="0"/>
    </xf>
    <xf numFmtId="4" fontId="56" fillId="52" borderId="223" applyNumberFormat="0" applyProtection="0">
      <alignment vertical="center"/>
    </xf>
    <xf numFmtId="186" fontId="42" fillId="44" borderId="223" applyNumberFormat="0" applyAlignment="0" applyProtection="0"/>
    <xf numFmtId="4" fontId="56" fillId="57" borderId="237" applyNumberFormat="0" applyProtection="0">
      <alignment horizontal="right" vertical="center"/>
    </xf>
    <xf numFmtId="4" fontId="56" fillId="23"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1" borderId="237" applyNumberFormat="0" applyProtection="0">
      <alignment horizontal="left" vertical="center"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27" fillId="64" borderId="239" applyNumberFormat="0">
      <protection locked="0"/>
    </xf>
    <xf numFmtId="186" fontId="61" fillId="21" borderId="225" applyBorder="0"/>
    <xf numFmtId="188" fontId="5" fillId="69" borderId="239">
      <alignment vertical="center"/>
    </xf>
    <xf numFmtId="188" fontId="5" fillId="70" borderId="239">
      <alignment horizontal="right" vertical="center"/>
      <protection locked="0"/>
    </xf>
    <xf numFmtId="4" fontId="56" fillId="56" borderId="223" applyNumberFormat="0" applyProtection="0">
      <alignment horizontal="right" vertical="center"/>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3"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14" borderId="231" applyNumberFormat="0" applyProtection="0">
      <alignment horizontal="left" vertical="top" indent="1"/>
    </xf>
    <xf numFmtId="4" fontId="62" fillId="11" borderId="231"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90" fontId="28" fillId="49" borderId="196">
      <alignment vertical="center"/>
    </xf>
    <xf numFmtId="186" fontId="28" fillId="12" borderId="196">
      <alignment vertical="center"/>
      <protection locked="0"/>
    </xf>
    <xf numFmtId="193" fontId="28" fillId="12" borderId="196">
      <alignment vertical="center"/>
      <protection locked="0"/>
    </xf>
    <xf numFmtId="193" fontId="28" fillId="12" borderId="196">
      <alignment vertical="center"/>
      <protection locked="0"/>
    </xf>
    <xf numFmtId="188" fontId="28" fillId="50" borderId="196">
      <alignment vertical="center"/>
    </xf>
    <xf numFmtId="190" fontId="28" fillId="51" borderId="196">
      <alignment horizontal="right" vertical="center"/>
      <protection locked="0"/>
    </xf>
    <xf numFmtId="4" fontId="56" fillId="19" borderId="223" applyNumberFormat="0" applyProtection="0">
      <alignment horizontal="right" vertical="center"/>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8" fontId="5" fillId="13" borderId="196">
      <alignment vertical="center"/>
    </xf>
    <xf numFmtId="190" fontId="28" fillId="49" borderId="219">
      <alignment vertical="center"/>
    </xf>
    <xf numFmtId="191" fontId="28" fillId="49" borderId="219">
      <alignment vertical="center"/>
    </xf>
    <xf numFmtId="191" fontId="28" fillId="49" borderId="219">
      <alignment vertical="center"/>
    </xf>
    <xf numFmtId="186" fontId="28" fillId="49" borderId="219">
      <alignment vertical="center"/>
    </xf>
    <xf numFmtId="186" fontId="28" fillId="49" borderId="219">
      <alignment vertical="center"/>
    </xf>
    <xf numFmtId="186" fontId="28" fillId="49" borderId="219">
      <alignment vertical="center"/>
    </xf>
    <xf numFmtId="188" fontId="28" fillId="49" borderId="219">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93" fontId="28" fillId="12" borderId="219">
      <alignment vertical="center"/>
      <protection locked="0"/>
    </xf>
    <xf numFmtId="186" fontId="28" fillId="12" borderId="219">
      <alignment vertical="center"/>
      <protection locked="0"/>
    </xf>
    <xf numFmtId="193" fontId="28" fillId="12" borderId="219">
      <alignment vertical="center"/>
      <protection locked="0"/>
    </xf>
    <xf numFmtId="186" fontId="28" fillId="12" borderId="219">
      <alignment vertical="center"/>
      <protection locked="0"/>
    </xf>
    <xf numFmtId="193" fontId="28" fillId="12" borderId="219">
      <alignment vertical="center"/>
      <protection locked="0"/>
    </xf>
    <xf numFmtId="191" fontId="28" fillId="12" borderId="219">
      <alignment vertical="center"/>
      <protection locked="0"/>
    </xf>
    <xf numFmtId="191" fontId="28" fillId="12" borderId="219">
      <alignment vertical="center"/>
      <protection locked="0"/>
    </xf>
    <xf numFmtId="172" fontId="28" fillId="12" borderId="219">
      <alignment vertical="center"/>
      <protection locked="0"/>
    </xf>
    <xf numFmtId="172" fontId="28" fillId="12" borderId="219">
      <alignment vertical="center"/>
      <protection locked="0"/>
    </xf>
    <xf numFmtId="186" fontId="56" fillId="21" borderId="221" applyNumberFormat="0" applyProtection="0">
      <alignment horizontal="left" vertical="top" indent="1"/>
    </xf>
    <xf numFmtId="188" fontId="28" fillId="51" borderId="219">
      <alignment horizontal="right" vertical="center"/>
      <protection locked="0"/>
    </xf>
    <xf numFmtId="190" fontId="28" fillId="51" borderId="219">
      <alignment horizontal="right" vertical="center"/>
      <protection locked="0"/>
    </xf>
    <xf numFmtId="4" fontId="59" fillId="53" borderId="213" applyNumberFormat="0" applyProtection="0">
      <alignment vertical="center"/>
    </xf>
    <xf numFmtId="4" fontId="56" fillId="19" borderId="213" applyNumberFormat="0" applyProtection="0">
      <alignment horizontal="right" vertical="center"/>
    </xf>
    <xf numFmtId="4" fontId="27" fillId="21" borderId="216" applyNumberFormat="0" applyProtection="0">
      <alignment horizontal="left" vertical="center" indent="1"/>
    </xf>
    <xf numFmtId="4" fontId="56" fillId="15" borderId="213" applyNumberFormat="0" applyProtection="0">
      <alignment horizontal="right" vertical="center"/>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4" borderId="210" applyNumberFormat="0">
      <protection locked="0"/>
    </xf>
    <xf numFmtId="186" fontId="56" fillId="64" borderId="210" applyNumberFormat="0">
      <protection locked="0"/>
    </xf>
    <xf numFmtId="4" fontId="56" fillId="0" borderId="213" applyNumberFormat="0" applyProtection="0">
      <alignment horizontal="right" vertical="center"/>
    </xf>
    <xf numFmtId="186" fontId="56" fillId="14" borderId="221" applyNumberFormat="0" applyProtection="0">
      <alignment horizontal="left" vertical="top" indent="1"/>
    </xf>
    <xf numFmtId="37" fontId="33" fillId="0" borderId="209" applyNumberFormat="0"/>
    <xf numFmtId="186" fontId="60" fillId="52" borderId="221" applyNumberFormat="0" applyProtection="0">
      <alignment horizontal="left" vertical="top" indent="1"/>
    </xf>
    <xf numFmtId="194" fontId="33" fillId="0" borderId="220" applyFill="0"/>
    <xf numFmtId="172" fontId="28" fillId="12" borderId="229">
      <alignment vertical="center"/>
      <protection locked="0"/>
    </xf>
    <xf numFmtId="188" fontId="5" fillId="13" borderId="219">
      <alignment vertical="center"/>
    </xf>
    <xf numFmtId="186" fontId="56" fillId="40" borderId="213" applyNumberFormat="0" applyFont="0" applyAlignment="0" applyProtection="0"/>
    <xf numFmtId="186" fontId="60" fillId="52" borderId="221" applyNumberFormat="0" applyProtection="0">
      <alignment horizontal="left" vertical="top" indent="1"/>
    </xf>
    <xf numFmtId="186" fontId="56" fillId="14" borderId="215" applyNumberFormat="0" applyProtection="0">
      <alignment horizontal="left" vertical="top" indent="1"/>
    </xf>
    <xf numFmtId="186" fontId="27" fillId="15" borderId="215" applyNumberFormat="0" applyProtection="0">
      <alignment horizontal="left" vertical="center" indent="1"/>
    </xf>
    <xf numFmtId="191" fontId="28" fillId="12" borderId="219">
      <alignment vertical="center"/>
      <protection locked="0"/>
    </xf>
    <xf numFmtId="186" fontId="56" fillId="40" borderId="213" applyNumberFormat="0" applyFont="0" applyAlignment="0" applyProtection="0"/>
    <xf numFmtId="186" fontId="27" fillId="63" borderId="221" applyNumberFormat="0" applyProtection="0">
      <alignment horizontal="left" vertical="top" indent="1"/>
    </xf>
    <xf numFmtId="186" fontId="56" fillId="63" borderId="221" applyNumberFormat="0" applyProtection="0">
      <alignment horizontal="left" vertical="top" indent="1"/>
    </xf>
    <xf numFmtId="4" fontId="56" fillId="60" borderId="223" applyNumberFormat="0" applyProtection="0">
      <alignment horizontal="right" vertical="center"/>
    </xf>
    <xf numFmtId="186" fontId="56" fillId="14" borderId="223" applyNumberFormat="0" applyProtection="0">
      <alignment horizontal="left" vertical="center" indent="1"/>
    </xf>
    <xf numFmtId="186" fontId="56" fillId="63" borderId="215" applyNumberFormat="0" applyProtection="0">
      <alignment horizontal="left" vertical="top" indent="1"/>
    </xf>
    <xf numFmtId="186" fontId="56" fillId="63" borderId="213" applyNumberFormat="0" applyProtection="0">
      <alignment horizontal="left" vertical="center" indent="1"/>
    </xf>
    <xf numFmtId="190" fontId="28" fillId="51" borderId="219">
      <alignment horizontal="right" vertical="center"/>
      <protection locked="0"/>
    </xf>
    <xf numFmtId="4" fontId="27" fillId="21" borderId="216" applyNumberFormat="0" applyProtection="0">
      <alignment horizontal="left" vertical="center" indent="1"/>
    </xf>
    <xf numFmtId="186" fontId="28" fillId="12" borderId="239">
      <alignment vertical="center"/>
      <protection locked="0"/>
    </xf>
    <xf numFmtId="4" fontId="63" fillId="66" borderId="227" applyNumberFormat="0" applyProtection="0">
      <alignment horizontal="left" vertical="center" indent="1"/>
    </xf>
    <xf numFmtId="193" fontId="28" fillId="12" borderId="219">
      <alignment vertical="center"/>
      <protection locked="0"/>
    </xf>
    <xf numFmtId="4" fontId="64" fillId="64" borderId="223" applyNumberFormat="0" applyProtection="0">
      <alignment horizontal="right" vertical="center"/>
    </xf>
    <xf numFmtId="186" fontId="50" fillId="41" borderId="213" applyNumberFormat="0" applyAlignment="0" applyProtection="0"/>
    <xf numFmtId="186" fontId="50" fillId="41" borderId="213" applyNumberFormat="0" applyAlignment="0" applyProtection="0"/>
    <xf numFmtId="186" fontId="56" fillId="40" borderId="213" applyNumberFormat="0" applyFont="0" applyAlignment="0" applyProtection="0"/>
    <xf numFmtId="186" fontId="57" fillId="44" borderId="214" applyNumberFormat="0" applyAlignment="0" applyProtection="0"/>
    <xf numFmtId="186" fontId="28" fillId="49" borderId="219">
      <alignment vertical="center"/>
    </xf>
    <xf numFmtId="190" fontId="28" fillId="49" borderId="219">
      <alignment vertical="center"/>
    </xf>
    <xf numFmtId="193" fontId="28" fillId="12" borderId="219">
      <alignment vertical="center"/>
      <protection locked="0"/>
    </xf>
    <xf numFmtId="193" fontId="28" fillId="12" borderId="219">
      <alignment vertical="center"/>
      <protection locked="0"/>
    </xf>
    <xf numFmtId="186" fontId="28" fillId="12" borderId="219">
      <alignment vertical="center"/>
      <protection locked="0"/>
    </xf>
    <xf numFmtId="186" fontId="28" fillId="12" borderId="219">
      <alignment vertical="center"/>
      <protection locked="0"/>
    </xf>
    <xf numFmtId="172" fontId="28" fillId="12" borderId="219">
      <alignment vertical="center"/>
      <protection locked="0"/>
    </xf>
    <xf numFmtId="193" fontId="28" fillId="50" borderId="219">
      <alignment vertical="center"/>
    </xf>
    <xf numFmtId="186" fontId="28" fillId="50" borderId="219">
      <alignment vertical="center"/>
    </xf>
    <xf numFmtId="191" fontId="28" fillId="50" borderId="219">
      <alignment vertical="center"/>
    </xf>
    <xf numFmtId="186" fontId="28" fillId="51" borderId="219">
      <alignment horizontal="right" vertical="center"/>
      <protection locked="0"/>
    </xf>
    <xf numFmtId="190" fontId="28" fillId="51" borderId="219">
      <alignment horizontal="right" vertical="center"/>
      <protection locked="0"/>
    </xf>
    <xf numFmtId="191" fontId="28" fillId="51" borderId="219">
      <alignment horizontal="right" vertical="center"/>
      <protection locked="0"/>
    </xf>
    <xf numFmtId="4" fontId="56" fillId="52" borderId="213" applyNumberFormat="0" applyProtection="0">
      <alignment vertical="center"/>
    </xf>
    <xf numFmtId="4" fontId="59" fillId="53" borderId="213" applyNumberFormat="0" applyProtection="0">
      <alignmen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186" fontId="27" fillId="21" borderId="215" applyNumberFormat="0" applyProtection="0">
      <alignment horizontal="left" vertical="top"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64" borderId="219" applyNumberFormat="0">
      <protection locked="0"/>
    </xf>
    <xf numFmtId="186" fontId="61" fillId="21" borderId="217" applyBorder="0"/>
    <xf numFmtId="4" fontId="56" fillId="0" borderId="213" applyNumberFormat="0" applyProtection="0">
      <alignment horizontal="right" vertical="center"/>
    </xf>
    <xf numFmtId="186" fontId="56" fillId="67" borderId="219"/>
    <xf numFmtId="186" fontId="44" fillId="0" borderId="218" applyNumberFormat="0" applyFill="0" applyAlignment="0" applyProtection="0"/>
    <xf numFmtId="4" fontId="56" fillId="52" borderId="213" applyNumberFormat="0" applyProtection="0">
      <alignment vertical="center"/>
    </xf>
    <xf numFmtId="188" fontId="5" fillId="7" borderId="219">
      <alignment vertical="center"/>
      <protection locked="0"/>
    </xf>
    <xf numFmtId="188" fontId="5" fillId="70" borderId="219">
      <alignment horizontal="right" vertical="center"/>
      <protection locked="0"/>
    </xf>
    <xf numFmtId="186" fontId="56" fillId="40" borderId="213" applyNumberFormat="0" applyFont="0" applyAlignment="0" applyProtection="0"/>
    <xf numFmtId="186" fontId="56" fillId="40" borderId="213" applyNumberFormat="0" applyFont="0" applyAlignment="0" applyProtection="0"/>
    <xf numFmtId="4" fontId="59" fillId="53" borderId="213" applyNumberFormat="0" applyProtection="0">
      <alignment vertical="center"/>
    </xf>
    <xf numFmtId="4" fontId="56" fillId="56" borderId="213" applyNumberFormat="0" applyProtection="0">
      <alignment horizontal="right" vertical="center"/>
    </xf>
    <xf numFmtId="4" fontId="56" fillId="57" borderId="216" applyNumberFormat="0" applyProtection="0">
      <alignment horizontal="right" vertical="center"/>
    </xf>
    <xf numFmtId="186" fontId="56" fillId="11" borderId="213" applyNumberFormat="0" applyProtection="0">
      <alignment horizontal="left" vertical="center"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11" borderId="215" applyNumberFormat="0" applyProtection="0">
      <alignment horizontal="left" vertical="center" indent="1"/>
    </xf>
    <xf numFmtId="4" fontId="56" fillId="0" borderId="213" applyNumberFormat="0" applyProtection="0">
      <alignment horizontal="right" vertical="center"/>
    </xf>
    <xf numFmtId="4" fontId="56" fillId="54" borderId="213" applyNumberFormat="0" applyProtection="0">
      <alignment horizontal="left" vertical="center"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90" fontId="5" fillId="69" borderId="219">
      <alignment vertical="center"/>
    </xf>
    <xf numFmtId="186" fontId="57" fillId="44" borderId="214" applyNumberFormat="0" applyAlignment="0" applyProtection="0"/>
    <xf numFmtId="186" fontId="27" fillId="63" borderId="215" applyNumberFormat="0" applyProtection="0">
      <alignment horizontal="left" vertical="top" indent="1"/>
    </xf>
    <xf numFmtId="186" fontId="56" fillId="63" borderId="221" applyNumberFormat="0" applyProtection="0">
      <alignment horizontal="left" vertical="top" indent="1"/>
    </xf>
    <xf numFmtId="186" fontId="27" fillId="14" borderId="215" applyNumberFormat="0" applyProtection="0">
      <alignment horizontal="left" vertical="center" indent="1"/>
    </xf>
    <xf numFmtId="186" fontId="42" fillId="44" borderId="213" applyNumberFormat="0" applyAlignment="0" applyProtection="0"/>
    <xf numFmtId="186" fontId="56" fillId="40" borderId="213" applyNumberFormat="0" applyFont="0" applyAlignment="0" applyProtection="0"/>
    <xf numFmtId="186" fontId="60" fillId="52" borderId="215" applyNumberFormat="0" applyProtection="0">
      <alignment horizontal="left" vertical="top" indent="1"/>
    </xf>
    <xf numFmtId="186" fontId="56" fillId="14" borderId="215" applyNumberFormat="0" applyProtection="0">
      <alignment horizontal="left" vertical="top" indent="1"/>
    </xf>
    <xf numFmtId="186" fontId="27" fillId="14" borderId="215" applyNumberFormat="0" applyProtection="0">
      <alignment horizontal="left" vertical="center" indent="1"/>
    </xf>
    <xf numFmtId="186" fontId="27" fillId="63"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27" fillId="21" borderId="216" applyNumberFormat="0" applyProtection="0">
      <alignment horizontal="left" vertical="center" indent="1"/>
    </xf>
    <xf numFmtId="4" fontId="59" fillId="53" borderId="213" applyNumberFormat="0" applyProtection="0">
      <alignment vertical="center"/>
    </xf>
    <xf numFmtId="190" fontId="28" fillId="51" borderId="219">
      <alignment horizontal="right" vertical="center"/>
      <protection locked="0"/>
    </xf>
    <xf numFmtId="191" fontId="28" fillId="51" borderId="219">
      <alignment horizontal="right" vertical="center"/>
      <protection locked="0"/>
    </xf>
    <xf numFmtId="186" fontId="56" fillId="40" borderId="213" applyNumberFormat="0" applyFont="0" applyAlignment="0" applyProtection="0"/>
    <xf numFmtId="186" fontId="28" fillId="12" borderId="219">
      <alignment vertical="center"/>
      <protection locked="0"/>
    </xf>
    <xf numFmtId="188" fontId="28" fillId="49" borderId="219">
      <alignment vertical="center"/>
    </xf>
    <xf numFmtId="191" fontId="28" fillId="49" borderId="219">
      <alignment vertical="center"/>
    </xf>
    <xf numFmtId="186" fontId="56" fillId="40" borderId="213" applyNumberFormat="0" applyFont="0" applyAlignment="0" applyProtection="0"/>
    <xf numFmtId="186" fontId="56" fillId="15" borderId="221" applyNumberFormat="0" applyProtection="0">
      <alignment horizontal="left" vertical="top" indent="1"/>
    </xf>
    <xf numFmtId="164" fontId="35" fillId="0" borderId="0" applyFont="0" applyFill="0" applyBorder="0" applyAlignment="0" applyProtection="0"/>
    <xf numFmtId="4" fontId="62" fillId="48" borderId="221" applyNumberFormat="0" applyProtection="0">
      <alignment vertical="center"/>
    </xf>
    <xf numFmtId="188" fontId="28" fillId="49" borderId="229">
      <alignment vertical="center"/>
    </xf>
    <xf numFmtId="191" fontId="28" fillId="49" borderId="196">
      <alignment vertical="center"/>
    </xf>
    <xf numFmtId="191" fontId="28" fillId="50" borderId="196">
      <alignment vertical="center"/>
    </xf>
    <xf numFmtId="186" fontId="56" fillId="63" borderId="221" applyNumberFormat="0" applyProtection="0">
      <alignment horizontal="left" vertical="top" indent="1"/>
    </xf>
    <xf numFmtId="4" fontId="56" fillId="54" borderId="223" applyNumberFormat="0" applyProtection="0">
      <alignment horizontal="left" vertical="center" indent="1"/>
    </xf>
    <xf numFmtId="190" fontId="5" fillId="70" borderId="196">
      <alignment horizontal="right" vertical="center"/>
      <protection locked="0"/>
    </xf>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31" applyNumberFormat="0" applyProtection="0">
      <alignment horizontal="left" vertical="top" indent="1"/>
    </xf>
    <xf numFmtId="186" fontId="62" fillId="15"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4" fontId="56" fillId="54" borderId="213" applyNumberFormat="0" applyProtection="0">
      <alignment horizontal="left" vertical="center" indent="1"/>
    </xf>
    <xf numFmtId="4" fontId="56" fillId="23" borderId="213" applyNumberFormat="0" applyProtection="0">
      <alignment horizontal="right" vertical="center"/>
    </xf>
    <xf numFmtId="4" fontId="62" fillId="11" borderId="221" applyNumberFormat="0" applyProtection="0">
      <alignment horizontal="left" vertical="center" indent="1"/>
    </xf>
    <xf numFmtId="186" fontId="50" fillId="41" borderId="213" applyNumberFormat="0" applyAlignment="0" applyProtection="0"/>
    <xf numFmtId="186" fontId="50" fillId="41" borderId="213" applyNumberFormat="0" applyAlignment="0" applyProtection="0"/>
    <xf numFmtId="186" fontId="57" fillId="44" borderId="214" applyNumberFormat="0" applyAlignment="0" applyProtection="0"/>
    <xf numFmtId="186" fontId="57" fillId="44" borderId="214" applyNumberFormat="0" applyAlignment="0" applyProtection="0"/>
    <xf numFmtId="4" fontId="56" fillId="61" borderId="216" applyNumberFormat="0" applyProtection="0">
      <alignment horizontal="left" vertical="center" indent="1"/>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186" fontId="62" fillId="48" borderId="215" applyNumberFormat="0" applyProtection="0">
      <alignment horizontal="left" vertical="top" indent="1"/>
    </xf>
    <xf numFmtId="4" fontId="56" fillId="15" borderId="216" applyNumberFormat="0" applyProtection="0">
      <alignment horizontal="left" vertical="center" indent="1"/>
    </xf>
    <xf numFmtId="4" fontId="63" fillId="66"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44" fillId="0" borderId="218" applyNumberFormat="0" applyFill="0" applyAlignment="0" applyProtection="0"/>
    <xf numFmtId="186" fontId="44" fillId="0" borderId="218" applyNumberFormat="0" applyFill="0" applyAlignment="0" applyProtection="0"/>
    <xf numFmtId="4" fontId="56" fillId="52" borderId="213" applyNumberFormat="0" applyProtection="0">
      <alignment vertical="center"/>
    </xf>
    <xf numFmtId="186" fontId="60" fillId="52" borderId="215" applyNumberFormat="0" applyProtection="0">
      <alignment horizontal="left" vertical="top" indent="1"/>
    </xf>
    <xf numFmtId="4" fontId="56" fillId="59" borderId="213" applyNumberFormat="0" applyProtection="0">
      <alignment horizontal="right" vertical="center"/>
    </xf>
    <xf numFmtId="4" fontId="56" fillId="61" borderId="216"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56" fillId="14" borderId="221" applyNumberFormat="0" applyProtection="0">
      <alignment horizontal="left" vertical="top" indent="1"/>
    </xf>
    <xf numFmtId="186" fontId="61" fillId="21" borderId="217" applyBorder="0"/>
    <xf numFmtId="4" fontId="62" fillId="48" borderId="215" applyNumberFormat="0" applyProtection="0">
      <alignment vertical="center"/>
    </xf>
    <xf numFmtId="4" fontId="27" fillId="21" borderId="216" applyNumberFormat="0" applyProtection="0">
      <alignment horizontal="left" vertical="center" indent="1"/>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186" fontId="56" fillId="63" borderId="215" applyNumberFormat="0" applyProtection="0">
      <alignment horizontal="left" vertical="top" indent="1"/>
    </xf>
    <xf numFmtId="4" fontId="64" fillId="64" borderId="213" applyNumberFormat="0" applyProtection="0">
      <alignment horizontal="right" vertical="center"/>
    </xf>
    <xf numFmtId="4" fontId="27" fillId="21" borderId="216" applyNumberFormat="0" applyProtection="0">
      <alignment horizontal="left" vertical="center" indent="1"/>
    </xf>
    <xf numFmtId="186" fontId="50" fillId="41" borderId="213" applyNumberFormat="0" applyAlignment="0" applyProtection="0"/>
    <xf numFmtId="186" fontId="56" fillId="21" borderId="231"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56" fillId="15" borderId="221" applyNumberFormat="0" applyProtection="0">
      <alignment horizontal="left" vertical="top" indent="1"/>
    </xf>
    <xf numFmtId="186" fontId="44" fillId="0" borderId="218" applyNumberFormat="0" applyFill="0" applyAlignment="0" applyProtection="0"/>
    <xf numFmtId="186" fontId="44" fillId="0" borderId="218" applyNumberFormat="0" applyFill="0" applyAlignment="0" applyProtection="0"/>
    <xf numFmtId="4" fontId="62" fillId="48" borderId="221" applyNumberFormat="0" applyProtection="0">
      <alignment vertical="center"/>
    </xf>
    <xf numFmtId="4" fontId="56" fillId="61" borderId="237" applyNumberFormat="0" applyProtection="0">
      <alignment horizontal="left" vertical="center" indent="1"/>
    </xf>
    <xf numFmtId="186" fontId="56" fillId="21" borderId="231" applyNumberFormat="0" applyProtection="0">
      <alignment horizontal="left" vertical="top" indent="1"/>
    </xf>
    <xf numFmtId="186" fontId="56" fillId="21" borderId="221" applyNumberFormat="0" applyProtection="0">
      <alignment horizontal="left" vertical="top" indent="1"/>
    </xf>
    <xf numFmtId="4" fontId="56" fillId="0" borderId="223" applyNumberFormat="0" applyProtection="0">
      <alignment horizontal="right" vertical="center"/>
    </xf>
    <xf numFmtId="186" fontId="56" fillId="63" borderId="221" applyNumberFormat="0" applyProtection="0">
      <alignment horizontal="left" vertical="top" indent="1"/>
    </xf>
    <xf numFmtId="164" fontId="35" fillId="0" borderId="0" applyFont="0" applyFill="0" applyBorder="0" applyAlignment="0" applyProtection="0"/>
    <xf numFmtId="186" fontId="56" fillId="14" borderId="221" applyNumberFormat="0" applyProtection="0">
      <alignment horizontal="left" vertical="top" indent="1"/>
    </xf>
    <xf numFmtId="4" fontId="56" fillId="19" borderId="223" applyNumberFormat="0" applyProtection="0">
      <alignment horizontal="right" vertical="center"/>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4" borderId="215" applyNumberFormat="0" applyProtection="0">
      <alignment horizontal="left" vertical="top" indent="1"/>
    </xf>
    <xf numFmtId="186" fontId="56" fillId="21" borderId="221" applyNumberFormat="0" applyProtection="0">
      <alignment horizontal="left" vertical="top" indent="1"/>
    </xf>
    <xf numFmtId="186" fontId="56" fillId="40" borderId="213" applyNumberFormat="0" applyFont="0" applyAlignment="0" applyProtection="0"/>
    <xf numFmtId="186" fontId="56" fillId="21" borderId="221" applyNumberFormat="0" applyProtection="0">
      <alignment horizontal="left" vertical="top" indent="1"/>
    </xf>
    <xf numFmtId="186" fontId="56" fillId="63" borderId="215" applyNumberFormat="0" applyProtection="0">
      <alignment horizontal="left" vertical="top" indent="1"/>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9" borderId="213" applyNumberFormat="0" applyProtection="0">
      <alignment horizontal="right" vertical="center"/>
    </xf>
    <xf numFmtId="186" fontId="42" fillId="44" borderId="213" applyNumberFormat="0" applyAlignment="0" applyProtection="0"/>
    <xf numFmtId="186" fontId="56" fillId="40" borderId="213" applyNumberFormat="0" applyFont="0" applyAlignment="0" applyProtection="0"/>
    <xf numFmtId="4" fontId="56" fillId="59" borderId="223" applyNumberFormat="0" applyProtection="0">
      <alignment horizontal="right" vertical="center"/>
    </xf>
    <xf numFmtId="186" fontId="56" fillId="15" borderId="221" applyNumberFormat="0" applyProtection="0">
      <alignment horizontal="left" vertical="top" indent="1"/>
    </xf>
    <xf numFmtId="4" fontId="56" fillId="23" borderId="223" applyNumberFormat="0" applyProtection="0">
      <alignment horizontal="right" vertical="center"/>
    </xf>
    <xf numFmtId="186" fontId="50" fillId="41" borderId="213" applyNumberFormat="0" applyAlignment="0" applyProtection="0"/>
    <xf numFmtId="186" fontId="57" fillId="44" borderId="214" applyNumberFormat="0" applyAlignment="0" applyProtection="0"/>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5" borderId="221" applyNumberFormat="0" applyProtection="0">
      <alignment horizontal="left" vertical="top" indent="1"/>
    </xf>
    <xf numFmtId="186" fontId="56" fillId="63" borderId="231" applyNumberFormat="0" applyProtection="0">
      <alignment horizontal="left" vertical="top" indent="1"/>
    </xf>
    <xf numFmtId="186" fontId="56" fillId="21" borderId="221" applyNumberFormat="0" applyProtection="0">
      <alignment horizontal="left" vertical="top" indent="1"/>
    </xf>
    <xf numFmtId="188" fontId="5" fillId="13" borderId="219">
      <alignment vertical="center"/>
    </xf>
    <xf numFmtId="186" fontId="42" fillId="44" borderId="213" applyNumberFormat="0" applyAlignment="0" applyProtection="0"/>
    <xf numFmtId="186" fontId="42" fillId="44" borderId="213" applyNumberFormat="0" applyAlignment="0" applyProtection="0"/>
    <xf numFmtId="186" fontId="28" fillId="51" borderId="196">
      <alignment horizontal="right" vertical="center"/>
      <protection locked="0"/>
    </xf>
    <xf numFmtId="186" fontId="56" fillId="40" borderId="213" applyNumberFormat="0" applyFont="0" applyAlignment="0" applyProtection="0"/>
    <xf numFmtId="186" fontId="44" fillId="0" borderId="228" applyNumberFormat="0" applyFill="0" applyAlignment="0" applyProtection="0"/>
    <xf numFmtId="186" fontId="42" fillId="44" borderId="213" applyNumberFormat="0" applyAlignment="0" applyProtection="0"/>
    <xf numFmtId="186" fontId="27" fillId="15" borderId="215" applyNumberFormat="0" applyProtection="0">
      <alignment horizontal="left" vertical="top" indent="1"/>
    </xf>
    <xf numFmtId="186" fontId="42" fillId="44" borderId="213" applyNumberFormat="0" applyAlignment="0" applyProtection="0"/>
    <xf numFmtId="4" fontId="27" fillId="21" borderId="216" applyNumberFormat="0" applyProtection="0">
      <alignment horizontal="left" vertical="center" indent="1"/>
    </xf>
    <xf numFmtId="4" fontId="56" fillId="15" borderId="216" applyNumberFormat="0" applyProtection="0">
      <alignment horizontal="left" vertical="center" indent="1"/>
    </xf>
    <xf numFmtId="191" fontId="28" fillId="50" borderId="21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1" fontId="28" fillId="50" borderId="219">
      <alignment vertical="center"/>
    </xf>
    <xf numFmtId="4" fontId="27" fillId="21" borderId="216" applyNumberFormat="0" applyProtection="0">
      <alignment horizontal="left" vertical="center" indent="1"/>
    </xf>
    <xf numFmtId="4" fontId="56" fillId="52" borderId="213" applyNumberFormat="0" applyProtection="0">
      <alignment vertical="center"/>
    </xf>
    <xf numFmtId="186" fontId="56" fillId="63" borderId="215" applyNumberFormat="0" applyProtection="0">
      <alignment horizontal="left" vertical="top" indent="1"/>
    </xf>
    <xf numFmtId="186" fontId="56" fillId="64" borderId="210" applyNumberFormat="0">
      <protection locked="0"/>
    </xf>
    <xf numFmtId="186" fontId="56" fillId="62" borderId="223" applyNumberFormat="0" applyProtection="0">
      <alignment horizontal="left" vertical="center" indent="1"/>
    </xf>
    <xf numFmtId="191" fontId="28" fillId="50" borderId="196">
      <alignment vertical="center"/>
    </xf>
    <xf numFmtId="186" fontId="28" fillId="51" borderId="176">
      <alignment horizontal="right" vertical="center"/>
      <protection locked="0"/>
    </xf>
    <xf numFmtId="186" fontId="57" fillId="44" borderId="214" applyNumberFormat="0" applyAlignment="0" applyProtection="0"/>
    <xf numFmtId="186" fontId="56" fillId="15" borderId="231" applyNumberFormat="0" applyProtection="0">
      <alignment horizontal="left" vertical="top" indent="1"/>
    </xf>
    <xf numFmtId="186" fontId="56" fillId="63" borderId="215" applyNumberFormat="0" applyProtection="0">
      <alignment horizontal="left" vertical="top" indent="1"/>
    </xf>
    <xf numFmtId="188" fontId="28" fillId="49" borderId="219">
      <alignment vertical="center"/>
    </xf>
    <xf numFmtId="191" fontId="28" fillId="50" borderId="219">
      <alignment vertical="center"/>
    </xf>
    <xf numFmtId="186" fontId="56" fillId="21" borderId="221" applyNumberFormat="0" applyProtection="0">
      <alignment horizontal="left" vertical="top" indent="1"/>
    </xf>
    <xf numFmtId="193" fontId="28" fillId="12" borderId="219">
      <alignment vertical="center"/>
      <protection locked="0"/>
    </xf>
    <xf numFmtId="186" fontId="42" fillId="44" borderId="223" applyNumberFormat="0" applyAlignment="0" applyProtection="0"/>
    <xf numFmtId="186" fontId="27" fillId="21" borderId="221" applyNumberFormat="0" applyProtection="0">
      <alignment horizontal="left" vertical="top" indent="1"/>
    </xf>
    <xf numFmtId="4" fontId="56" fillId="0" borderId="213" applyNumberFormat="0" applyProtection="0">
      <alignment horizontal="right" vertical="center"/>
    </xf>
    <xf numFmtId="186" fontId="56" fillId="14" borderId="215" applyNumberFormat="0" applyProtection="0">
      <alignment horizontal="left" vertical="top" indent="1"/>
    </xf>
    <xf numFmtId="4" fontId="56" fillId="15" borderId="213" applyNumberFormat="0" applyProtection="0">
      <alignment horizontal="right" vertical="center"/>
    </xf>
    <xf numFmtId="4" fontId="56" fillId="23" borderId="213" applyNumberFormat="0" applyProtection="0">
      <alignment horizontal="right" vertical="center"/>
    </xf>
    <xf numFmtId="164" fontId="35" fillId="0" borderId="0" applyFont="0" applyFill="0" applyBorder="0" applyAlignment="0" applyProtection="0"/>
    <xf numFmtId="186" fontId="42" fillId="44" borderId="223" applyNumberFormat="0" applyAlignment="0" applyProtection="0"/>
    <xf numFmtId="188" fontId="28" fillId="49" borderId="196">
      <alignment vertical="center"/>
    </xf>
    <xf numFmtId="4" fontId="56" fillId="53" borderId="223" applyNumberFormat="0" applyProtection="0">
      <alignment horizontal="left" vertical="center" indent="1"/>
    </xf>
    <xf numFmtId="186" fontId="56" fillId="63" borderId="221" applyNumberFormat="0" applyProtection="0">
      <alignment horizontal="left" vertical="top" indent="1"/>
    </xf>
    <xf numFmtId="186" fontId="56" fillId="40" borderId="213" applyNumberFormat="0" applyFont="0" applyAlignment="0" applyProtection="0"/>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21" borderId="215" applyNumberFormat="0" applyProtection="0">
      <alignment horizontal="left" vertical="top" indent="1"/>
    </xf>
    <xf numFmtId="4" fontId="27" fillId="21" borderId="216" applyNumberFormat="0" applyProtection="0">
      <alignment horizontal="left" vertical="center" indent="1"/>
    </xf>
    <xf numFmtId="186" fontId="57" fillId="44" borderId="214" applyNumberFormat="0" applyAlignment="0" applyProtection="0"/>
    <xf numFmtId="186" fontId="50" fillId="41" borderId="213" applyNumberFormat="0" applyAlignment="0" applyProtection="0"/>
    <xf numFmtId="186" fontId="56" fillId="63" borderId="221" applyNumberFormat="0" applyProtection="0">
      <alignment horizontal="left" vertical="top" indent="1"/>
    </xf>
    <xf numFmtId="4" fontId="56" fillId="19" borderId="223" applyNumberFormat="0" applyProtection="0">
      <alignment horizontal="right" vertical="center"/>
    </xf>
    <xf numFmtId="186" fontId="56" fillId="14" borderId="221" applyNumberFormat="0" applyProtection="0">
      <alignment horizontal="left" vertical="top" indent="1"/>
    </xf>
    <xf numFmtId="191" fontId="28" fillId="51" borderId="219">
      <alignment horizontal="right" vertical="center"/>
      <protection locked="0"/>
    </xf>
    <xf numFmtId="4" fontId="56" fillId="59" borderId="233" applyNumberFormat="0" applyProtection="0">
      <alignment horizontal="right" vertical="center"/>
    </xf>
    <xf numFmtId="191" fontId="5" fillId="69" borderId="239">
      <alignment vertical="center"/>
    </xf>
    <xf numFmtId="186" fontId="62" fillId="48" borderId="221" applyNumberFormat="0" applyProtection="0">
      <alignment horizontal="left" vertical="top" indent="1"/>
    </xf>
    <xf numFmtId="4" fontId="56" fillId="57" borderId="237" applyNumberFormat="0" applyProtection="0">
      <alignment horizontal="right" vertical="center"/>
    </xf>
    <xf numFmtId="186" fontId="56" fillId="15" borderId="231" applyNumberFormat="0" applyProtection="0">
      <alignment horizontal="left" vertical="top" indent="1"/>
    </xf>
    <xf numFmtId="193" fontId="28" fillId="12" borderId="176">
      <alignment vertical="center"/>
      <protection locked="0"/>
    </xf>
    <xf numFmtId="186" fontId="27" fillId="14" borderId="215" applyNumberFormat="0" applyProtection="0">
      <alignment horizontal="left" vertical="center" indent="1"/>
    </xf>
    <xf numFmtId="186" fontId="62" fillId="15" borderId="215" applyNumberFormat="0" applyProtection="0">
      <alignment horizontal="left" vertical="top" indent="1"/>
    </xf>
    <xf numFmtId="186" fontId="56" fillId="63" borderId="215" applyNumberFormat="0" applyProtection="0">
      <alignment horizontal="left" vertical="top" indent="1"/>
    </xf>
    <xf numFmtId="186" fontId="56" fillId="62" borderId="213" applyNumberFormat="0" applyProtection="0">
      <alignment horizontal="left" vertical="center" indent="1"/>
    </xf>
    <xf numFmtId="191" fontId="28" fillId="50" borderId="219">
      <alignment vertical="center"/>
    </xf>
    <xf numFmtId="4" fontId="56" fillId="61" borderId="216" applyNumberFormat="0" applyProtection="0">
      <alignment horizontal="left" vertical="center" indent="1"/>
    </xf>
    <xf numFmtId="186" fontId="56" fillId="40" borderId="213" applyNumberFormat="0" applyFont="0" applyAlignment="0" applyProtection="0"/>
    <xf numFmtId="186" fontId="28" fillId="50" borderId="219">
      <alignment vertical="center"/>
    </xf>
    <xf numFmtId="191" fontId="28" fillId="12" borderId="219">
      <alignment vertical="center"/>
      <protection locked="0"/>
    </xf>
    <xf numFmtId="4" fontId="56" fillId="52" borderId="223" applyNumberFormat="0" applyProtection="0">
      <alignment vertical="center"/>
    </xf>
    <xf numFmtId="186" fontId="56" fillId="63" borderId="221" applyNumberFormat="0" applyProtection="0">
      <alignment horizontal="left" vertical="top" indent="1"/>
    </xf>
    <xf numFmtId="4" fontId="64" fillId="64" borderId="223" applyNumberFormat="0" applyProtection="0">
      <alignment horizontal="right" vertical="center"/>
    </xf>
    <xf numFmtId="164" fontId="35" fillId="0" borderId="0" applyFont="0" applyFill="0" applyBorder="0" applyAlignment="0" applyProtection="0"/>
    <xf numFmtId="186" fontId="56" fillId="40" borderId="213" applyNumberFormat="0" applyFont="0" applyAlignment="0" applyProtection="0"/>
    <xf numFmtId="4" fontId="56" fillId="58" borderId="223" applyNumberFormat="0" applyProtection="0">
      <alignment horizontal="right" vertical="center"/>
    </xf>
    <xf numFmtId="172" fontId="28" fillId="12" borderId="229">
      <alignment vertical="center"/>
      <protection locked="0"/>
    </xf>
    <xf numFmtId="186" fontId="56" fillId="40" borderId="213" applyNumberFormat="0" applyFont="0" applyAlignment="0" applyProtection="0"/>
    <xf numFmtId="186" fontId="56" fillId="14" borderId="221" applyNumberFormat="0" applyProtection="0">
      <alignment horizontal="left" vertical="top" indent="1"/>
    </xf>
    <xf numFmtId="4" fontId="56" fillId="14" borderId="237" applyNumberFormat="0" applyProtection="0">
      <alignment horizontal="left" vertical="center" indent="1"/>
    </xf>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42" fillId="44" borderId="213" applyNumberFormat="0" applyAlignment="0" applyProtection="0"/>
    <xf numFmtId="186" fontId="42" fillId="44"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190" fontId="28" fillId="49" borderId="219">
      <alignment vertical="center"/>
    </xf>
    <xf numFmtId="191" fontId="28" fillId="49" borderId="219">
      <alignment vertical="center"/>
    </xf>
    <xf numFmtId="191" fontId="28" fillId="49" borderId="219">
      <alignment vertical="center"/>
    </xf>
    <xf numFmtId="186" fontId="28" fillId="49" borderId="219">
      <alignment vertical="center"/>
    </xf>
    <xf numFmtId="186" fontId="28" fillId="49" borderId="219">
      <alignment vertical="center"/>
    </xf>
    <xf numFmtId="186" fontId="28" fillId="49" borderId="219">
      <alignment vertical="center"/>
    </xf>
    <xf numFmtId="186" fontId="28" fillId="49" borderId="219">
      <alignment vertical="center"/>
    </xf>
    <xf numFmtId="188" fontId="28" fillId="49" borderId="219">
      <alignment vertical="center"/>
    </xf>
    <xf numFmtId="188" fontId="28" fillId="49" borderId="219">
      <alignment vertical="center"/>
    </xf>
    <xf numFmtId="190" fontId="28" fillId="49" borderId="219">
      <alignment vertical="center"/>
    </xf>
    <xf numFmtId="191" fontId="28" fillId="12" borderId="219">
      <alignment vertical="center"/>
      <protection locked="0"/>
    </xf>
    <xf numFmtId="193" fontId="28" fillId="12" borderId="219">
      <alignment vertical="center"/>
      <protection locked="0"/>
    </xf>
    <xf numFmtId="186" fontId="28" fillId="12" borderId="219">
      <alignment vertical="center"/>
      <protection locked="0"/>
    </xf>
    <xf numFmtId="186" fontId="28" fillId="12" borderId="219">
      <alignment vertical="center"/>
      <protection locked="0"/>
    </xf>
    <xf numFmtId="193" fontId="28" fillId="12" borderId="219">
      <alignment vertical="center"/>
      <protection locked="0"/>
    </xf>
    <xf numFmtId="193" fontId="28" fillId="12" borderId="219">
      <alignment vertical="center"/>
      <protection locked="0"/>
    </xf>
    <xf numFmtId="186" fontId="28" fillId="12" borderId="219">
      <alignment vertical="center"/>
      <protection locked="0"/>
    </xf>
    <xf numFmtId="186" fontId="28" fillId="12" borderId="219">
      <alignment vertical="center"/>
      <protection locked="0"/>
    </xf>
    <xf numFmtId="193" fontId="28" fillId="12" borderId="219">
      <alignment vertical="center"/>
      <protection locked="0"/>
    </xf>
    <xf numFmtId="191" fontId="28" fillId="12" borderId="219">
      <alignment vertical="center"/>
      <protection locked="0"/>
    </xf>
    <xf numFmtId="191" fontId="28" fillId="12" borderId="219">
      <alignment vertical="center"/>
      <protection locked="0"/>
    </xf>
    <xf numFmtId="172" fontId="28" fillId="12" borderId="219">
      <alignment vertical="center"/>
      <protection locked="0"/>
    </xf>
    <xf numFmtId="172" fontId="28" fillId="12" borderId="219">
      <alignment vertical="center"/>
      <protection locked="0"/>
    </xf>
    <xf numFmtId="172" fontId="28" fillId="12" borderId="219">
      <alignment vertical="center"/>
      <protection locked="0"/>
    </xf>
    <xf numFmtId="172" fontId="28" fillId="12" borderId="219">
      <alignment vertical="center"/>
      <protection locked="0"/>
    </xf>
    <xf numFmtId="191" fontId="28" fillId="12" borderId="219">
      <alignment vertical="center"/>
      <protection locked="0"/>
    </xf>
    <xf numFmtId="191" fontId="28" fillId="50" borderId="219">
      <alignment vertical="center"/>
    </xf>
    <xf numFmtId="191" fontId="28" fillId="50" borderId="219">
      <alignment vertical="center"/>
    </xf>
    <xf numFmtId="193" fontId="28" fillId="50" borderId="219">
      <alignment vertical="center"/>
    </xf>
    <xf numFmtId="193" fontId="28" fillId="50" borderId="219">
      <alignment vertical="center"/>
    </xf>
    <xf numFmtId="193" fontId="28" fillId="50" borderId="219">
      <alignment vertical="center"/>
    </xf>
    <xf numFmtId="193" fontId="28" fillId="50" borderId="219">
      <alignment vertical="center"/>
    </xf>
    <xf numFmtId="188" fontId="28" fillId="50" borderId="219">
      <alignment vertical="center"/>
    </xf>
    <xf numFmtId="190" fontId="28" fillId="50" borderId="219">
      <alignment vertical="center"/>
    </xf>
    <xf numFmtId="186" fontId="28" fillId="50" borderId="219">
      <alignment vertical="center"/>
    </xf>
    <xf numFmtId="186" fontId="28" fillId="50" borderId="219">
      <alignment vertical="center"/>
    </xf>
    <xf numFmtId="186" fontId="28" fillId="50" borderId="219">
      <alignment vertical="center"/>
    </xf>
    <xf numFmtId="186" fontId="28" fillId="50" borderId="219">
      <alignment vertical="center"/>
    </xf>
    <xf numFmtId="191" fontId="28" fillId="50" borderId="219">
      <alignment vertical="center"/>
    </xf>
    <xf numFmtId="191" fontId="28" fillId="50" borderId="219">
      <alignment vertical="center"/>
    </xf>
    <xf numFmtId="191" fontId="28" fillId="50" borderId="219">
      <alignment vertical="center"/>
    </xf>
    <xf numFmtId="191" fontId="28" fillId="50" borderId="219">
      <alignment vertical="center"/>
    </xf>
    <xf numFmtId="191" fontId="28" fillId="51" borderId="219">
      <alignment horizontal="right" vertical="center"/>
      <protection locked="0"/>
    </xf>
    <xf numFmtId="186" fontId="28" fillId="51" borderId="219">
      <alignment horizontal="right" vertical="center"/>
      <protection locked="0"/>
    </xf>
    <xf numFmtId="186" fontId="28" fillId="51" borderId="219">
      <alignment horizontal="right" vertical="center"/>
      <protection locked="0"/>
    </xf>
    <xf numFmtId="190" fontId="28" fillId="51" borderId="219">
      <alignment horizontal="right" vertical="center"/>
      <protection locked="0"/>
    </xf>
    <xf numFmtId="188" fontId="28" fillId="51" borderId="219">
      <alignment horizontal="right" vertical="center"/>
      <protection locked="0"/>
    </xf>
    <xf numFmtId="190" fontId="28" fillId="51" borderId="219">
      <alignment horizontal="right" vertical="center"/>
      <protection locked="0"/>
    </xf>
    <xf numFmtId="191" fontId="28" fillId="51" borderId="219">
      <alignment horizontal="right" vertical="center"/>
      <protection locked="0"/>
    </xf>
    <xf numFmtId="191" fontId="28" fillId="51" borderId="219">
      <alignment horizontal="right" vertical="center"/>
      <protection locked="0"/>
    </xf>
    <xf numFmtId="191" fontId="28" fillId="51" borderId="219">
      <alignment horizontal="right" vertical="center"/>
      <protection locked="0"/>
    </xf>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64" borderId="219" applyNumberFormat="0">
      <protection locked="0"/>
    </xf>
    <xf numFmtId="186" fontId="61" fillId="21" borderId="217" applyBorder="0"/>
    <xf numFmtId="4" fontId="62" fillId="48" borderId="215" applyNumberFormat="0" applyProtection="0">
      <alignment vertical="center"/>
    </xf>
    <xf numFmtId="4" fontId="59" fillId="12" borderId="219"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186" fontId="56" fillId="67" borderId="219"/>
    <xf numFmtId="4" fontId="64" fillId="64" borderId="213" applyNumberFormat="0" applyProtection="0">
      <alignment horizontal="right" vertical="center"/>
    </xf>
    <xf numFmtId="37" fontId="33" fillId="0" borderId="209" applyNumberFormat="0"/>
    <xf numFmtId="186" fontId="27" fillId="21" borderId="221" applyNumberFormat="0" applyProtection="0">
      <alignment horizontal="left" vertical="top" indent="1"/>
    </xf>
    <xf numFmtId="194" fontId="33" fillId="0" borderId="220" applyFill="0"/>
    <xf numFmtId="186" fontId="44" fillId="0" borderId="218" applyNumberFormat="0" applyFill="0" applyAlignment="0" applyProtection="0"/>
    <xf numFmtId="186" fontId="44" fillId="0" borderId="218" applyNumberFormat="0" applyFill="0" applyAlignment="0" applyProtection="0"/>
    <xf numFmtId="186" fontId="56" fillId="14" borderId="215" applyNumberFormat="0" applyProtection="0">
      <alignment horizontal="left" vertical="top" indent="1"/>
    </xf>
    <xf numFmtId="4" fontId="27" fillId="21" borderId="227" applyNumberFormat="0" applyProtection="0">
      <alignment horizontal="left" vertical="center" indent="1"/>
    </xf>
    <xf numFmtId="186" fontId="56" fillId="40" borderId="213" applyNumberFormat="0" applyFont="0" applyAlignment="0" applyProtection="0"/>
    <xf numFmtId="191" fontId="5" fillId="13" borderId="219">
      <alignment vertical="center"/>
    </xf>
    <xf numFmtId="188" fontId="5" fillId="13" borderId="219">
      <alignment vertical="center"/>
    </xf>
    <xf numFmtId="190" fontId="5" fillId="13" borderId="219">
      <alignment vertical="center"/>
    </xf>
    <xf numFmtId="191" fontId="5" fillId="7" borderId="219">
      <alignment vertical="center"/>
      <protection locked="0"/>
    </xf>
    <xf numFmtId="188" fontId="5" fillId="7" borderId="219">
      <alignment vertical="center"/>
      <protection locked="0"/>
    </xf>
    <xf numFmtId="196" fontId="5" fillId="69" borderId="219">
      <alignment vertical="center"/>
    </xf>
    <xf numFmtId="188" fontId="5" fillId="69" borderId="219">
      <alignment vertical="center"/>
    </xf>
    <xf numFmtId="190" fontId="5" fillId="69" borderId="219">
      <alignment vertical="center"/>
    </xf>
    <xf numFmtId="191" fontId="5" fillId="69" borderId="219">
      <alignment vertical="center"/>
    </xf>
    <xf numFmtId="188" fontId="5" fillId="70" borderId="219">
      <alignment horizontal="right" vertical="center"/>
      <protection locked="0"/>
    </xf>
    <xf numFmtId="190" fontId="5" fillId="70" borderId="219">
      <alignment horizontal="right" vertical="center"/>
      <protection locked="0"/>
    </xf>
    <xf numFmtId="191" fontId="5" fillId="70" borderId="219">
      <alignment horizontal="right" vertical="center"/>
      <protection locked="0"/>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27" fillId="14" borderId="215" applyNumberFormat="0" applyProtection="0">
      <alignment horizontal="left" vertical="center" indent="1"/>
    </xf>
    <xf numFmtId="186" fontId="56" fillId="21" borderId="215" applyNumberFormat="0" applyProtection="0">
      <alignment horizontal="left" vertical="top" indent="1"/>
    </xf>
    <xf numFmtId="191" fontId="5" fillId="7" borderId="196">
      <alignment vertical="center"/>
      <protection locked="0"/>
    </xf>
    <xf numFmtId="186" fontId="27" fillId="63" borderId="215"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186" fontId="27" fillId="14" borderId="215" applyNumberFormat="0" applyProtection="0">
      <alignment horizontal="left" vertical="center" indent="1"/>
    </xf>
    <xf numFmtId="186" fontId="42" fillId="44"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42" fillId="44" borderId="213" applyNumberFormat="0" applyAlignment="0" applyProtection="0"/>
    <xf numFmtId="186" fontId="42" fillId="44" borderId="213" applyNumberFormat="0" applyAlignment="0" applyProtection="0"/>
    <xf numFmtId="186" fontId="60" fillId="52" borderId="221" applyNumberFormat="0" applyProtection="0">
      <alignment horizontal="left" vertical="top" indent="1"/>
    </xf>
    <xf numFmtId="186" fontId="56" fillId="40" borderId="213" applyNumberFormat="0" applyFont="0" applyAlignment="0" applyProtection="0"/>
    <xf numFmtId="37" fontId="33" fillId="0" borderId="209" applyNumberFormat="0"/>
    <xf numFmtId="4" fontId="56" fillId="15" borderId="213" applyNumberFormat="0" applyProtection="0">
      <alignment horizontal="right" vertical="center"/>
    </xf>
    <xf numFmtId="186" fontId="56" fillId="21" borderId="215" applyNumberFormat="0" applyProtection="0">
      <alignment horizontal="left" vertical="top" indent="1"/>
    </xf>
    <xf numFmtId="4" fontId="27" fillId="21" borderId="216" applyNumberFormat="0" applyProtection="0">
      <alignment horizontal="left" vertical="center" indent="1"/>
    </xf>
    <xf numFmtId="191" fontId="5" fillId="13" borderId="219">
      <alignment vertical="center"/>
    </xf>
    <xf numFmtId="191" fontId="28" fillId="51" borderId="219">
      <alignment horizontal="right" vertical="center"/>
      <protection locked="0"/>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28" fillId="50" borderId="219">
      <alignment vertical="center"/>
    </xf>
    <xf numFmtId="186" fontId="27" fillId="15" borderId="215" applyNumberFormat="0" applyProtection="0">
      <alignment horizontal="left" vertical="center" indent="1"/>
    </xf>
    <xf numFmtId="37" fontId="33" fillId="0" borderId="209" applyNumberFormat="0"/>
    <xf numFmtId="186" fontId="56" fillId="14" borderId="215" applyNumberFormat="0" applyProtection="0">
      <alignment horizontal="left" vertical="top" indent="1"/>
    </xf>
    <xf numFmtId="186" fontId="56" fillId="14" borderId="221" applyNumberFormat="0" applyProtection="0">
      <alignment horizontal="left" vertical="top" indent="1"/>
    </xf>
    <xf numFmtId="164" fontId="35" fillId="0" borderId="0" applyFont="0" applyFill="0" applyBorder="0" applyAlignment="0" applyProtection="0"/>
    <xf numFmtId="190" fontId="28" fillId="50" borderId="239">
      <alignment vertical="center"/>
    </xf>
    <xf numFmtId="186" fontId="56" fillId="15" borderId="215" applyNumberFormat="0" applyProtection="0">
      <alignment horizontal="left" vertical="top" indent="1"/>
    </xf>
    <xf numFmtId="186" fontId="60" fillId="52" borderId="221" applyNumberFormat="0" applyProtection="0">
      <alignment horizontal="left" vertical="top" indent="1"/>
    </xf>
    <xf numFmtId="186" fontId="56" fillId="63" borderId="215" applyNumberFormat="0" applyProtection="0">
      <alignment horizontal="left" vertical="top" indent="1"/>
    </xf>
    <xf numFmtId="186" fontId="56" fillId="40" borderId="213" applyNumberFormat="0" applyFont="0" applyAlignment="0" applyProtection="0"/>
    <xf numFmtId="172" fontId="28" fillId="12" borderId="219">
      <alignment vertical="center"/>
      <protection locked="0"/>
    </xf>
    <xf numFmtId="191" fontId="28" fillId="51" borderId="219">
      <alignment horizontal="right" vertical="center"/>
      <protection locked="0"/>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42" fillId="44" borderId="223" applyNumberFormat="0" applyAlignment="0" applyProtection="0"/>
    <xf numFmtId="186" fontId="56" fillId="63" borderId="215" applyNumberFormat="0" applyProtection="0">
      <alignment horizontal="left" vertical="top" indent="1"/>
    </xf>
    <xf numFmtId="186" fontId="56" fillId="63" borderId="221" applyNumberFormat="0" applyProtection="0">
      <alignment horizontal="left" vertical="top" indent="1"/>
    </xf>
    <xf numFmtId="4" fontId="27" fillId="21" borderId="216" applyNumberFormat="0" applyProtection="0">
      <alignment horizontal="left" vertical="center" indent="1"/>
    </xf>
    <xf numFmtId="4" fontId="59" fillId="53" borderId="213" applyNumberFormat="0" applyProtection="0">
      <alignment vertical="center"/>
    </xf>
    <xf numFmtId="193" fontId="28" fillId="50" borderId="196">
      <alignment vertical="center"/>
    </xf>
    <xf numFmtId="186" fontId="62" fillId="48" borderId="215" applyNumberFormat="0" applyProtection="0">
      <alignment horizontal="left" vertical="top" indent="1"/>
    </xf>
    <xf numFmtId="186" fontId="56" fillId="40" borderId="213" applyNumberFormat="0" applyFont="0" applyAlignment="0" applyProtection="0"/>
    <xf numFmtId="186" fontId="56" fillId="14" borderId="215" applyNumberFormat="0" applyProtection="0">
      <alignment horizontal="left" vertical="top" indent="1"/>
    </xf>
    <xf numFmtId="186" fontId="27" fillId="63" borderId="215" applyNumberFormat="0" applyProtection="0">
      <alignment horizontal="left" vertical="center"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7" fillId="44" borderId="214" applyNumberFormat="0" applyAlignment="0" applyProtection="0"/>
    <xf numFmtId="186" fontId="56" fillId="40" borderId="213" applyNumberFormat="0" applyFont="0" applyAlignment="0" applyProtection="0"/>
    <xf numFmtId="186" fontId="27" fillId="21" borderId="215" applyNumberFormat="0" applyProtection="0">
      <alignment horizontal="left" vertical="center" indent="1"/>
    </xf>
    <xf numFmtId="4" fontId="56" fillId="61" borderId="216" applyNumberFormat="0" applyProtection="0">
      <alignment horizontal="left" vertical="center" indent="1"/>
    </xf>
    <xf numFmtId="186" fontId="42" fillId="44" borderId="213" applyNumberFormat="0" applyAlignment="0" applyProtection="0"/>
    <xf numFmtId="186" fontId="56" fillId="15" borderId="221" applyNumberFormat="0" applyProtection="0">
      <alignment horizontal="left" vertical="top" indent="1"/>
    </xf>
    <xf numFmtId="4" fontId="56" fillId="23" borderId="223" applyNumberFormat="0" applyProtection="0">
      <alignment horizontal="right" vertical="center"/>
    </xf>
    <xf numFmtId="186" fontId="56" fillId="40" borderId="223" applyNumberFormat="0" applyFont="0" applyAlignment="0" applyProtection="0"/>
    <xf numFmtId="186" fontId="56" fillId="40" borderId="213" applyNumberFormat="0" applyFon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4" fontId="56" fillId="14" borderId="237" applyNumberFormat="0" applyProtection="0">
      <alignment horizontal="left" vertical="center" indent="1"/>
    </xf>
    <xf numFmtId="186" fontId="42" fillId="44" borderId="213" applyNumberFormat="0" applyAlignment="0" applyProtection="0"/>
    <xf numFmtId="191" fontId="5" fillId="69" borderId="196">
      <alignment vertical="center"/>
    </xf>
    <xf numFmtId="186" fontId="56" fillId="14" borderId="215" applyNumberFormat="0" applyProtection="0">
      <alignment horizontal="left" vertical="top" indent="1"/>
    </xf>
    <xf numFmtId="191" fontId="28" fillId="50" borderId="219">
      <alignment vertical="center"/>
    </xf>
    <xf numFmtId="186" fontId="56" fillId="21" borderId="215" applyNumberFormat="0" applyProtection="0">
      <alignment horizontal="left" vertical="top" indent="1"/>
    </xf>
    <xf numFmtId="172" fontId="28" fillId="12" borderId="219">
      <alignment vertical="center"/>
      <protection locked="0"/>
    </xf>
    <xf numFmtId="190" fontId="28" fillId="51" borderId="219">
      <alignment horizontal="right" vertical="center"/>
      <protection locked="0"/>
    </xf>
    <xf numFmtId="186" fontId="56" fillId="15" borderId="215" applyNumberFormat="0" applyProtection="0">
      <alignment horizontal="left" vertical="top" indent="1"/>
    </xf>
    <xf numFmtId="190" fontId="28" fillId="50" borderId="219">
      <alignment vertical="center"/>
    </xf>
    <xf numFmtId="190" fontId="28" fillId="49" borderId="219">
      <alignment vertical="center"/>
    </xf>
    <xf numFmtId="186" fontId="62" fillId="48" borderId="231" applyNumberFormat="0" applyProtection="0">
      <alignment horizontal="left" vertical="top" indent="1"/>
    </xf>
    <xf numFmtId="186" fontId="56" fillId="21" borderId="221" applyNumberFormat="0" applyProtection="0">
      <alignment horizontal="left" vertical="top" indent="1"/>
    </xf>
    <xf numFmtId="191" fontId="5" fillId="13" borderId="196">
      <alignment vertical="center"/>
    </xf>
    <xf numFmtId="186" fontId="56" fillId="15" borderId="231" applyNumberFormat="0" applyProtection="0">
      <alignment horizontal="left" vertical="top" indent="1"/>
    </xf>
    <xf numFmtId="186" fontId="60" fillId="52" borderId="221" applyNumberFormat="0" applyProtection="0">
      <alignment horizontal="left" vertical="top" indent="1"/>
    </xf>
    <xf numFmtId="190" fontId="28" fillId="51" borderId="229">
      <alignment horizontal="right" vertical="center"/>
      <protection locked="0"/>
    </xf>
    <xf numFmtId="186" fontId="50" fillId="41" borderId="223" applyNumberFormat="0" applyAlignment="0" applyProtection="0"/>
    <xf numFmtId="186" fontId="56" fillId="40" borderId="213" applyNumberFormat="0" applyFont="0" applyAlignment="0" applyProtection="0"/>
    <xf numFmtId="186" fontId="56" fillId="21" borderId="221" applyNumberFormat="0" applyProtection="0">
      <alignment horizontal="left" vertical="top" indent="1"/>
    </xf>
    <xf numFmtId="186" fontId="56" fillId="21" borderId="231" applyNumberFormat="0" applyProtection="0">
      <alignment horizontal="left" vertical="top" indent="1"/>
    </xf>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50" fillId="41" borderId="213" applyNumberFormat="0" applyAlignment="0" applyProtection="0"/>
    <xf numFmtId="186" fontId="42" fillId="44" borderId="213" applyNumberFormat="0" applyAlignment="0" applyProtection="0"/>
    <xf numFmtId="186" fontId="57" fillId="44" borderId="214" applyNumberFormat="0" applyAlignment="0" applyProtection="0"/>
    <xf numFmtId="186" fontId="57" fillId="44" borderId="214" applyNumberFormat="0" applyAlignment="0" applyProtection="0"/>
    <xf numFmtId="186" fontId="60" fillId="52" borderId="215" applyNumberFormat="0" applyProtection="0">
      <alignment horizontal="left" vertical="top" indent="1"/>
    </xf>
    <xf numFmtId="4" fontId="56" fillId="57" borderId="216"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4" fontId="56" fillId="54" borderId="213" applyNumberFormat="0" applyProtection="0">
      <alignment horizontal="left" vertical="center" indent="1"/>
    </xf>
    <xf numFmtId="4" fontId="56" fillId="19" borderId="213" applyNumberFormat="0" applyProtection="0">
      <alignment horizontal="right" vertical="center"/>
    </xf>
    <xf numFmtId="4" fontId="56" fillId="14" borderId="216"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21" borderId="215"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27" fillId="21" borderId="221" applyNumberFormat="0" applyProtection="0">
      <alignment horizontal="left" vertical="center" indent="1"/>
    </xf>
    <xf numFmtId="186" fontId="44" fillId="0" borderId="218" applyNumberFormat="0" applyFill="0" applyAlignment="0" applyProtection="0"/>
    <xf numFmtId="186" fontId="44" fillId="0" borderId="218" applyNumberFormat="0" applyFill="0" applyAlignment="0" applyProtection="0"/>
    <xf numFmtId="186" fontId="56" fillId="15" borderId="215"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4" fontId="56" fillId="23" borderId="223" applyNumberFormat="0" applyProtection="0">
      <alignment horizontal="right" vertical="center"/>
    </xf>
    <xf numFmtId="186" fontId="56" fillId="40" borderId="213" applyNumberFormat="0" applyFont="0" applyAlignment="0" applyProtection="0"/>
    <xf numFmtId="186" fontId="56" fillId="21" borderId="215" applyNumberFormat="0" applyProtection="0">
      <alignment horizontal="left" vertical="top" indent="1"/>
    </xf>
    <xf numFmtId="4" fontId="56" fillId="14" borderId="216"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88" fontId="5" fillId="13" borderId="21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0" fontId="28" fillId="51" borderId="219">
      <alignment horizontal="right" vertical="center"/>
      <protection locked="0"/>
    </xf>
    <xf numFmtId="186" fontId="44" fillId="0" borderId="218" applyNumberFormat="0" applyFill="0" applyAlignment="0" applyProtection="0"/>
    <xf numFmtId="186" fontId="56" fillId="14" borderId="213" applyNumberFormat="0" applyProtection="0">
      <alignment horizontal="left" vertical="center" indent="1"/>
    </xf>
    <xf numFmtId="186" fontId="62" fillId="48" borderId="215" applyNumberFormat="0" applyProtection="0">
      <alignment horizontal="left" vertical="top" indent="1"/>
    </xf>
    <xf numFmtId="186" fontId="56" fillId="63" borderId="231" applyNumberFormat="0" applyProtection="0">
      <alignment horizontal="left" vertical="top" indent="1"/>
    </xf>
    <xf numFmtId="4" fontId="62" fillId="11" borderId="221" applyNumberFormat="0" applyProtection="0">
      <alignment horizontal="left" vertical="center" indent="1"/>
    </xf>
    <xf numFmtId="186" fontId="61" fillId="21" borderId="217" applyBorder="0"/>
    <xf numFmtId="186" fontId="56" fillId="14" borderId="221" applyNumberFormat="0" applyProtection="0">
      <alignment horizontal="left" vertical="top" indent="1"/>
    </xf>
    <xf numFmtId="186" fontId="56" fillId="40" borderId="223" applyNumberFormat="0" applyFont="0" applyAlignment="0" applyProtection="0"/>
    <xf numFmtId="186" fontId="42" fillId="44" borderId="213" applyNumberFormat="0" applyAlignment="0" applyProtection="0"/>
    <xf numFmtId="186" fontId="28" fillId="12" borderId="219">
      <alignment vertical="center"/>
      <protection locked="0"/>
    </xf>
    <xf numFmtId="186" fontId="28" fillId="51" borderId="219">
      <alignment horizontal="right" vertical="center"/>
      <protection locked="0"/>
    </xf>
    <xf numFmtId="186" fontId="62" fillId="48" borderId="215" applyNumberFormat="0" applyProtection="0">
      <alignment horizontal="left" vertical="top" indent="1"/>
    </xf>
    <xf numFmtId="4" fontId="56" fillId="15" borderId="216" applyNumberFormat="0" applyProtection="0">
      <alignment horizontal="left" vertical="center" indent="1"/>
    </xf>
    <xf numFmtId="4" fontId="62" fillId="48" borderId="215" applyNumberFormat="0" applyProtection="0">
      <alignment vertical="center"/>
    </xf>
    <xf numFmtId="186" fontId="56" fillId="63" borderId="221" applyNumberFormat="0" applyProtection="0">
      <alignment horizontal="left" vertical="top" indent="1"/>
    </xf>
    <xf numFmtId="4" fontId="62" fillId="48" borderId="215" applyNumberFormat="0" applyProtection="0">
      <alignment vertical="center"/>
    </xf>
    <xf numFmtId="186" fontId="56" fillId="15" borderId="215" applyNumberFormat="0" applyProtection="0">
      <alignment horizontal="left" vertical="top" indent="1"/>
    </xf>
    <xf numFmtId="4" fontId="56" fillId="16" borderId="213" applyNumberFormat="0" applyProtection="0">
      <alignment horizontal="right" vertical="center"/>
    </xf>
    <xf numFmtId="188" fontId="5" fillId="13" borderId="239">
      <alignment vertical="center"/>
    </xf>
    <xf numFmtId="186" fontId="56" fillId="63" borderId="231" applyNumberFormat="0" applyProtection="0">
      <alignment horizontal="left" vertical="top" indent="1"/>
    </xf>
    <xf numFmtId="186" fontId="28" fillId="12" borderId="176">
      <alignment vertical="center"/>
      <protection locked="0"/>
    </xf>
    <xf numFmtId="186" fontId="56" fillId="40" borderId="223" applyNumberFormat="0" applyFont="0" applyAlignment="0" applyProtection="0"/>
    <xf numFmtId="186" fontId="56" fillId="14" borderId="221" applyNumberFormat="0" applyProtection="0">
      <alignment horizontal="left" vertical="top" indent="1"/>
    </xf>
    <xf numFmtId="186" fontId="56" fillId="40" borderId="213" applyNumberFormat="0" applyFont="0" applyAlignment="0" applyProtection="0"/>
    <xf numFmtId="186" fontId="27"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center" indent="1"/>
    </xf>
    <xf numFmtId="186" fontId="56" fillId="21" borderId="215" applyNumberFormat="0" applyProtection="0">
      <alignment horizontal="left" vertical="top" indent="1"/>
    </xf>
    <xf numFmtId="186" fontId="56" fillId="40" borderId="213" applyNumberFormat="0" applyFont="0" applyAlignment="0" applyProtection="0"/>
    <xf numFmtId="186" fontId="56" fillId="21" borderId="215" applyNumberFormat="0" applyProtection="0">
      <alignment horizontal="left" vertical="top" indent="1"/>
    </xf>
    <xf numFmtId="4" fontId="27" fillId="21" borderId="216" applyNumberFormat="0" applyProtection="0">
      <alignment horizontal="left" vertical="center" indent="1"/>
    </xf>
    <xf numFmtId="186" fontId="57" fillId="44" borderId="214" applyNumberFormat="0" applyAlignment="0" applyProtection="0"/>
    <xf numFmtId="186" fontId="50" fillId="41" borderId="213" applyNumberFormat="0" applyAlignment="0" applyProtection="0"/>
    <xf numFmtId="4" fontId="59" fillId="65" borderId="223" applyNumberFormat="0" applyProtection="0">
      <alignment horizontal="right" vertical="center"/>
    </xf>
    <xf numFmtId="186" fontId="56" fillId="21" borderId="221" applyNumberFormat="0" applyProtection="0">
      <alignment horizontal="left" vertical="top" indent="1"/>
    </xf>
    <xf numFmtId="186" fontId="56" fillId="40" borderId="213" applyNumberFormat="0" applyFont="0" applyAlignment="0" applyProtection="0"/>
    <xf numFmtId="186" fontId="56" fillId="21" borderId="23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56" fillId="40" borderId="223" applyNumberFormat="0" applyFont="0" applyAlignment="0" applyProtection="0"/>
    <xf numFmtId="191" fontId="28" fillId="51" borderId="196">
      <alignment horizontal="right" vertical="center"/>
      <protection locked="0"/>
    </xf>
    <xf numFmtId="190" fontId="28" fillId="51" borderId="219">
      <alignment horizontal="right" vertical="center"/>
      <protection locked="0"/>
    </xf>
    <xf numFmtId="186" fontId="27" fillId="63" borderId="215" applyNumberFormat="0" applyProtection="0">
      <alignment horizontal="left" vertical="top" indent="1"/>
    </xf>
    <xf numFmtId="186" fontId="56" fillId="14" borderId="215" applyNumberFormat="0" applyProtection="0">
      <alignment horizontal="left" vertical="top" indent="1"/>
    </xf>
    <xf numFmtId="191" fontId="28" fillId="50" borderId="219">
      <alignment vertical="center"/>
    </xf>
    <xf numFmtId="186" fontId="56" fillId="21" borderId="215" applyNumberFormat="0" applyProtection="0">
      <alignment horizontal="left" vertical="top" indent="1"/>
    </xf>
    <xf numFmtId="172" fontId="28" fillId="12" borderId="219">
      <alignment vertical="center"/>
      <protection locked="0"/>
    </xf>
    <xf numFmtId="4" fontId="56" fillId="58" borderId="213" applyNumberFormat="0" applyProtection="0">
      <alignment horizontal="right" vertical="center"/>
    </xf>
    <xf numFmtId="4" fontId="59" fillId="65" borderId="213" applyNumberFormat="0" applyProtection="0">
      <alignment horizontal="right" vertical="center"/>
    </xf>
    <xf numFmtId="190" fontId="28" fillId="49" borderId="219">
      <alignment vertical="center"/>
    </xf>
    <xf numFmtId="186" fontId="28" fillId="49" borderId="219">
      <alignment vertical="center"/>
    </xf>
    <xf numFmtId="4" fontId="64" fillId="64" borderId="223" applyNumberFormat="0" applyProtection="0">
      <alignment horizontal="right" vertical="center"/>
    </xf>
    <xf numFmtId="4" fontId="56" fillId="52" borderId="223" applyNumberFormat="0" applyProtection="0">
      <alignment vertical="center"/>
    </xf>
    <xf numFmtId="186" fontId="50" fillId="41" borderId="223" applyNumberFormat="0" applyAlignment="0" applyProtection="0"/>
    <xf numFmtId="186" fontId="56" fillId="40" borderId="213" applyNumberFormat="0" applyFont="0" applyAlignment="0" applyProtection="0"/>
    <xf numFmtId="4" fontId="56" fillId="54" borderId="223" applyNumberFormat="0" applyProtection="0">
      <alignment horizontal="left" vertical="center" indent="1"/>
    </xf>
    <xf numFmtId="186" fontId="42" fillId="44" borderId="223" applyNumberFormat="0" applyAlignment="0" applyProtection="0"/>
    <xf numFmtId="186" fontId="56" fillId="40" borderId="213" applyNumberFormat="0" applyFont="0" applyAlignment="0" applyProtection="0"/>
    <xf numFmtId="186" fontId="57" fillId="44" borderId="234" applyNumberFormat="0" applyAlignment="0" applyProtection="0"/>
    <xf numFmtId="4" fontId="56" fillId="54" borderId="233" applyNumberFormat="0" applyProtection="0">
      <alignment horizontal="left" vertical="center" indent="1"/>
    </xf>
    <xf numFmtId="186" fontId="57" fillId="44" borderId="224" applyNumberForma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56" fillId="11" borderId="223" applyNumberFormat="0" applyProtection="0">
      <alignment horizontal="left" vertical="center" indent="1"/>
    </xf>
    <xf numFmtId="4" fontId="56" fillId="15" borderId="227" applyNumberFormat="0" applyProtection="0">
      <alignment horizontal="left" vertical="center" indent="1"/>
    </xf>
    <xf numFmtId="186" fontId="27" fillId="15" borderId="215" applyNumberFormat="0" applyProtection="0">
      <alignment horizontal="left" vertical="top" indent="1"/>
    </xf>
    <xf numFmtId="4" fontId="56" fillId="55" borderId="213" applyNumberFormat="0" applyProtection="0">
      <alignment horizontal="right" vertical="center"/>
    </xf>
    <xf numFmtId="193" fontId="28" fillId="12" borderId="196">
      <alignment vertical="center"/>
      <protection locked="0"/>
    </xf>
    <xf numFmtId="186" fontId="56" fillId="40" borderId="213" applyNumberFormat="0" applyFont="0" applyAlignment="0" applyProtection="0"/>
    <xf numFmtId="4" fontId="56" fillId="19" borderId="213" applyNumberFormat="0" applyProtection="0">
      <alignment horizontal="right" vertical="center"/>
    </xf>
    <xf numFmtId="186" fontId="56" fillId="63" borderId="221" applyNumberFormat="0" applyProtection="0">
      <alignment horizontal="left" vertical="top" indent="1"/>
    </xf>
    <xf numFmtId="186" fontId="28" fillId="50" borderId="219">
      <alignment vertical="center"/>
    </xf>
    <xf numFmtId="186" fontId="27" fillId="15" borderId="215" applyNumberFormat="0" applyProtection="0">
      <alignment horizontal="left" vertical="top" indent="1"/>
    </xf>
    <xf numFmtId="186" fontId="56" fillId="11" borderId="213" applyNumberFormat="0" applyProtection="0">
      <alignment horizontal="left" vertical="center" indent="1"/>
    </xf>
    <xf numFmtId="191" fontId="28" fillId="12" borderId="219">
      <alignment vertical="center"/>
      <protection locked="0"/>
    </xf>
    <xf numFmtId="186" fontId="56" fillId="63" borderId="215" applyNumberFormat="0" applyProtection="0">
      <alignment horizontal="left" vertical="top" indent="1"/>
    </xf>
    <xf numFmtId="186" fontId="56" fillId="14" borderId="215" applyNumberFormat="0" applyProtection="0">
      <alignment horizontal="left" vertical="top" indent="1"/>
    </xf>
    <xf numFmtId="4" fontId="59" fillId="12" borderId="219" applyNumberFormat="0" applyProtection="0">
      <alignment vertical="center"/>
    </xf>
    <xf numFmtId="188" fontId="5" fillId="13" borderId="219">
      <alignmen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56" fillId="14" borderId="227" applyNumberFormat="0" applyProtection="0">
      <alignment horizontal="left" vertical="center" indent="1"/>
    </xf>
    <xf numFmtId="186" fontId="56" fillId="15" borderId="221" applyNumberFormat="0" applyProtection="0">
      <alignment horizontal="left" vertical="top" indent="1"/>
    </xf>
    <xf numFmtId="191" fontId="28" fillId="50" borderId="196">
      <alignment vertical="center"/>
    </xf>
    <xf numFmtId="186" fontId="44" fillId="0" borderId="238" applyNumberFormat="0" applyFill="0" applyAlignment="0" applyProtection="0"/>
    <xf numFmtId="4" fontId="56" fillId="54" borderId="213" applyNumberFormat="0" applyProtection="0">
      <alignment horizontal="left" vertical="center" indent="1"/>
    </xf>
    <xf numFmtId="186" fontId="56" fillId="14" borderId="215" applyNumberFormat="0" applyProtection="0">
      <alignment horizontal="left" vertical="top" indent="1"/>
    </xf>
    <xf numFmtId="194" fontId="33" fillId="0" borderId="220" applyFill="0"/>
    <xf numFmtId="186" fontId="56" fillId="40" borderId="213" applyNumberFormat="0" applyFont="0" applyAlignment="0" applyProtection="0"/>
    <xf numFmtId="193" fontId="28" fillId="12" borderId="219">
      <alignment vertical="center"/>
      <protection locked="0"/>
    </xf>
    <xf numFmtId="172" fontId="28" fillId="12" borderId="219">
      <alignment vertical="center"/>
      <protection locked="0"/>
    </xf>
    <xf numFmtId="191" fontId="28" fillId="50" borderId="219">
      <alignment vertical="center"/>
    </xf>
    <xf numFmtId="186" fontId="56" fillId="21" borderId="215" applyNumberFormat="0" applyProtection="0">
      <alignment horizontal="left" vertical="top" indent="1"/>
    </xf>
    <xf numFmtId="4" fontId="62" fillId="48" borderId="215" applyNumberFormat="0" applyProtection="0">
      <alignment vertical="center"/>
    </xf>
    <xf numFmtId="186" fontId="56" fillId="14" borderId="215" applyNumberFormat="0" applyProtection="0">
      <alignment horizontal="left" vertical="top" indent="1"/>
    </xf>
    <xf numFmtId="4" fontId="27" fillId="21" borderId="216" applyNumberFormat="0" applyProtection="0">
      <alignment horizontal="left" vertical="center" indent="1"/>
    </xf>
    <xf numFmtId="186" fontId="56" fillId="21" borderId="221" applyNumberFormat="0" applyProtection="0">
      <alignment horizontal="left" vertical="top" indent="1"/>
    </xf>
    <xf numFmtId="186" fontId="57" fillId="44" borderId="214" applyNumberFormat="0" applyAlignment="0" applyProtection="0"/>
    <xf numFmtId="191" fontId="28" fillId="50" borderId="229">
      <alignment vertical="center"/>
    </xf>
    <xf numFmtId="186" fontId="56" fillId="40" borderId="213" applyNumberFormat="0" applyFont="0" applyAlignment="0" applyProtection="0"/>
    <xf numFmtId="186" fontId="56" fillId="40" borderId="213" applyNumberFormat="0" applyFont="0" applyAlignment="0" applyProtection="0"/>
    <xf numFmtId="186" fontId="61" fillId="21" borderId="225" applyBorder="0"/>
    <xf numFmtId="4" fontId="56" fillId="57" borderId="227" applyNumberFormat="0" applyProtection="0">
      <alignment horizontal="right" vertical="center"/>
    </xf>
    <xf numFmtId="186" fontId="56" fillId="40" borderId="233" applyNumberFormat="0" applyFont="0" applyAlignment="0" applyProtection="0"/>
    <xf numFmtId="186" fontId="27" fillId="21" borderId="231" applyNumberFormat="0" applyProtection="0">
      <alignment horizontal="left" vertical="center" indent="1"/>
    </xf>
    <xf numFmtId="186" fontId="56" fillId="40" borderId="233" applyNumberFormat="0" applyFont="0" applyAlignment="0" applyProtection="0"/>
    <xf numFmtId="37" fontId="33" fillId="0" borderId="226" applyNumberFormat="0"/>
    <xf numFmtId="186" fontId="28" fillId="49" borderId="219">
      <alignment vertical="center"/>
    </xf>
    <xf numFmtId="188" fontId="28" fillId="50" borderId="219">
      <alignment vertical="center"/>
    </xf>
    <xf numFmtId="186" fontId="56" fillId="15" borderId="215" applyNumberFormat="0" applyProtection="0">
      <alignment horizontal="left" vertical="top" indent="1"/>
    </xf>
    <xf numFmtId="186" fontId="27" fillId="14" borderId="215" applyNumberFormat="0" applyProtection="0">
      <alignment horizontal="left" vertical="center" indent="1"/>
    </xf>
    <xf numFmtId="191" fontId="28" fillId="51" borderId="219">
      <alignment horizontal="right" vertical="center"/>
      <protection locked="0"/>
    </xf>
    <xf numFmtId="4" fontId="56" fillId="19" borderId="213" applyNumberFormat="0" applyProtection="0">
      <alignment horizontal="right" vertical="center"/>
    </xf>
    <xf numFmtId="4" fontId="56" fillId="58" borderId="213" applyNumberFormat="0" applyProtection="0">
      <alignment horizontal="right" vertical="center"/>
    </xf>
    <xf numFmtId="4" fontId="56" fillId="61" borderId="216" applyNumberFormat="0" applyProtection="0">
      <alignment horizontal="left" vertical="center" indent="1"/>
    </xf>
    <xf numFmtId="186" fontId="56" fillId="21" borderId="215" applyNumberFormat="0" applyProtection="0">
      <alignment horizontal="left" vertical="top" indent="1"/>
    </xf>
    <xf numFmtId="186" fontId="56" fillId="14"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14" borderId="215" applyNumberFormat="0" applyProtection="0">
      <alignment horizontal="left" vertical="top" indent="1"/>
    </xf>
    <xf numFmtId="186" fontId="60" fillId="52" borderId="221"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8" fillId="12" borderId="219">
      <alignment vertical="center"/>
      <protection locked="0"/>
    </xf>
    <xf numFmtId="186" fontId="44" fillId="0" borderId="228" applyNumberFormat="0" applyFill="0" applyAlignment="0" applyProtection="0"/>
    <xf numFmtId="186" fontId="44" fillId="0" borderId="218" applyNumberFormat="0" applyFill="0" applyAlignment="0" applyProtection="0"/>
    <xf numFmtId="4" fontId="62" fillId="11" borderId="215" applyNumberFormat="0" applyProtection="0">
      <alignment horizontal="left" vertical="center" indent="1"/>
    </xf>
    <xf numFmtId="186" fontId="50" fillId="41" borderId="223" applyNumberFormat="0" applyAlignment="0" applyProtection="0"/>
    <xf numFmtId="191" fontId="5" fillId="13" borderId="219">
      <alignment vertical="center"/>
    </xf>
    <xf numFmtId="191" fontId="5" fillId="13" borderId="219">
      <alignment vertical="center"/>
    </xf>
    <xf numFmtId="191" fontId="5" fillId="13" borderId="219">
      <alignment vertical="center"/>
    </xf>
    <xf numFmtId="0" fontId="5" fillId="13" borderId="219">
      <alignment vertical="center"/>
    </xf>
    <xf numFmtId="0" fontId="5" fillId="13" borderId="219">
      <alignment vertical="center"/>
    </xf>
    <xf numFmtId="0" fontId="5" fillId="13" borderId="219">
      <alignment vertical="center"/>
    </xf>
    <xf numFmtId="0" fontId="5" fillId="13" borderId="219">
      <alignment vertical="center"/>
    </xf>
    <xf numFmtId="191" fontId="5" fillId="13" borderId="219">
      <alignment vertical="center"/>
    </xf>
    <xf numFmtId="188" fontId="5" fillId="13" borderId="219">
      <alignment vertical="center"/>
    </xf>
    <xf numFmtId="191" fontId="5" fillId="13" borderId="219">
      <alignment vertical="center"/>
    </xf>
    <xf numFmtId="196" fontId="5" fillId="13" borderId="219">
      <alignment vertical="center"/>
    </xf>
    <xf numFmtId="188" fontId="5" fillId="13" borderId="219">
      <alignment vertical="center"/>
    </xf>
    <xf numFmtId="188" fontId="5" fillId="13" borderId="219">
      <alignment vertical="center"/>
    </xf>
    <xf numFmtId="190" fontId="5" fillId="13" borderId="219">
      <alignment vertical="center"/>
    </xf>
    <xf numFmtId="186" fontId="42" fillId="44" borderId="213" applyNumberFormat="0" applyAlignment="0" applyProtection="0"/>
    <xf numFmtId="4" fontId="56" fillId="57" borderId="216" applyNumberFormat="0" applyProtection="0">
      <alignment horizontal="right" vertical="center"/>
    </xf>
    <xf numFmtId="186" fontId="60" fillId="52" borderId="215" applyNumberFormat="0" applyProtection="0">
      <alignment horizontal="left" vertical="top" indent="1"/>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188" fontId="5" fillId="7" borderId="219">
      <alignment vertical="center"/>
      <protection locked="0"/>
    </xf>
    <xf numFmtId="191"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91" fontId="5" fillId="7" borderId="219">
      <alignment vertical="center"/>
      <protection locked="0"/>
    </xf>
    <xf numFmtId="191" fontId="5" fillId="7" borderId="219">
      <alignment vertical="center"/>
      <protection locked="0"/>
    </xf>
    <xf numFmtId="188" fontId="5" fillId="7" borderId="219">
      <alignment vertical="center"/>
      <protection locked="0"/>
    </xf>
    <xf numFmtId="191"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6" fontId="5" fillId="69" borderId="219">
      <alignment vertical="center"/>
    </xf>
    <xf numFmtId="188" fontId="5" fillId="69" borderId="219">
      <alignment vertical="center"/>
    </xf>
    <xf numFmtId="188" fontId="5" fillId="69" borderId="219">
      <alignment vertical="center"/>
    </xf>
    <xf numFmtId="19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191" fontId="5" fillId="69" borderId="219">
      <alignment vertical="center"/>
    </xf>
    <xf numFmtId="188" fontId="5" fillId="69" borderId="219">
      <alignment vertical="center"/>
    </xf>
    <xf numFmtId="191" fontId="5" fillId="69" borderId="219">
      <alignment vertical="center"/>
    </xf>
    <xf numFmtId="191" fontId="5" fillId="69" borderId="219">
      <alignment vertical="center"/>
    </xf>
    <xf numFmtId="191"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196" fontId="5" fillId="70" borderId="219">
      <alignment horizontal="right" vertical="center"/>
      <protection locked="0"/>
    </xf>
    <xf numFmtId="188" fontId="5" fillId="70" borderId="219">
      <alignment horizontal="right" vertical="center"/>
      <protection locked="0"/>
    </xf>
    <xf numFmtId="188" fontId="5" fillId="70" borderId="219">
      <alignment horizontal="right" vertical="center"/>
      <protection locked="0"/>
    </xf>
    <xf numFmtId="190" fontId="5" fillId="70" borderId="219">
      <alignment horizontal="right" vertical="center"/>
      <protection locked="0"/>
    </xf>
    <xf numFmtId="191" fontId="5" fillId="70" borderId="219">
      <alignment horizontal="right" vertical="center"/>
      <protection locked="0"/>
    </xf>
    <xf numFmtId="188" fontId="5" fillId="70" borderId="219">
      <alignment horizontal="right" vertical="center"/>
      <protection locked="0"/>
    </xf>
    <xf numFmtId="191" fontId="5" fillId="70" borderId="219">
      <alignment horizontal="right" vertical="center"/>
      <protection locked="0"/>
    </xf>
    <xf numFmtId="191" fontId="5" fillId="70" borderId="219">
      <alignment horizontal="right" vertical="center"/>
      <protection locked="0"/>
    </xf>
    <xf numFmtId="186" fontId="56" fillId="14" borderId="215"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4" borderId="215"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4" fontId="72" fillId="86" borderId="221" applyNumberFormat="0" applyProtection="0">
      <alignment horizontal="right" vertical="center"/>
    </xf>
    <xf numFmtId="186" fontId="62" fillId="15" borderId="215" applyNumberFormat="0" applyProtection="0">
      <alignment horizontal="left" vertical="top" indent="1"/>
    </xf>
    <xf numFmtId="37" fontId="33" fillId="0" borderId="209" applyNumberFormat="0"/>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219"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4" fontId="59" fillId="12" borderId="239" applyNumberFormat="0" applyProtection="0">
      <alignment vertical="center"/>
    </xf>
    <xf numFmtId="188" fontId="28" fillId="50" borderId="219">
      <alignment vertical="center"/>
    </xf>
    <xf numFmtId="4" fontId="56" fillId="56" borderId="21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6" fillId="21" borderId="215" applyNumberFormat="0" applyProtection="0">
      <alignment horizontal="left" vertical="top" indent="1"/>
    </xf>
    <xf numFmtId="4" fontId="56" fillId="16" borderId="213" applyNumberFormat="0" applyProtection="0">
      <alignment horizontal="right" vertical="center"/>
    </xf>
    <xf numFmtId="186" fontId="27" fillId="63" borderId="215" applyNumberFormat="0" applyProtection="0">
      <alignment horizontal="left" vertical="center" indent="1"/>
    </xf>
    <xf numFmtId="4" fontId="56" fillId="54" borderId="21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4" fontId="56" fillId="52" borderId="213" applyNumberFormat="0" applyProtection="0">
      <alignment vertical="center"/>
    </xf>
    <xf numFmtId="186" fontId="56" fillId="15" borderId="215" applyNumberFormat="0" applyProtection="0">
      <alignment horizontal="left" vertical="top" indent="1"/>
    </xf>
    <xf numFmtId="186" fontId="56" fillId="14" borderId="215" applyNumberFormat="0" applyProtection="0">
      <alignment horizontal="left" vertical="top" indent="1"/>
    </xf>
    <xf numFmtId="4" fontId="63" fillId="66" borderId="216" applyNumberFormat="0" applyProtection="0">
      <alignment horizontal="left" vertical="center" indent="1"/>
    </xf>
    <xf numFmtId="186" fontId="56" fillId="63" borderId="215" applyNumberFormat="0" applyProtection="0">
      <alignment horizontal="left" vertical="top" indent="1"/>
    </xf>
    <xf numFmtId="4" fontId="56" fillId="60" borderId="223" applyNumberFormat="0" applyProtection="0">
      <alignment horizontal="right" vertical="center"/>
    </xf>
    <xf numFmtId="4" fontId="56" fillId="60" borderId="213" applyNumberFormat="0" applyProtection="0">
      <alignment horizontal="right" vertical="center"/>
    </xf>
    <xf numFmtId="196" fontId="5" fillId="69" borderId="196">
      <alignment vertical="center"/>
    </xf>
    <xf numFmtId="186" fontId="56" fillId="21" borderId="215" applyNumberFormat="0" applyProtection="0">
      <alignment horizontal="left" vertical="top" indent="1"/>
    </xf>
    <xf numFmtId="186" fontId="57" fillId="44" borderId="214" applyNumberFormat="0" applyAlignment="0" applyProtection="0"/>
    <xf numFmtId="193" fontId="28" fillId="50" borderId="219">
      <alignment vertical="center"/>
    </xf>
    <xf numFmtId="4" fontId="56" fillId="23" borderId="213" applyNumberFormat="0" applyProtection="0">
      <alignment horizontal="right" vertical="center"/>
    </xf>
    <xf numFmtId="4" fontId="56" fillId="14" borderId="216" applyNumberFormat="0" applyProtection="0">
      <alignment horizontal="left" vertical="center" indent="1"/>
    </xf>
    <xf numFmtId="4" fontId="56" fillId="55" borderId="213" applyNumberFormat="0" applyProtection="0">
      <alignment horizontal="right" vertical="center"/>
    </xf>
    <xf numFmtId="186" fontId="42" fillId="44" borderId="213" applyNumberFormat="0" applyAlignment="0" applyProtection="0"/>
    <xf numFmtId="186" fontId="27" fillId="63" borderId="215" applyNumberFormat="0" applyProtection="0">
      <alignment horizontal="left" vertical="center" indent="1"/>
    </xf>
    <xf numFmtId="186" fontId="56" fillId="21" borderId="215" applyNumberFormat="0" applyProtection="0">
      <alignment horizontal="left" vertical="top" indent="1"/>
    </xf>
    <xf numFmtId="186" fontId="27" fillId="14" borderId="231" applyNumberFormat="0" applyProtection="0">
      <alignment horizontal="left" vertical="top" indent="1"/>
    </xf>
    <xf numFmtId="190" fontId="28" fillId="50" borderId="176">
      <alignment vertical="center"/>
    </xf>
    <xf numFmtId="4" fontId="62" fillId="11" borderId="215" applyNumberFormat="0" applyProtection="0">
      <alignment horizontal="left" vertical="center"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7" fillId="44" borderId="214" applyNumberFormat="0" applyAlignment="0" applyProtection="0"/>
    <xf numFmtId="186" fontId="56" fillId="40" borderId="213" applyNumberFormat="0" applyFont="0" applyAlignment="0" applyProtection="0"/>
    <xf numFmtId="4" fontId="56" fillId="15" borderId="216" applyNumberFormat="0" applyProtection="0">
      <alignment horizontal="left" vertical="center" indent="1"/>
    </xf>
    <xf numFmtId="4" fontId="56" fillId="57" borderId="216" applyNumberFormat="0" applyProtection="0">
      <alignment horizontal="right" vertical="center"/>
    </xf>
    <xf numFmtId="186" fontId="50" fillId="41" borderId="213" applyNumberFormat="0" applyAlignment="0" applyProtection="0"/>
    <xf numFmtId="186" fontId="56" fillId="14" borderId="221" applyNumberFormat="0" applyProtection="0">
      <alignment horizontal="left" vertical="top" indent="1"/>
    </xf>
    <xf numFmtId="188" fontId="5" fillId="13" borderId="239">
      <alignment vertical="center"/>
    </xf>
    <xf numFmtId="186" fontId="56" fillId="40" borderId="223" applyNumberFormat="0" applyFont="0" applyAlignment="0" applyProtection="0"/>
    <xf numFmtId="186" fontId="44" fillId="0" borderId="238" applyNumberFormat="0" applyFill="0" applyAlignment="0" applyProtection="0"/>
    <xf numFmtId="186" fontId="56" fillId="63" borderId="231" applyNumberFormat="0" applyProtection="0">
      <alignment horizontal="left" vertical="top" indent="1"/>
    </xf>
    <xf numFmtId="4" fontId="56" fillId="52" borderId="233" applyNumberFormat="0" applyProtection="0">
      <alignment vertical="center"/>
    </xf>
    <xf numFmtId="4" fontId="27" fillId="21" borderId="227" applyNumberFormat="0" applyProtection="0">
      <alignment horizontal="left" vertical="center" indent="1"/>
    </xf>
    <xf numFmtId="186" fontId="57" fillId="44" borderId="224" applyNumberFormat="0" applyAlignment="0" applyProtection="0"/>
    <xf numFmtId="186" fontId="56" fillId="21" borderId="221" applyNumberFormat="0" applyProtection="0">
      <alignment horizontal="left" vertical="top" indent="1"/>
    </xf>
    <xf numFmtId="186" fontId="42" fillId="44" borderId="213" applyNumberFormat="0" applyAlignment="0" applyProtection="0"/>
    <xf numFmtId="186" fontId="44" fillId="0" borderId="218" applyNumberFormat="0" applyFill="0" applyAlignment="0" applyProtection="0"/>
    <xf numFmtId="186" fontId="56" fillId="14"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93" fontId="28" fillId="50" borderId="219">
      <alignment vertical="center"/>
    </xf>
    <xf numFmtId="186" fontId="56" fillId="40" borderId="213" applyNumberFormat="0" applyFont="0" applyAlignment="0" applyProtection="0"/>
    <xf numFmtId="186" fontId="56" fillId="15" borderId="221" applyNumberFormat="0" applyProtection="0">
      <alignment horizontal="left" vertical="top" indent="1"/>
    </xf>
    <xf numFmtId="186" fontId="56" fillId="21" borderId="221" applyNumberFormat="0" applyProtection="0">
      <alignment horizontal="left" vertical="top" indent="1"/>
    </xf>
    <xf numFmtId="188" fontId="5" fillId="13" borderId="219">
      <alignment vertical="center"/>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4" fontId="56" fillId="56" borderId="213" applyNumberFormat="0" applyProtection="0">
      <alignment horizontal="right" vertical="center"/>
    </xf>
    <xf numFmtId="186" fontId="62" fillId="15" borderId="215"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219">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19" applyNumberFormat="0">
      <protection locked="0"/>
    </xf>
    <xf numFmtId="4" fontId="56" fillId="53" borderId="213" applyNumberFormat="0" applyProtection="0">
      <alignment horizontal="left" vertical="center" indent="1"/>
    </xf>
    <xf numFmtId="4" fontId="56" fillId="56" borderId="213" applyNumberFormat="0" applyProtection="0">
      <alignment horizontal="right" vertical="center"/>
    </xf>
    <xf numFmtId="4" fontId="56" fillId="60" borderId="213" applyNumberFormat="0" applyProtection="0">
      <alignment horizontal="right" vertical="center"/>
    </xf>
    <xf numFmtId="4" fontId="56" fillId="15" borderId="216" applyNumberFormat="0" applyProtection="0">
      <alignment horizontal="left" vertical="center"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top" indent="1"/>
    </xf>
    <xf numFmtId="186" fontId="61" fillId="21" borderId="225" applyBorder="0"/>
    <xf numFmtId="186" fontId="56" fillId="67" borderId="219"/>
    <xf numFmtId="37" fontId="33" fillId="0" borderId="226" applyNumberFormat="0"/>
    <xf numFmtId="194" fontId="33" fillId="0" borderId="220" applyFill="0"/>
    <xf numFmtId="186" fontId="56" fillId="15" borderId="215" applyNumberFormat="0" applyProtection="0">
      <alignment horizontal="left" vertical="top" indent="1"/>
    </xf>
    <xf numFmtId="4" fontId="56" fillId="57" borderId="216" applyNumberFormat="0" applyProtection="0">
      <alignment horizontal="right" vertical="center"/>
    </xf>
    <xf numFmtId="186" fontId="56" fillId="21" borderId="221" applyNumberFormat="0" applyProtection="0">
      <alignment horizontal="left" vertical="top" indent="1"/>
    </xf>
    <xf numFmtId="4" fontId="56" fillId="61" borderId="216" applyNumberFormat="0" applyProtection="0">
      <alignment horizontal="left" vertical="center" indent="1"/>
    </xf>
    <xf numFmtId="190" fontId="28" fillId="49" borderId="219">
      <alignment vertical="center"/>
    </xf>
    <xf numFmtId="4" fontId="56" fillId="56" borderId="213" applyNumberFormat="0" applyProtection="0">
      <alignment horizontal="right" vertical="center"/>
    </xf>
    <xf numFmtId="4" fontId="56" fillId="61" borderId="237" applyNumberFormat="0" applyProtection="0">
      <alignment horizontal="left" vertical="center" indent="1"/>
    </xf>
    <xf numFmtId="188" fontId="28" fillId="51" borderId="239">
      <alignment horizontal="right" vertical="center"/>
      <protection locked="0"/>
    </xf>
    <xf numFmtId="186" fontId="56" fillId="14" borderId="231" applyNumberFormat="0" applyProtection="0">
      <alignment horizontal="left" vertical="top" indent="1"/>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0" fillId="41" borderId="213" applyNumberFormat="0" applyAlignment="0" applyProtection="0"/>
    <xf numFmtId="186" fontId="42" fillId="44" borderId="213" applyNumberFormat="0" applyAlignment="0" applyProtection="0"/>
    <xf numFmtId="4" fontId="56" fillId="58" borderId="233" applyNumberFormat="0" applyProtection="0">
      <alignment horizontal="right" vertical="center"/>
    </xf>
    <xf numFmtId="186" fontId="27" fillId="14" borderId="215" applyNumberFormat="0" applyProtection="0">
      <alignment horizontal="left" vertical="top" indent="1"/>
    </xf>
    <xf numFmtId="186" fontId="56" fillId="40" borderId="213" applyNumberFormat="0" applyFont="0" applyAlignment="0" applyProtection="0"/>
    <xf numFmtId="186" fontId="28" fillId="50" borderId="239">
      <alignment vertical="center"/>
    </xf>
    <xf numFmtId="4" fontId="56" fillId="23" borderId="213" applyNumberFormat="0" applyProtection="0">
      <alignment horizontal="right" vertical="center"/>
    </xf>
    <xf numFmtId="191" fontId="5" fillId="70" borderId="219">
      <alignment horizontal="right" vertical="center"/>
      <protection locked="0"/>
    </xf>
    <xf numFmtId="186" fontId="56" fillId="15" borderId="221" applyNumberFormat="0" applyProtection="0">
      <alignment horizontal="left" vertical="top" indent="1"/>
    </xf>
    <xf numFmtId="188" fontId="28" fillId="49" borderId="219">
      <alignment vertical="center"/>
    </xf>
    <xf numFmtId="4" fontId="62" fillId="11" borderId="215" applyNumberFormat="0" applyProtection="0">
      <alignment horizontal="left" vertical="center" indent="1"/>
    </xf>
    <xf numFmtId="186" fontId="56" fillId="15" borderId="215" applyNumberFormat="0" applyProtection="0">
      <alignment horizontal="left" vertical="top" indent="1"/>
    </xf>
    <xf numFmtId="4" fontId="56" fillId="19" borderId="213" applyNumberFormat="0" applyProtection="0">
      <alignment horizontal="right" vertical="center"/>
    </xf>
    <xf numFmtId="186" fontId="56" fillId="15" borderId="215" applyNumberFormat="0" applyProtection="0">
      <alignment horizontal="left" vertical="top" indent="1"/>
    </xf>
    <xf numFmtId="4" fontId="56" fillId="59" borderId="213" applyNumberFormat="0" applyProtection="0">
      <alignment horizontal="right" vertical="center"/>
    </xf>
    <xf numFmtId="186" fontId="56" fillId="14" borderId="215" applyNumberFormat="0" applyProtection="0">
      <alignment horizontal="left" vertical="top" indent="1"/>
    </xf>
    <xf numFmtId="186" fontId="56" fillId="40" borderId="213" applyNumberFormat="0" applyFont="0" applyAlignment="0" applyProtection="0"/>
    <xf numFmtId="4" fontId="27" fillId="21" borderId="237" applyNumberFormat="0" applyProtection="0">
      <alignment horizontal="left" vertical="center" indent="1"/>
    </xf>
    <xf numFmtId="186" fontId="56" fillId="14" borderId="215" applyNumberFormat="0" applyProtection="0">
      <alignment horizontal="left" vertical="top" indent="1"/>
    </xf>
    <xf numFmtId="186" fontId="56" fillId="40" borderId="213" applyNumberFormat="0" applyFont="0" applyAlignment="0" applyProtection="0"/>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63" borderId="233" applyNumberFormat="0" applyProtection="0">
      <alignment horizontal="left" vertical="center" indent="1"/>
    </xf>
    <xf numFmtId="193" fontId="28" fillId="12" borderId="219">
      <alignment vertical="center"/>
      <protection locked="0"/>
    </xf>
    <xf numFmtId="4" fontId="56" fillId="60" borderId="233" applyNumberFormat="0" applyProtection="0">
      <alignment horizontal="right" vertical="center"/>
    </xf>
    <xf numFmtId="186" fontId="56" fillId="15" borderId="215" applyNumberFormat="0" applyProtection="0">
      <alignment horizontal="left" vertical="top" indent="1"/>
    </xf>
    <xf numFmtId="186" fontId="50" fillId="41" borderId="213" applyNumberFormat="0" applyAlignment="0" applyProtection="0"/>
    <xf numFmtId="4" fontId="56" fillId="23" borderId="233" applyNumberFormat="0" applyProtection="0">
      <alignment horizontal="right" vertical="center"/>
    </xf>
    <xf numFmtId="164" fontId="35" fillId="0" borderId="0" applyFont="0" applyFill="0" applyBorder="0" applyAlignment="0" applyProtection="0"/>
    <xf numFmtId="4" fontId="62" fillId="48" borderId="215" applyNumberFormat="0" applyProtection="0">
      <alignment vertical="center"/>
    </xf>
    <xf numFmtId="186" fontId="56" fillId="63" borderId="221" applyNumberFormat="0" applyProtection="0">
      <alignment horizontal="left" vertical="top" indent="1"/>
    </xf>
    <xf numFmtId="190" fontId="28" fillId="49" borderId="219">
      <alignment vertical="center"/>
    </xf>
    <xf numFmtId="191" fontId="28" fillId="51" borderId="219">
      <alignment horizontal="right" vertical="center"/>
      <protection locked="0"/>
    </xf>
    <xf numFmtId="186" fontId="27" fillId="21" borderId="215" applyNumberFormat="0" applyProtection="0">
      <alignment horizontal="left" vertical="top" indent="1"/>
    </xf>
    <xf numFmtId="186" fontId="56" fillId="63" borderId="213" applyNumberFormat="0" applyProtection="0">
      <alignment horizontal="left" vertical="center" indent="1"/>
    </xf>
    <xf numFmtId="186" fontId="56" fillId="67" borderId="219"/>
    <xf numFmtId="186" fontId="42" fillId="44" borderId="213" applyNumberFormat="0" applyAlignment="0" applyProtection="0"/>
    <xf numFmtId="4" fontId="56" fillId="52" borderId="213" applyNumberFormat="0" applyProtection="0">
      <alignment vertical="center"/>
    </xf>
    <xf numFmtId="186" fontId="27" fillId="63" borderId="221" applyNumberFormat="0" applyProtection="0">
      <alignment horizontal="left" vertical="top" indent="1"/>
    </xf>
    <xf numFmtId="4" fontId="56" fillId="61" borderId="227" applyNumberFormat="0" applyProtection="0">
      <alignment horizontal="left" vertical="center" indent="1"/>
    </xf>
    <xf numFmtId="186" fontId="56" fillId="14" borderId="215" applyNumberFormat="0" applyProtection="0">
      <alignment horizontal="left" vertical="top" indent="1"/>
    </xf>
    <xf numFmtId="191" fontId="28" fillId="12" borderId="176">
      <alignment vertical="center"/>
      <protection locked="0"/>
    </xf>
    <xf numFmtId="186" fontId="56" fillId="64" borderId="210" applyNumberFormat="0">
      <protection locked="0"/>
    </xf>
    <xf numFmtId="4" fontId="56" fillId="54" borderId="213" applyNumberFormat="0" applyProtection="0">
      <alignment horizontal="left" vertical="center" indent="1"/>
    </xf>
    <xf numFmtId="4" fontId="64" fillId="64" borderId="213" applyNumberFormat="0" applyProtection="0">
      <alignment horizontal="right" vertical="center"/>
    </xf>
    <xf numFmtId="4" fontId="59" fillId="12" borderId="219" applyNumberFormat="0" applyProtection="0">
      <alignment vertical="center"/>
    </xf>
    <xf numFmtId="186" fontId="56" fillId="64" borderId="210" applyNumberFormat="0">
      <protection locked="0"/>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4" fontId="56" fillId="15" borderId="216" applyNumberFormat="0" applyProtection="0">
      <alignment horizontal="left" vertical="center" indent="1"/>
    </xf>
    <xf numFmtId="186" fontId="56" fillId="21" borderId="215" applyNumberFormat="0" applyProtection="0">
      <alignment horizontal="left" vertical="top" indent="1"/>
    </xf>
    <xf numFmtId="186" fontId="27" fillId="15" borderId="215" applyNumberFormat="0" applyProtection="0">
      <alignment horizontal="left" vertical="top" indent="1"/>
    </xf>
    <xf numFmtId="186" fontId="27" fillId="21" borderId="215" applyNumberFormat="0" applyProtection="0">
      <alignment horizontal="left" vertical="center" indent="1"/>
    </xf>
    <xf numFmtId="4" fontId="56" fillId="60" borderId="213" applyNumberFormat="0" applyProtection="0">
      <alignment horizontal="right" vertical="center"/>
    </xf>
    <xf numFmtId="4" fontId="56" fillId="23" borderId="213" applyNumberFormat="0" applyProtection="0">
      <alignment horizontal="right" vertical="center"/>
    </xf>
    <xf numFmtId="191" fontId="28" fillId="51" borderId="219">
      <alignment horizontal="right" vertical="center"/>
      <protection locked="0"/>
    </xf>
    <xf numFmtId="186" fontId="28" fillId="50" borderId="219">
      <alignment vertical="center"/>
    </xf>
    <xf numFmtId="186" fontId="28" fillId="51" borderId="219">
      <alignment horizontal="right" vertical="center"/>
      <protection locked="0"/>
    </xf>
    <xf numFmtId="191" fontId="28" fillId="50" borderId="219">
      <alignment vertical="center"/>
    </xf>
    <xf numFmtId="193" fontId="28" fillId="50" borderId="219">
      <alignment vertical="center"/>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15" borderId="215"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21" borderId="215" applyNumberFormat="0" applyProtection="0">
      <alignment horizontal="left" vertical="top" indent="1"/>
    </xf>
    <xf numFmtId="4" fontId="56" fillId="54" borderId="213" applyNumberFormat="0" applyProtection="0">
      <alignment horizontal="left" vertical="center" indent="1"/>
    </xf>
    <xf numFmtId="186" fontId="27" fillId="15" borderId="215" applyNumberFormat="0" applyProtection="0">
      <alignment horizontal="left" vertical="center" indent="1"/>
    </xf>
    <xf numFmtId="186" fontId="27" fillId="21" borderId="215" applyNumberFormat="0" applyProtection="0">
      <alignment horizontal="left" vertical="top" indent="1"/>
    </xf>
    <xf numFmtId="4" fontId="56" fillId="14" borderId="216" applyNumberFormat="0" applyProtection="0">
      <alignment horizontal="left" vertical="center" indent="1"/>
    </xf>
    <xf numFmtId="4" fontId="56" fillId="54" borderId="213" applyNumberFormat="0" applyProtection="0">
      <alignment horizontal="left" vertical="center" indent="1"/>
    </xf>
    <xf numFmtId="186" fontId="57" fillId="44" borderId="214"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90" fontId="5" fillId="69" borderId="219">
      <alignment vertical="center"/>
    </xf>
    <xf numFmtId="190" fontId="5" fillId="13" borderId="219">
      <alignment vertical="center"/>
    </xf>
    <xf numFmtId="188" fontId="5" fillId="70" borderId="219">
      <alignment horizontal="right" vertical="center"/>
      <protection locked="0"/>
    </xf>
    <xf numFmtId="186" fontId="62" fillId="15" borderId="215" applyNumberFormat="0" applyProtection="0">
      <alignment horizontal="left" vertical="top" indent="1"/>
    </xf>
    <xf numFmtId="4" fontId="62" fillId="11" borderId="215" applyNumberFormat="0" applyProtection="0">
      <alignment horizontal="left" vertical="center" indent="1"/>
    </xf>
    <xf numFmtId="4" fontId="56" fillId="54" borderId="223" applyNumberFormat="0" applyProtection="0">
      <alignment horizontal="left" vertical="center"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3"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21" borderId="215" applyNumberFormat="0" applyProtection="0">
      <alignment horizontal="left" vertical="center" indent="1"/>
    </xf>
    <xf numFmtId="4" fontId="56" fillId="57" borderId="216" applyNumberFormat="0" applyProtection="0">
      <alignment horizontal="right" vertical="center"/>
    </xf>
    <xf numFmtId="190" fontId="28" fillId="51" borderId="219">
      <alignment horizontal="right" vertical="center"/>
      <protection locked="0"/>
    </xf>
    <xf numFmtId="191" fontId="28" fillId="51" borderId="219">
      <alignment horizontal="right" vertical="center"/>
      <protection locked="0"/>
    </xf>
    <xf numFmtId="186" fontId="28" fillId="50" borderId="219">
      <alignment vertical="center"/>
    </xf>
    <xf numFmtId="188" fontId="28" fillId="50" borderId="219">
      <alignment vertical="center"/>
    </xf>
    <xf numFmtId="191" fontId="28" fillId="50" borderId="219">
      <alignment vertical="center"/>
    </xf>
    <xf numFmtId="172" fontId="28" fillId="12" borderId="219">
      <alignment vertical="center"/>
      <protection locked="0"/>
    </xf>
    <xf numFmtId="186" fontId="28" fillId="12" borderId="219">
      <alignment vertical="center"/>
      <protection locked="0"/>
    </xf>
    <xf numFmtId="188" fontId="28" fillId="49" borderId="219">
      <alignment vertical="center"/>
    </xf>
    <xf numFmtId="191" fontId="28" fillId="49" borderId="219">
      <alignment vertical="center"/>
    </xf>
    <xf numFmtId="186" fontId="56" fillId="40" borderId="213" applyNumberFormat="0" applyFont="0" applyAlignment="0" applyProtection="0"/>
    <xf numFmtId="186" fontId="56" fillId="40" borderId="213" applyNumberFormat="0" applyFont="0" applyAlignment="0" applyProtection="0"/>
    <xf numFmtId="186" fontId="42" fillId="44" borderId="213" applyNumberFormat="0" applyAlignment="0" applyProtection="0"/>
    <xf numFmtId="186" fontId="27" fillId="14" borderId="215" applyNumberFormat="0" applyProtection="0">
      <alignment horizontal="left" vertical="top" indent="1"/>
    </xf>
    <xf numFmtId="186" fontId="56" fillId="40" borderId="223" applyNumberFormat="0" applyFont="0" applyAlignment="0" applyProtection="0"/>
    <xf numFmtId="186" fontId="56" fillId="14" borderId="213" applyNumberFormat="0" applyProtection="0">
      <alignment horizontal="left" vertical="center" indent="1"/>
    </xf>
    <xf numFmtId="4" fontId="56" fillId="0" borderId="213" applyNumberFormat="0" applyProtection="0">
      <alignment horizontal="right" vertical="center"/>
    </xf>
    <xf numFmtId="186" fontId="56" fillId="63" borderId="231" applyNumberFormat="0" applyProtection="0">
      <alignment horizontal="left" vertical="top"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8" fillId="49" borderId="219">
      <alignment vertical="center"/>
    </xf>
    <xf numFmtId="186" fontId="28" fillId="51" borderId="219">
      <alignment horizontal="right" vertical="center"/>
      <protection locked="0"/>
    </xf>
    <xf numFmtId="4" fontId="56" fillId="14" borderId="216" applyNumberFormat="0" applyProtection="0">
      <alignment horizontal="left" vertical="center" indent="1"/>
    </xf>
    <xf numFmtId="4" fontId="56" fillId="0" borderId="213" applyNumberFormat="0" applyProtection="0">
      <alignment horizontal="right" vertical="center"/>
    </xf>
    <xf numFmtId="4" fontId="59" fillId="53" borderId="213" applyNumberFormat="0" applyProtection="0">
      <alignment vertical="center"/>
    </xf>
    <xf numFmtId="4" fontId="56" fillId="55" borderId="213" applyNumberFormat="0" applyProtection="0">
      <alignment horizontal="right" vertical="center"/>
    </xf>
    <xf numFmtId="191" fontId="28" fillId="50" borderId="219">
      <alignment vertical="center"/>
    </xf>
    <xf numFmtId="186" fontId="42" fillId="44" borderId="223" applyNumberFormat="0" applyAlignment="0" applyProtection="0"/>
    <xf numFmtId="186" fontId="56" fillId="14" borderId="221" applyNumberFormat="0" applyProtection="0">
      <alignment horizontal="left" vertical="top" indent="1"/>
    </xf>
    <xf numFmtId="172" fontId="28" fillId="12" borderId="196">
      <alignment vertical="center"/>
      <protection locked="0"/>
    </xf>
    <xf numFmtId="186" fontId="56" fillId="14" borderId="215" applyNumberFormat="0" applyProtection="0">
      <alignment horizontal="left" vertical="top" indent="1"/>
    </xf>
    <xf numFmtId="191" fontId="5" fillId="70" borderId="196">
      <alignment horizontal="right" vertical="center"/>
      <protection locked="0"/>
    </xf>
    <xf numFmtId="186" fontId="62" fillId="15" borderId="215" applyNumberFormat="0" applyProtection="0">
      <alignment horizontal="left" vertical="top" indent="1"/>
    </xf>
    <xf numFmtId="186" fontId="56" fillId="14" borderId="221" applyNumberFormat="0" applyProtection="0">
      <alignment horizontal="left" vertical="top" indent="1"/>
    </xf>
    <xf numFmtId="4" fontId="62" fillId="11" borderId="215"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62" borderId="213" applyNumberFormat="0" applyProtection="0">
      <alignment horizontal="left" vertical="center" indent="1"/>
    </xf>
    <xf numFmtId="186" fontId="27" fillId="21" borderId="215" applyNumberFormat="0" applyProtection="0">
      <alignment horizontal="left" vertical="top" indent="1"/>
    </xf>
    <xf numFmtId="4" fontId="56" fillId="61" borderId="216" applyNumberFormat="0" applyProtection="0">
      <alignment horizontal="left" vertical="center" indent="1"/>
    </xf>
    <xf numFmtId="4" fontId="56" fillId="58" borderId="213" applyNumberFormat="0" applyProtection="0">
      <alignment horizontal="right" vertical="center"/>
    </xf>
    <xf numFmtId="191" fontId="28" fillId="51" borderId="219">
      <alignment horizontal="right" vertical="center"/>
      <protection locked="0"/>
    </xf>
    <xf numFmtId="186" fontId="28" fillId="50" borderId="219">
      <alignment vertical="center"/>
    </xf>
    <xf numFmtId="186" fontId="28" fillId="51" borderId="219">
      <alignment horizontal="right" vertical="center"/>
      <protection locked="0"/>
    </xf>
    <xf numFmtId="191" fontId="28" fillId="50" borderId="219">
      <alignment vertical="center"/>
    </xf>
    <xf numFmtId="193" fontId="28" fillId="50" borderId="219">
      <alignment vertical="center"/>
    </xf>
    <xf numFmtId="186" fontId="62" fillId="15"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5" borderId="215" applyNumberFormat="0" applyProtection="0">
      <alignment horizontal="left" vertical="top" indent="1"/>
    </xf>
    <xf numFmtId="186" fontId="56" fillId="63" borderId="215" applyNumberFormat="0" applyProtection="0">
      <alignment horizontal="left" vertical="top" indent="1"/>
    </xf>
    <xf numFmtId="186" fontId="56" fillId="40" borderId="213" applyNumberFormat="0" applyFont="0" applyAlignment="0" applyProtection="0"/>
    <xf numFmtId="186" fontId="56" fillId="15" borderId="215" applyNumberFormat="0" applyProtection="0">
      <alignment horizontal="left" vertical="top" indent="1"/>
    </xf>
    <xf numFmtId="4" fontId="56" fillId="59" borderId="233" applyNumberFormat="0" applyProtection="0">
      <alignment horizontal="right" vertical="center"/>
    </xf>
    <xf numFmtId="186" fontId="28" fillId="12" borderId="196">
      <alignment vertical="center"/>
      <protection locked="0"/>
    </xf>
    <xf numFmtId="186" fontId="56" fillId="15" borderId="215" applyNumberFormat="0" applyProtection="0">
      <alignment horizontal="left" vertical="top" indent="1"/>
    </xf>
    <xf numFmtId="186" fontId="56" fillId="11" borderId="213" applyNumberFormat="0" applyProtection="0">
      <alignment horizontal="left" vertical="center"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58" borderId="213" applyNumberFormat="0" applyProtection="0">
      <alignment horizontal="right" vertical="center"/>
    </xf>
    <xf numFmtId="4" fontId="56" fillId="57" borderId="216" applyNumberFormat="0" applyProtection="0">
      <alignment horizontal="right" vertical="center"/>
    </xf>
    <xf numFmtId="4" fontId="56" fillId="55" borderId="213" applyNumberFormat="0" applyProtection="0">
      <alignment horizontal="right" vertical="center"/>
    </xf>
    <xf numFmtId="4" fontId="59" fillId="53" borderId="213" applyNumberFormat="0" applyProtection="0">
      <alignment vertical="center"/>
    </xf>
    <xf numFmtId="4" fontId="59" fillId="65" borderId="223" applyNumberFormat="0" applyProtection="0">
      <alignment horizontal="right" vertical="center"/>
    </xf>
    <xf numFmtId="4" fontId="56" fillId="60" borderId="213" applyNumberFormat="0" applyProtection="0">
      <alignment horizontal="right" vertical="center"/>
    </xf>
    <xf numFmtId="186" fontId="27" fillId="21" borderId="221" applyNumberFormat="0" applyProtection="0">
      <alignment horizontal="left" vertical="top" indent="1"/>
    </xf>
    <xf numFmtId="186" fontId="56" fillId="40" borderId="223" applyNumberFormat="0" applyFont="0" applyAlignment="0" applyProtection="0"/>
    <xf numFmtId="4" fontId="27" fillId="21" borderId="227" applyNumberFormat="0" applyProtection="0">
      <alignment horizontal="left" vertical="center" indent="1"/>
    </xf>
    <xf numFmtId="4" fontId="62" fillId="11" borderId="221" applyNumberFormat="0" applyProtection="0">
      <alignment horizontal="left" vertical="center" indent="1"/>
    </xf>
    <xf numFmtId="186" fontId="42" fillId="44" borderId="213" applyNumberForma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93" fontId="28" fillId="12" borderId="229">
      <alignment vertical="center"/>
      <protection locked="0"/>
    </xf>
    <xf numFmtId="186" fontId="56" fillId="21" borderId="215" applyNumberFormat="0" applyProtection="0">
      <alignment horizontal="left" vertical="top" indent="1"/>
    </xf>
    <xf numFmtId="186" fontId="44" fillId="0" borderId="218" applyNumberFormat="0" applyFill="0" applyAlignment="0" applyProtection="0"/>
    <xf numFmtId="194" fontId="33" fillId="0" borderId="220" applyFill="0"/>
    <xf numFmtId="186" fontId="62" fillId="15" borderId="215" applyNumberFormat="0" applyProtection="0">
      <alignment horizontal="left" vertical="top" indent="1"/>
    </xf>
    <xf numFmtId="4" fontId="59" fillId="65" borderId="213" applyNumberFormat="0" applyProtection="0">
      <alignment horizontal="right" vertical="center"/>
    </xf>
    <xf numFmtId="186" fontId="62" fillId="48"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27" fillId="14" borderId="215" applyNumberFormat="0" applyProtection="0">
      <alignment horizontal="left" vertical="center"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21" borderId="215" applyNumberFormat="0" applyProtection="0">
      <alignment horizontal="left" vertical="center" indent="1"/>
    </xf>
    <xf numFmtId="4" fontId="27" fillId="21" borderId="216" applyNumberFormat="0" applyProtection="0">
      <alignment horizontal="left" vertical="center" indent="1"/>
    </xf>
    <xf numFmtId="4" fontId="56" fillId="61" borderId="216" applyNumberFormat="0" applyProtection="0">
      <alignment horizontal="left" vertical="center" indent="1"/>
    </xf>
    <xf numFmtId="4" fontId="56" fillId="19" borderId="213" applyNumberFormat="0" applyProtection="0">
      <alignment horizontal="right" vertical="center"/>
    </xf>
    <xf numFmtId="4" fontId="56" fillId="59" borderId="213" applyNumberFormat="0" applyProtection="0">
      <alignment horizontal="right" vertical="center"/>
    </xf>
    <xf numFmtId="186" fontId="44" fillId="0" borderId="218" applyNumberFormat="0" applyFill="0" applyAlignment="0" applyProtection="0"/>
    <xf numFmtId="186" fontId="56" fillId="64" borderId="210" applyNumberFormat="0">
      <protection locked="0"/>
    </xf>
    <xf numFmtId="4" fontId="59" fillId="65" borderId="213" applyNumberFormat="0" applyProtection="0">
      <alignment horizontal="right" vertical="center"/>
    </xf>
    <xf numFmtId="186" fontId="56" fillId="14" borderId="221"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15" borderId="215" applyNumberFormat="0" applyProtection="0">
      <alignment horizontal="left" vertical="top" indent="1"/>
    </xf>
    <xf numFmtId="186" fontId="56" fillId="11" borderId="213" applyNumberFormat="0" applyProtection="0">
      <alignment horizontal="left" vertical="center" indent="1"/>
    </xf>
    <xf numFmtId="186" fontId="56" fillId="21" borderId="215" applyNumberFormat="0" applyProtection="0">
      <alignment horizontal="left" vertical="top" indent="1"/>
    </xf>
    <xf numFmtId="4" fontId="56" fillId="16" borderId="213" applyNumberFormat="0" applyProtection="0">
      <alignment horizontal="right" vertical="center"/>
    </xf>
    <xf numFmtId="4" fontId="56" fillId="57" borderId="216" applyNumberFormat="0" applyProtection="0">
      <alignment horizontal="right" vertical="center"/>
    </xf>
    <xf numFmtId="4" fontId="56" fillId="53" borderId="213" applyNumberFormat="0" applyProtection="0">
      <alignment horizontal="left" vertical="center" indent="1"/>
    </xf>
    <xf numFmtId="191" fontId="28" fillId="51" borderId="219">
      <alignment horizontal="right" vertical="center"/>
      <protection locked="0"/>
    </xf>
    <xf numFmtId="190" fontId="28" fillId="50" borderId="219">
      <alignment vertical="center"/>
    </xf>
    <xf numFmtId="193" fontId="28" fillId="50" borderId="219">
      <alignment vertical="center"/>
    </xf>
    <xf numFmtId="186" fontId="28" fillId="12" borderId="219">
      <alignment vertical="center"/>
      <protection locked="0"/>
    </xf>
    <xf numFmtId="193" fontId="28" fillId="12" borderId="219">
      <alignment vertical="center"/>
      <protection locked="0"/>
    </xf>
    <xf numFmtId="186" fontId="28" fillId="12" borderId="219">
      <alignment vertical="center"/>
      <protection locked="0"/>
    </xf>
    <xf numFmtId="191" fontId="28" fillId="12" borderId="219">
      <alignment vertical="center"/>
      <protection locked="0"/>
    </xf>
    <xf numFmtId="191" fontId="28" fillId="50" borderId="196">
      <alignment vertical="center"/>
    </xf>
    <xf numFmtId="191" fontId="28" fillId="12" borderId="196">
      <alignment vertical="center"/>
      <protection locked="0"/>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63" borderId="221" applyNumberFormat="0" applyProtection="0">
      <alignment horizontal="left" vertical="top" indent="1"/>
    </xf>
    <xf numFmtId="186" fontId="56" fillId="40" borderId="213" applyNumberFormat="0" applyFont="0" applyAlignment="0" applyProtection="0"/>
    <xf numFmtId="186" fontId="56" fillId="64" borderId="210" applyNumberFormat="0">
      <protection locked="0"/>
    </xf>
    <xf numFmtId="186" fontId="56" fillId="21" borderId="231" applyNumberFormat="0" applyProtection="0">
      <alignment horizontal="left" vertical="top" indent="1"/>
    </xf>
    <xf numFmtId="4" fontId="56" fillId="23" borderId="233" applyNumberFormat="0" applyProtection="0">
      <alignment horizontal="right" vertical="center"/>
    </xf>
    <xf numFmtId="186" fontId="56" fillId="21" borderId="215" applyNumberFormat="0" applyProtection="0">
      <alignment horizontal="left" vertical="top" indent="1"/>
    </xf>
    <xf numFmtId="186" fontId="56" fillId="14" borderId="215" applyNumberFormat="0" applyProtection="0">
      <alignment horizontal="left" vertical="top" indent="1"/>
    </xf>
    <xf numFmtId="4" fontId="64" fillId="64" borderId="213" applyNumberFormat="0" applyProtection="0">
      <alignment horizontal="right" vertical="center"/>
    </xf>
    <xf numFmtId="186" fontId="61" fillId="21" borderId="217" applyBorder="0"/>
    <xf numFmtId="4" fontId="59" fillId="65" borderId="213" applyNumberFormat="0" applyProtection="0">
      <alignment horizontal="right" vertical="center"/>
    </xf>
    <xf numFmtId="186" fontId="56" fillId="11" borderId="233" applyNumberFormat="0" applyProtection="0">
      <alignment horizontal="left" vertical="center" indent="1"/>
    </xf>
    <xf numFmtId="186" fontId="42" fillId="44" borderId="213" applyNumberFormat="0" applyAlignment="0" applyProtection="0"/>
    <xf numFmtId="193" fontId="28" fillId="50" borderId="219">
      <alignment vertical="center"/>
    </xf>
    <xf numFmtId="186" fontId="28" fillId="50" borderId="219">
      <alignment vertical="center"/>
    </xf>
    <xf numFmtId="186" fontId="28" fillId="50" borderId="219">
      <alignment vertical="center"/>
    </xf>
    <xf numFmtId="191" fontId="5" fillId="13" borderId="219">
      <alignment vertical="center"/>
    </xf>
    <xf numFmtId="191" fontId="5" fillId="13" borderId="219">
      <alignment vertical="center"/>
    </xf>
    <xf numFmtId="191" fontId="5" fillId="13" borderId="219">
      <alignment vertical="center"/>
    </xf>
    <xf numFmtId="0" fontId="5" fillId="13" borderId="219">
      <alignment vertical="center"/>
    </xf>
    <xf numFmtId="0" fontId="5" fillId="13" borderId="219">
      <alignment vertical="center"/>
    </xf>
    <xf numFmtId="0" fontId="5" fillId="13" borderId="219">
      <alignment vertical="center"/>
    </xf>
    <xf numFmtId="0" fontId="5" fillId="13" borderId="219">
      <alignment vertical="center"/>
    </xf>
    <xf numFmtId="191" fontId="5" fillId="13" borderId="219">
      <alignment vertical="center"/>
    </xf>
    <xf numFmtId="188" fontId="5" fillId="13" borderId="219">
      <alignment vertical="center"/>
    </xf>
    <xf numFmtId="191" fontId="5" fillId="13" borderId="219">
      <alignment vertical="center"/>
    </xf>
    <xf numFmtId="196" fontId="5" fillId="13" borderId="219">
      <alignment vertical="center"/>
    </xf>
    <xf numFmtId="188" fontId="5" fillId="13" borderId="219">
      <alignment vertical="center"/>
    </xf>
    <xf numFmtId="188" fontId="5" fillId="13" borderId="219">
      <alignment vertical="center"/>
    </xf>
    <xf numFmtId="190" fontId="5" fillId="13" borderId="219">
      <alignment vertical="center"/>
    </xf>
    <xf numFmtId="186" fontId="56" fillId="40" borderId="213" applyNumberFormat="0" applyFont="0" applyAlignment="0" applyProtection="0"/>
    <xf numFmtId="4" fontId="56" fillId="58" borderId="213" applyNumberFormat="0" applyProtection="0">
      <alignment horizontal="right" vertical="center"/>
    </xf>
    <xf numFmtId="4" fontId="56" fillId="23" borderId="213" applyNumberFormat="0" applyProtection="0">
      <alignment horizontal="right" vertical="center"/>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0" fontId="5" fillId="7" borderId="219">
      <alignment vertical="center"/>
      <protection locked="0"/>
    </xf>
    <xf numFmtId="0" fontId="5" fillId="7" borderId="219">
      <alignment vertical="center"/>
      <protection locked="0"/>
    </xf>
    <xf numFmtId="193" fontId="5" fillId="7" borderId="219">
      <alignment vertical="center"/>
      <protection locked="0"/>
    </xf>
    <xf numFmtId="193" fontId="5" fillId="7" borderId="219">
      <alignment vertical="center"/>
      <protection locked="0"/>
    </xf>
    <xf numFmtId="188" fontId="5" fillId="7" borderId="219">
      <alignment vertical="center"/>
      <protection locked="0"/>
    </xf>
    <xf numFmtId="191"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72" fontId="5" fillId="7" borderId="219">
      <alignment vertical="center"/>
      <protection locked="0"/>
    </xf>
    <xf numFmtId="191" fontId="5" fillId="7" borderId="219">
      <alignment vertical="center"/>
      <protection locked="0"/>
    </xf>
    <xf numFmtId="191" fontId="5" fillId="7" borderId="219">
      <alignment vertical="center"/>
      <protection locked="0"/>
    </xf>
    <xf numFmtId="188" fontId="5" fillId="7" borderId="219">
      <alignment vertical="center"/>
      <protection locked="0"/>
    </xf>
    <xf numFmtId="191"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3" fontId="5" fillId="69" borderId="219">
      <alignment vertical="center"/>
    </xf>
    <xf numFmtId="196" fontId="5" fillId="69" borderId="219">
      <alignment vertical="center"/>
    </xf>
    <xf numFmtId="188" fontId="5" fillId="69" borderId="219">
      <alignment vertical="center"/>
    </xf>
    <xf numFmtId="188" fontId="5" fillId="69" borderId="219">
      <alignment vertical="center"/>
    </xf>
    <xf numFmtId="19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0" fontId="5" fillId="69" borderId="219">
      <alignment vertical="center"/>
    </xf>
    <xf numFmtId="191" fontId="5" fillId="69" borderId="219">
      <alignment vertical="center"/>
    </xf>
    <xf numFmtId="188" fontId="5" fillId="69" borderId="219">
      <alignment vertical="center"/>
    </xf>
    <xf numFmtId="191" fontId="5" fillId="69" borderId="219">
      <alignment vertical="center"/>
    </xf>
    <xf numFmtId="191" fontId="5" fillId="69" borderId="219">
      <alignment vertical="center"/>
    </xf>
    <xf numFmtId="191"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0" fontId="5" fillId="70" borderId="219">
      <alignment horizontal="right" vertical="center"/>
      <protection locked="0"/>
    </xf>
    <xf numFmtId="196" fontId="5" fillId="70" borderId="219">
      <alignment horizontal="right" vertical="center"/>
      <protection locked="0"/>
    </xf>
    <xf numFmtId="188" fontId="5" fillId="70" borderId="219">
      <alignment horizontal="right" vertical="center"/>
      <protection locked="0"/>
    </xf>
    <xf numFmtId="188" fontId="5" fillId="70" borderId="219">
      <alignment horizontal="right" vertical="center"/>
      <protection locked="0"/>
    </xf>
    <xf numFmtId="190" fontId="5" fillId="70" borderId="219">
      <alignment horizontal="right" vertical="center"/>
      <protection locked="0"/>
    </xf>
    <xf numFmtId="191" fontId="5" fillId="70" borderId="219">
      <alignment horizontal="right" vertical="center"/>
      <protection locked="0"/>
    </xf>
    <xf numFmtId="188" fontId="5" fillId="70" borderId="219">
      <alignment horizontal="right" vertical="center"/>
      <protection locked="0"/>
    </xf>
    <xf numFmtId="191" fontId="5" fillId="70" borderId="219">
      <alignment horizontal="right" vertical="center"/>
      <protection locked="0"/>
    </xf>
    <xf numFmtId="191" fontId="5" fillId="70" borderId="219">
      <alignment horizontal="right" vertical="center"/>
      <protection locked="0"/>
    </xf>
    <xf numFmtId="186" fontId="28" fillId="50" borderId="196">
      <alignment vertical="center"/>
    </xf>
    <xf numFmtId="4" fontId="70" fillId="53" borderId="215" applyNumberFormat="0" applyProtection="0">
      <alignment vertical="center"/>
    </xf>
    <xf numFmtId="4" fontId="71" fillId="53" borderId="215" applyNumberFormat="0" applyProtection="0">
      <alignment vertical="center"/>
    </xf>
    <xf numFmtId="4" fontId="72" fillId="53" borderId="215" applyNumberFormat="0" applyProtection="0">
      <alignment horizontal="left" vertical="center" indent="1"/>
    </xf>
    <xf numFmtId="0" fontId="73" fillId="52" borderId="215" applyNumberFormat="0" applyProtection="0">
      <alignment horizontal="left" vertical="top" indent="1"/>
    </xf>
    <xf numFmtId="186" fontId="50" fillId="41" borderId="223" applyNumberFormat="0" applyAlignment="0" applyProtection="0"/>
    <xf numFmtId="4" fontId="72" fillId="78" borderId="215" applyNumberFormat="0" applyProtection="0">
      <alignment horizontal="right" vertical="center"/>
    </xf>
    <xf numFmtId="4" fontId="72" fillId="79" borderId="215" applyNumberFormat="0" applyProtection="0">
      <alignment horizontal="right" vertical="center"/>
    </xf>
    <xf numFmtId="4" fontId="72" fillId="80" borderId="215" applyNumberFormat="0" applyProtection="0">
      <alignment horizontal="right" vertical="center"/>
    </xf>
    <xf numFmtId="4" fontId="72" fillId="50" borderId="215" applyNumberFormat="0" applyProtection="0">
      <alignment horizontal="right" vertical="center"/>
    </xf>
    <xf numFmtId="4" fontId="72" fillId="49" borderId="215" applyNumberFormat="0" applyProtection="0">
      <alignment horizontal="right" vertical="center"/>
    </xf>
    <xf numFmtId="4" fontId="72" fillId="81" borderId="215" applyNumberFormat="0" applyProtection="0">
      <alignment horizontal="right" vertical="center"/>
    </xf>
    <xf numFmtId="4" fontId="72" fillId="82" borderId="215" applyNumberFormat="0" applyProtection="0">
      <alignment horizontal="right" vertical="center"/>
    </xf>
    <xf numFmtId="4" fontId="72" fillId="83" borderId="215" applyNumberFormat="0" applyProtection="0">
      <alignment horizontal="right" vertical="center"/>
    </xf>
    <xf numFmtId="4" fontId="72" fillId="84" borderId="215" applyNumberFormat="0" applyProtection="0">
      <alignment horizontal="right" vertical="center"/>
    </xf>
    <xf numFmtId="4" fontId="70" fillId="85" borderId="21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72" fillId="86" borderId="215" applyNumberFormat="0" applyProtection="0">
      <alignment horizontal="right" vertical="center"/>
    </xf>
    <xf numFmtId="4" fontId="63" fillId="66" borderId="237" applyNumberFormat="0" applyProtection="0">
      <alignment horizontal="left" vertical="center" indent="1"/>
    </xf>
    <xf numFmtId="0" fontId="27" fillId="21" borderId="215" applyNumberFormat="0" applyProtection="0">
      <alignment horizontal="left" vertical="center" indent="1"/>
    </xf>
    <xf numFmtId="0" fontId="27" fillId="21" borderId="215" applyNumberFormat="0" applyProtection="0">
      <alignment horizontal="left" vertical="top" indent="1"/>
    </xf>
    <xf numFmtId="0" fontId="27" fillId="15" borderId="215" applyNumberFormat="0" applyProtection="0">
      <alignment horizontal="left" vertical="center" indent="1"/>
    </xf>
    <xf numFmtId="0" fontId="27" fillId="15" borderId="215" applyNumberFormat="0" applyProtection="0">
      <alignment horizontal="left" vertical="top" indent="1"/>
    </xf>
    <xf numFmtId="0" fontId="27" fillId="63" borderId="215" applyNumberFormat="0" applyProtection="0">
      <alignment horizontal="left" vertical="center" indent="1"/>
    </xf>
    <xf numFmtId="0" fontId="27" fillId="63" borderId="215" applyNumberFormat="0" applyProtection="0">
      <alignment horizontal="left" vertical="top" indent="1"/>
    </xf>
    <xf numFmtId="0" fontId="27" fillId="14" borderId="215" applyNumberFormat="0" applyProtection="0">
      <alignment horizontal="left" vertical="center" indent="1"/>
    </xf>
    <xf numFmtId="0" fontId="27" fillId="14" borderId="215" applyNumberFormat="0" applyProtection="0">
      <alignment horizontal="left" vertical="top" indent="1"/>
    </xf>
    <xf numFmtId="0" fontId="27" fillId="64" borderId="219" applyNumberFormat="0">
      <protection locked="0"/>
    </xf>
    <xf numFmtId="4" fontId="72" fillId="87" borderId="215" applyNumberFormat="0" applyProtection="0">
      <alignment vertical="center"/>
    </xf>
    <xf numFmtId="4" fontId="74" fillId="87" borderId="215" applyNumberFormat="0" applyProtection="0">
      <alignment vertical="center"/>
    </xf>
    <xf numFmtId="4" fontId="70" fillId="86" borderId="212" applyNumberFormat="0" applyProtection="0">
      <alignment horizontal="left" vertical="center" indent="1"/>
    </xf>
    <xf numFmtId="0" fontId="37" fillId="48" borderId="215" applyNumberFormat="0" applyProtection="0">
      <alignment horizontal="left" vertical="top" indent="1"/>
    </xf>
    <xf numFmtId="4" fontId="72" fillId="87" borderId="215" applyNumberFormat="0" applyProtection="0">
      <alignment horizontal="right" vertical="center"/>
    </xf>
    <xf numFmtId="4" fontId="74" fillId="87" borderId="215" applyNumberFormat="0" applyProtection="0">
      <alignment horizontal="right" vertical="center"/>
    </xf>
    <xf numFmtId="4" fontId="70" fillId="86" borderId="215" applyNumberFormat="0" applyProtection="0">
      <alignment horizontal="left" vertical="center" indent="1"/>
    </xf>
    <xf numFmtId="0" fontId="37" fillId="15" borderId="215" applyNumberFormat="0" applyProtection="0">
      <alignment horizontal="left" vertical="top" indent="1"/>
    </xf>
    <xf numFmtId="4" fontId="75" fillId="88" borderId="212" applyNumberFormat="0" applyProtection="0">
      <alignment horizontal="left" vertical="center" indent="1"/>
    </xf>
    <xf numFmtId="4" fontId="76" fillId="87" borderId="215" applyNumberFormat="0" applyProtection="0">
      <alignment horizontal="right" vertical="center"/>
    </xf>
    <xf numFmtId="4" fontId="56" fillId="55" borderId="213" applyNumberFormat="0" applyProtection="0">
      <alignment horizontal="right" vertical="center"/>
    </xf>
    <xf numFmtId="186" fontId="28" fillId="50" borderId="196">
      <alignment vertical="center"/>
    </xf>
    <xf numFmtId="4" fontId="56" fillId="58" borderId="213" applyNumberFormat="0" applyProtection="0">
      <alignment horizontal="right" vertical="center"/>
    </xf>
    <xf numFmtId="186" fontId="42" fillId="44" borderId="213" applyNumberFormat="0" applyAlignment="0" applyProtection="0"/>
    <xf numFmtId="186" fontId="42" fillId="44" borderId="213" applyNumberFormat="0" applyAlignment="0" applyProtection="0"/>
    <xf numFmtId="4" fontId="56" fillId="53" borderId="213"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90" fontId="5" fillId="70" borderId="219">
      <alignment horizontal="right" vertical="center"/>
      <protection locked="0"/>
    </xf>
    <xf numFmtId="196" fontId="5" fillId="69" borderId="219">
      <alignment vertical="center"/>
    </xf>
    <xf numFmtId="191" fontId="5" fillId="13" borderId="219">
      <alignment vertical="center"/>
    </xf>
    <xf numFmtId="186" fontId="44" fillId="0" borderId="218" applyNumberFormat="0" applyFill="0" applyAlignment="0" applyProtection="0"/>
    <xf numFmtId="4" fontId="64" fillId="64" borderId="213" applyNumberFormat="0" applyProtection="0">
      <alignment horizontal="right" vertical="center"/>
    </xf>
    <xf numFmtId="4" fontId="59" fillId="65" borderId="213" applyNumberFormat="0" applyProtection="0">
      <alignment horizontal="right" vertical="center"/>
    </xf>
    <xf numFmtId="4" fontId="62" fillId="48" borderId="215" applyNumberFormat="0" applyProtection="0">
      <alignment vertical="center"/>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15" borderId="216" applyNumberFormat="0" applyProtection="0">
      <alignment horizontal="left" vertical="center" indent="1"/>
    </xf>
    <xf numFmtId="193" fontId="28" fillId="12" borderId="219">
      <alignment vertical="center"/>
      <protection locked="0"/>
    </xf>
    <xf numFmtId="4" fontId="56" fillId="54" borderId="213" applyNumberFormat="0" applyProtection="0">
      <alignment horizontal="left" vertical="center" indent="1"/>
    </xf>
    <xf numFmtId="191" fontId="28" fillId="50" borderId="219">
      <alignment vertical="center"/>
    </xf>
    <xf numFmtId="186" fontId="28" fillId="50" borderId="219">
      <alignment vertical="center"/>
    </xf>
    <xf numFmtId="193" fontId="28" fillId="50" borderId="219">
      <alignment vertical="center"/>
    </xf>
    <xf numFmtId="191" fontId="28" fillId="12" borderId="219">
      <alignment vertical="center"/>
      <protection locked="0"/>
    </xf>
    <xf numFmtId="191" fontId="28" fillId="12" borderId="219">
      <alignment vertical="center"/>
      <protection locked="0"/>
    </xf>
    <xf numFmtId="191" fontId="28" fillId="12" borderId="219">
      <alignment vertical="center"/>
      <protection locked="0"/>
    </xf>
    <xf numFmtId="186" fontId="28" fillId="49" borderId="219">
      <alignment vertical="center"/>
    </xf>
    <xf numFmtId="190" fontId="28" fillId="49" borderId="219">
      <alignment vertical="center"/>
    </xf>
    <xf numFmtId="186" fontId="56" fillId="40" borderId="213" applyNumberFormat="0" applyFont="0" applyAlignment="0" applyProtection="0"/>
    <xf numFmtId="186" fontId="56" fillId="40" borderId="213" applyNumberFormat="0" applyFont="0" applyAlignment="0" applyProtection="0"/>
    <xf numFmtId="186" fontId="50" fillId="41" borderId="213" applyNumberFormat="0" applyAlignment="0" applyProtection="0"/>
    <xf numFmtId="4" fontId="56" fillId="59" borderId="213" applyNumberFormat="0" applyProtection="0">
      <alignment horizontal="right" vertical="center"/>
    </xf>
    <xf numFmtId="4" fontId="56" fillId="56" borderId="213" applyNumberFormat="0" applyProtection="0">
      <alignment horizontal="right" vertical="center"/>
    </xf>
    <xf numFmtId="186" fontId="56" fillId="15" borderId="215" applyNumberFormat="0" applyProtection="0">
      <alignment horizontal="left" vertical="top" indent="1"/>
    </xf>
    <xf numFmtId="186" fontId="56" fillId="14" borderId="215" applyNumberFormat="0" applyProtection="0">
      <alignment horizontal="left" vertical="top" indent="1"/>
    </xf>
    <xf numFmtId="37" fontId="33" fillId="0" borderId="209" applyNumberFormat="0"/>
    <xf numFmtId="186" fontId="56" fillId="15" borderId="221" applyNumberFormat="0" applyProtection="0">
      <alignment horizontal="left" vertical="top" indent="1"/>
    </xf>
    <xf numFmtId="4" fontId="56" fillId="55" borderId="223" applyNumberFormat="0" applyProtection="0">
      <alignment horizontal="right" vertical="center"/>
    </xf>
    <xf numFmtId="186" fontId="56" fillId="64" borderId="210" applyNumberFormat="0">
      <protection locked="0"/>
    </xf>
    <xf numFmtId="186" fontId="50" fillId="41" borderId="213" applyNumberFormat="0" applyAlignment="0" applyProtection="0"/>
    <xf numFmtId="193" fontId="28" fillId="12" borderId="219">
      <alignment vertical="center"/>
      <protection locked="0"/>
    </xf>
    <xf numFmtId="186" fontId="60" fillId="52" borderId="215" applyNumberFormat="0" applyProtection="0">
      <alignment horizontal="left" vertical="top" indent="1"/>
    </xf>
    <xf numFmtId="186" fontId="56" fillId="21" borderId="215" applyNumberFormat="0" applyProtection="0">
      <alignment horizontal="left" vertical="top" indent="1"/>
    </xf>
    <xf numFmtId="186" fontId="56" fillId="63" borderId="215" applyNumberFormat="0" applyProtection="0">
      <alignment horizontal="left" vertical="top" indent="1"/>
    </xf>
    <xf numFmtId="186" fontId="44" fillId="0" borderId="218" applyNumberFormat="0" applyFill="0" applyAlignment="0" applyProtection="0"/>
    <xf numFmtId="186" fontId="42" fillId="44" borderId="213" applyNumberFormat="0" applyAlignment="0" applyProtection="0"/>
    <xf numFmtId="186" fontId="44" fillId="0" borderId="228" applyNumberFormat="0" applyFill="0" applyAlignment="0" applyProtection="0"/>
    <xf numFmtId="4" fontId="56" fillId="23" borderId="223" applyNumberFormat="0" applyProtection="0">
      <alignment horizontal="right" vertical="center"/>
    </xf>
    <xf numFmtId="186" fontId="56" fillId="14" borderId="221" applyNumberFormat="0" applyProtection="0">
      <alignment horizontal="left" vertical="top" indent="1"/>
    </xf>
    <xf numFmtId="4" fontId="56" fillId="53" borderId="213" applyNumberFormat="0" applyProtection="0">
      <alignment horizontal="left" vertical="center" indent="1"/>
    </xf>
    <xf numFmtId="191" fontId="28" fillId="51" borderId="176">
      <alignment horizontal="right" vertical="center"/>
      <protection locked="0"/>
    </xf>
    <xf numFmtId="186" fontId="60" fillId="52" borderId="231" applyNumberFormat="0" applyProtection="0">
      <alignment horizontal="left" vertical="top" indent="1"/>
    </xf>
    <xf numFmtId="186" fontId="56" fillId="15" borderId="221" applyNumberFormat="0" applyProtection="0">
      <alignment horizontal="left" vertical="top" indent="1"/>
    </xf>
    <xf numFmtId="4" fontId="62" fillId="48" borderId="215" applyNumberFormat="0" applyProtection="0">
      <alignment vertical="center"/>
    </xf>
    <xf numFmtId="186" fontId="56" fillId="64" borderId="210" applyNumberFormat="0">
      <protection locked="0"/>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21" borderId="215" applyNumberFormat="0" applyProtection="0">
      <alignment horizontal="left" vertical="top" indent="1"/>
    </xf>
    <xf numFmtId="191" fontId="28" fillId="51" borderId="219">
      <alignment horizontal="right" vertical="center"/>
      <protection locked="0"/>
    </xf>
    <xf numFmtId="186" fontId="28" fillId="50" borderId="219">
      <alignment vertical="center"/>
    </xf>
    <xf numFmtId="186" fontId="50" fillId="41" borderId="213" applyNumberFormat="0" applyAlignment="0" applyProtection="0"/>
    <xf numFmtId="186" fontId="50" fillId="41" borderId="213" applyNumberFormat="0" applyAlignment="0" applyProtection="0"/>
    <xf numFmtId="186" fontId="42" fillId="44" borderId="223" applyNumberFormat="0" applyAlignment="0" applyProtection="0"/>
    <xf numFmtId="186" fontId="56" fillId="14" borderId="231" applyNumberFormat="0" applyProtection="0">
      <alignment horizontal="left" vertical="top" indent="1"/>
    </xf>
    <xf numFmtId="186" fontId="56" fillId="63" borderId="215" applyNumberFormat="0" applyProtection="0">
      <alignment horizontal="left" vertical="top" indent="1"/>
    </xf>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191" fontId="28" fillId="50" borderId="219">
      <alignment vertical="center"/>
    </xf>
    <xf numFmtId="186" fontId="27" fillId="21" borderId="215" applyNumberFormat="0" applyProtection="0">
      <alignment horizontal="left" vertical="center"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27" fillId="15" borderId="215" applyNumberFormat="0" applyProtection="0">
      <alignment horizontal="left" vertical="center"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63" borderId="215" applyNumberFormat="0" applyProtection="0">
      <alignment horizontal="left" vertical="center"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27" fillId="14" borderId="215" applyNumberFormat="0" applyProtection="0">
      <alignment horizontal="left" vertical="center"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27" fillId="64" borderId="219"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17" applyBorder="0"/>
    <xf numFmtId="186" fontId="56" fillId="67" borderId="219"/>
    <xf numFmtId="37" fontId="33" fillId="0" borderId="209" applyNumberFormat="0"/>
    <xf numFmtId="194" fontId="33" fillId="0" borderId="220" applyFill="0"/>
    <xf numFmtId="186" fontId="27" fillId="21" borderId="221" applyNumberFormat="0" applyProtection="0">
      <alignment horizontal="left" vertical="center" indent="1"/>
    </xf>
    <xf numFmtId="186" fontId="50" fillId="41" borderId="213" applyNumberFormat="0" applyAlignment="0" applyProtection="0"/>
    <xf numFmtId="186" fontId="44" fillId="0" borderId="218" applyNumberFormat="0" applyFill="0" applyAlignment="0" applyProtection="0"/>
    <xf numFmtId="186" fontId="50" fillId="41" borderId="223" applyNumberFormat="0" applyAlignment="0" applyProtection="0"/>
    <xf numFmtId="191" fontId="28" fillId="50" borderId="219">
      <alignment vertical="center"/>
    </xf>
    <xf numFmtId="186" fontId="42" fillId="44" borderId="213" applyNumberFormat="0" applyAlignment="0" applyProtection="0"/>
    <xf numFmtId="4" fontId="56" fillId="58" borderId="213" applyNumberFormat="0" applyProtection="0">
      <alignment horizontal="right" vertical="center"/>
    </xf>
    <xf numFmtId="4" fontId="56" fillId="58" borderId="223" applyNumberFormat="0" applyProtection="0">
      <alignment horizontal="right" vertical="center"/>
    </xf>
    <xf numFmtId="193" fontId="28" fillId="12" borderId="219">
      <alignment vertical="center"/>
      <protection locked="0"/>
    </xf>
    <xf numFmtId="172" fontId="28" fillId="12" borderId="219">
      <alignment vertical="center"/>
      <protection locked="0"/>
    </xf>
    <xf numFmtId="4" fontId="56" fillId="16" borderId="213" applyNumberFormat="0" applyProtection="0">
      <alignment horizontal="right" vertical="center"/>
    </xf>
    <xf numFmtId="191" fontId="28" fillId="12" borderId="219">
      <alignment vertical="center"/>
      <protection locked="0"/>
    </xf>
    <xf numFmtId="186" fontId="56" fillId="62" borderId="213" applyNumberFormat="0" applyProtection="0">
      <alignment horizontal="left" vertical="center" indent="1"/>
    </xf>
    <xf numFmtId="172" fontId="28" fillId="12" borderId="219">
      <alignment vertical="center"/>
      <protection locked="0"/>
    </xf>
    <xf numFmtId="186" fontId="27" fillId="14" borderId="215" applyNumberFormat="0" applyProtection="0">
      <alignment horizontal="left" vertical="center" indent="1"/>
    </xf>
    <xf numFmtId="191" fontId="28" fillId="12" borderId="219">
      <alignment vertical="center"/>
      <protection locked="0"/>
    </xf>
    <xf numFmtId="4" fontId="56" fillId="19" borderId="223" applyNumberFormat="0" applyProtection="0">
      <alignment horizontal="right" vertical="center"/>
    </xf>
    <xf numFmtId="186" fontId="27" fillId="63" borderId="215" applyNumberFormat="0" applyProtection="0">
      <alignment horizontal="left" vertical="center" indent="1"/>
    </xf>
    <xf numFmtId="4" fontId="59" fillId="12" borderId="176" applyNumberFormat="0" applyProtection="0">
      <alignment vertical="center"/>
    </xf>
    <xf numFmtId="186" fontId="50" fillId="41" borderId="223" applyNumberFormat="0" applyAlignment="0" applyProtection="0"/>
    <xf numFmtId="4" fontId="56" fillId="19" borderId="213" applyNumberFormat="0" applyProtection="0">
      <alignment horizontal="right" vertical="center"/>
    </xf>
    <xf numFmtId="4" fontId="56" fillId="53" borderId="213" applyNumberFormat="0" applyProtection="0">
      <alignment horizontal="left" vertical="center" indent="1"/>
    </xf>
    <xf numFmtId="186" fontId="56" fillId="14" borderId="221" applyNumberFormat="0" applyProtection="0">
      <alignment horizontal="left" vertical="top" indent="1"/>
    </xf>
    <xf numFmtId="190" fontId="5" fillId="69" borderId="229">
      <alignment vertical="center"/>
    </xf>
    <xf numFmtId="191" fontId="28" fillId="12" borderId="219">
      <alignment vertical="center"/>
      <protection locked="0"/>
    </xf>
    <xf numFmtId="4" fontId="56" fillId="23" borderId="213" applyNumberFormat="0" applyProtection="0">
      <alignment horizontal="right" vertical="center"/>
    </xf>
    <xf numFmtId="4" fontId="56" fillId="14" borderId="216" applyNumberFormat="0" applyProtection="0">
      <alignment horizontal="left" vertical="center" indent="1"/>
    </xf>
    <xf numFmtId="172" fontId="28" fillId="12" borderId="219">
      <alignment vertical="center"/>
      <protection locked="0"/>
    </xf>
    <xf numFmtId="186" fontId="56" fillId="63" borderId="213" applyNumberFormat="0" applyProtection="0">
      <alignment horizontal="left" vertical="center" indent="1"/>
    </xf>
    <xf numFmtId="186" fontId="56" fillId="40" borderId="223" applyNumberFormat="0" applyFont="0" applyAlignment="0" applyProtection="0"/>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21" borderId="215"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56" fillId="40" borderId="223" applyNumberFormat="0" applyFont="0" applyAlignment="0" applyProtection="0"/>
    <xf numFmtId="186" fontId="44" fillId="0" borderId="218" applyNumberFormat="0" applyFill="0" applyAlignment="0" applyProtection="0"/>
    <xf numFmtId="186" fontId="44" fillId="0" borderId="218" applyNumberFormat="0" applyFill="0" applyAlignment="0" applyProtection="0"/>
    <xf numFmtId="186" fontId="56" fillId="15" borderId="215" applyNumberFormat="0" applyProtection="0">
      <alignment horizontal="left" vertical="top" indent="1"/>
    </xf>
    <xf numFmtId="186" fontId="57" fillId="44" borderId="214" applyNumberFormat="0" applyAlignment="0" applyProtection="0"/>
    <xf numFmtId="186" fontId="56" fillId="14" borderId="221" applyNumberFormat="0" applyProtection="0">
      <alignment horizontal="left" vertical="top" indent="1"/>
    </xf>
    <xf numFmtId="4" fontId="56" fillId="54" borderId="213"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86" fontId="56" fillId="15" borderId="221" applyNumberFormat="0" applyProtection="0">
      <alignment horizontal="left" vertical="top" indent="1"/>
    </xf>
    <xf numFmtId="194" fontId="33" fillId="0" borderId="220" applyFill="0"/>
    <xf numFmtId="4" fontId="63" fillId="66" borderId="216" applyNumberFormat="0" applyProtection="0">
      <alignment horizontal="left" vertical="center" indent="1"/>
    </xf>
    <xf numFmtId="186" fontId="62" fillId="48" borderId="215" applyNumberFormat="0" applyProtection="0">
      <alignment horizontal="left" vertical="top" indent="1"/>
    </xf>
    <xf numFmtId="186" fontId="27" fillId="64" borderId="219" applyNumberFormat="0">
      <protection locked="0"/>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40" borderId="233" applyNumberFormat="0" applyFont="0" applyAlignment="0" applyProtection="0"/>
    <xf numFmtId="186" fontId="56" fillId="15" borderId="215" applyNumberFormat="0" applyProtection="0">
      <alignment horizontal="left" vertical="top" indent="1"/>
    </xf>
    <xf numFmtId="186" fontId="56" fillId="62" borderId="213"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15" borderId="213" applyNumberFormat="0" applyProtection="0">
      <alignment horizontal="right" vertical="center"/>
    </xf>
    <xf numFmtId="4" fontId="56" fillId="16" borderId="213" applyNumberFormat="0" applyProtection="0">
      <alignment horizontal="right" vertical="center"/>
    </xf>
    <xf numFmtId="4" fontId="56" fillId="57" borderId="216" applyNumberFormat="0" applyProtection="0">
      <alignment horizontal="right" vertical="center"/>
    </xf>
    <xf numFmtId="4" fontId="56" fillId="53" borderId="213" applyNumberFormat="0" applyProtection="0">
      <alignment horizontal="left" vertical="center" indent="1"/>
    </xf>
    <xf numFmtId="191" fontId="28" fillId="51" borderId="219">
      <alignment horizontal="right" vertical="center"/>
      <protection locked="0"/>
    </xf>
    <xf numFmtId="186" fontId="28" fillId="51" borderId="219">
      <alignment horizontal="right" vertical="center"/>
      <protection locked="0"/>
    </xf>
    <xf numFmtId="193" fontId="28" fillId="50" borderId="219">
      <alignment vertical="center"/>
    </xf>
    <xf numFmtId="193" fontId="28" fillId="12" borderId="219">
      <alignment vertical="center"/>
      <protection locked="0"/>
    </xf>
    <xf numFmtId="186" fontId="28" fillId="12" borderId="219">
      <alignment vertical="center"/>
      <protection locked="0"/>
    </xf>
    <xf numFmtId="188" fontId="28" fillId="49" borderId="219">
      <alignment vertical="center"/>
    </xf>
    <xf numFmtId="186" fontId="28" fillId="49" borderId="219">
      <alignment vertical="center"/>
    </xf>
    <xf numFmtId="186" fontId="57" fillId="44" borderId="214" applyNumberFormat="0" applyAlignment="0" applyProtection="0"/>
    <xf numFmtId="186" fontId="56" fillId="40" borderId="213" applyNumberFormat="0" applyFont="0" applyAlignment="0" applyProtection="0"/>
    <xf numFmtId="186" fontId="50" fillId="41" borderId="213" applyNumberFormat="0" applyAlignment="0" applyProtection="0"/>
    <xf numFmtId="4" fontId="63" fillId="66" borderId="237" applyNumberFormat="0" applyProtection="0">
      <alignment horizontal="left" vertical="center" indent="1"/>
    </xf>
    <xf numFmtId="186" fontId="27" fillId="15" borderId="221" applyNumberFormat="0" applyProtection="0">
      <alignment horizontal="left" vertical="center"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4" borderId="210" applyNumberFormat="0">
      <protection locked="0"/>
    </xf>
    <xf numFmtId="186" fontId="56" fillId="40" borderId="223" applyNumberFormat="0" applyFont="0" applyAlignment="0" applyProtection="0"/>
    <xf numFmtId="4" fontId="56" fillId="0" borderId="233" applyNumberFormat="0" applyProtection="0">
      <alignment horizontal="right" vertical="center"/>
    </xf>
    <xf numFmtId="190" fontId="28" fillId="50" borderId="229">
      <alignment vertical="center"/>
    </xf>
    <xf numFmtId="193" fontId="28" fillId="50" borderId="176">
      <alignment vertical="center"/>
    </xf>
    <xf numFmtId="4" fontId="59" fillId="53" borderId="223" applyNumberFormat="0" applyProtection="0">
      <alignment vertical="center"/>
    </xf>
    <xf numFmtId="186" fontId="56" fillId="40" borderId="223" applyNumberFormat="0" applyFont="0" applyAlignment="0" applyProtection="0"/>
    <xf numFmtId="186" fontId="28" fillId="50" borderId="196">
      <alignment vertical="center"/>
    </xf>
    <xf numFmtId="4" fontId="56" fillId="59" borderId="223" applyNumberFormat="0" applyProtection="0">
      <alignment horizontal="right" vertical="center"/>
    </xf>
    <xf numFmtId="186" fontId="56" fillId="63" borderId="221" applyNumberFormat="0" applyProtection="0">
      <alignment horizontal="left" vertical="top" indent="1"/>
    </xf>
    <xf numFmtId="4" fontId="59" fillId="12" borderId="196" applyNumberFormat="0" applyProtection="0">
      <alignment vertical="center"/>
    </xf>
    <xf numFmtId="186" fontId="56" fillId="40" borderId="223" applyNumberFormat="0" applyFont="0" applyAlignment="0" applyProtection="0"/>
    <xf numFmtId="186" fontId="44" fillId="0" borderId="238" applyNumberFormat="0" applyFill="0" applyAlignment="0" applyProtection="0"/>
    <xf numFmtId="186" fontId="56" fillId="63" borderId="221" applyNumberFormat="0" applyProtection="0">
      <alignment horizontal="left" vertical="top" indent="1"/>
    </xf>
    <xf numFmtId="193" fontId="28" fillId="12" borderId="239">
      <alignment vertical="center"/>
      <protection locked="0"/>
    </xf>
    <xf numFmtId="4" fontId="56" fillId="54" borderId="223" applyNumberFormat="0" applyProtection="0">
      <alignment horizontal="left" vertical="center" indent="1"/>
    </xf>
    <xf numFmtId="186" fontId="27" fillId="63" borderId="221" applyNumberFormat="0" applyProtection="0">
      <alignment horizontal="left" vertical="center" indent="1"/>
    </xf>
    <xf numFmtId="186" fontId="56" fillId="14" borderId="221" applyNumberFormat="0" applyProtection="0">
      <alignment horizontal="left" vertical="top" indent="1"/>
    </xf>
    <xf numFmtId="191" fontId="28" fillId="49" borderId="239">
      <alignment vertical="center"/>
    </xf>
    <xf numFmtId="186" fontId="57" fillId="44" borderId="224" applyNumberFormat="0" applyAlignment="0" applyProtection="0"/>
    <xf numFmtId="4" fontId="63" fillId="66" borderId="216" applyNumberFormat="0" applyProtection="0">
      <alignment horizontal="left" vertical="center" indent="1"/>
    </xf>
    <xf numFmtId="186" fontId="62" fillId="48" borderId="215" applyNumberFormat="0" applyProtection="0">
      <alignment horizontal="left" vertical="top" indent="1"/>
    </xf>
    <xf numFmtId="4" fontId="27" fillId="21" borderId="227" applyNumberFormat="0" applyProtection="0">
      <alignment horizontal="left" vertical="center" indent="1"/>
    </xf>
    <xf numFmtId="186" fontId="56" fillId="63"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27"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55" borderId="213" applyNumberFormat="0" applyProtection="0">
      <alignment horizontal="right" vertical="center"/>
    </xf>
    <xf numFmtId="4" fontId="56" fillId="61" borderId="216" applyNumberFormat="0" applyProtection="0">
      <alignment horizontal="left" vertical="center" indent="1"/>
    </xf>
    <xf numFmtId="4" fontId="56" fillId="58" borderId="213" applyNumberFormat="0" applyProtection="0">
      <alignment horizontal="right" vertical="center"/>
    </xf>
    <xf numFmtId="191" fontId="28" fillId="50" borderId="239">
      <alignment vertical="center"/>
    </xf>
    <xf numFmtId="186" fontId="62" fillId="48"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193" fontId="28" fillId="12" borderId="219">
      <alignment vertical="center"/>
      <protection locked="0"/>
    </xf>
    <xf numFmtId="4" fontId="56" fillId="60" borderId="223" applyNumberFormat="0" applyProtection="0">
      <alignment horizontal="right" vertical="center"/>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93" fontId="28" fillId="50" borderId="229">
      <alignment vertical="center"/>
    </xf>
    <xf numFmtId="4" fontId="56" fillId="54" borderId="223" applyNumberFormat="0" applyProtection="0">
      <alignment horizontal="left" vertical="center" indent="1"/>
    </xf>
    <xf numFmtId="4" fontId="56" fillId="0" borderId="223" applyNumberFormat="0" applyProtection="0">
      <alignment horizontal="right" vertical="center"/>
    </xf>
    <xf numFmtId="186" fontId="56" fillId="15" borderId="231" applyNumberFormat="0" applyProtection="0">
      <alignment horizontal="left" vertical="top" indent="1"/>
    </xf>
    <xf numFmtId="191" fontId="28" fillId="12" borderId="196">
      <alignment vertical="center"/>
      <protection locked="0"/>
    </xf>
    <xf numFmtId="4" fontId="56" fillId="59" borderId="213" applyNumberFormat="0" applyProtection="0">
      <alignment horizontal="right" vertical="center"/>
    </xf>
    <xf numFmtId="186" fontId="61" fillId="21" borderId="217" applyBorder="0"/>
    <xf numFmtId="4" fontId="59" fillId="53" borderId="213" applyNumberFormat="0" applyProtection="0">
      <alignment vertical="center"/>
    </xf>
    <xf numFmtId="186" fontId="60" fillId="52"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91" fontId="28" fillId="50" borderId="239">
      <alignment vertical="center"/>
    </xf>
    <xf numFmtId="4" fontId="56" fillId="14" borderId="237" applyNumberFormat="0" applyProtection="0">
      <alignment horizontal="left" vertical="center" indent="1"/>
    </xf>
    <xf numFmtId="4" fontId="56" fillId="14" borderId="227"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4" fontId="62" fillId="11" borderId="215" applyNumberFormat="0" applyProtection="0">
      <alignment horizontal="left" vertical="center" indent="1"/>
    </xf>
    <xf numFmtId="186" fontId="61" fillId="21" borderId="217" applyBorder="0"/>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3" applyNumberFormat="0" applyProtection="0">
      <alignment horizontal="left" vertical="center"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53" borderId="213" applyNumberFormat="0" applyProtection="0">
      <alignment horizontal="left" vertical="center" indent="1"/>
    </xf>
    <xf numFmtId="186" fontId="56" fillId="40" borderId="213" applyNumberFormat="0" applyFont="0" applyAlignment="0" applyProtection="0"/>
    <xf numFmtId="186" fontId="56" fillId="40" borderId="213" applyNumberFormat="0" applyFont="0" applyAlignment="0" applyProtection="0"/>
    <xf numFmtId="190" fontId="5" fillId="70" borderId="219">
      <alignment horizontal="right" vertical="center"/>
      <protection locked="0"/>
    </xf>
    <xf numFmtId="191" fontId="5" fillId="69" borderId="219">
      <alignment vertical="center"/>
    </xf>
    <xf numFmtId="196" fontId="5" fillId="69" borderId="219">
      <alignment vertical="center"/>
    </xf>
    <xf numFmtId="188" fontId="5" fillId="7" borderId="219">
      <alignment vertical="center"/>
      <protection locked="0"/>
    </xf>
    <xf numFmtId="186" fontId="56" fillId="63" borderId="215" applyNumberFormat="0" applyProtection="0">
      <alignment horizontal="left" vertical="top" indent="1"/>
    </xf>
    <xf numFmtId="186" fontId="56" fillId="14" borderId="215" applyNumberFormat="0" applyProtection="0">
      <alignment horizontal="left" vertical="top" indent="1"/>
    </xf>
    <xf numFmtId="186" fontId="56" fillId="21" borderId="215" applyNumberFormat="0" applyProtection="0">
      <alignment horizontal="left" vertical="top" indent="1"/>
    </xf>
    <xf numFmtId="4" fontId="56" fillId="15" borderId="216" applyNumberFormat="0" applyProtection="0">
      <alignment horizontal="left" vertical="center" indent="1"/>
    </xf>
    <xf numFmtId="191" fontId="28" fillId="51" borderId="219">
      <alignment horizontal="right" vertical="center"/>
      <protection locked="0"/>
    </xf>
    <xf numFmtId="186" fontId="60" fillId="52" borderId="215" applyNumberFormat="0" applyProtection="0">
      <alignment horizontal="left" vertical="top" indent="1"/>
    </xf>
    <xf numFmtId="4" fontId="56" fillId="16" borderId="213" applyNumberFormat="0" applyProtection="0">
      <alignment horizontal="right" vertical="center"/>
    </xf>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4" fontId="59" fillId="12" borderId="229" applyNumberFormat="0" applyProtection="0">
      <alignment vertical="center"/>
    </xf>
    <xf numFmtId="193" fontId="28" fillId="50" borderId="229">
      <alignment vertical="center"/>
    </xf>
    <xf numFmtId="190" fontId="28" fillId="49" borderId="229">
      <alignment vertical="center"/>
    </xf>
    <xf numFmtId="186" fontId="42" fillId="44" borderId="223" applyNumberFormat="0" applyAlignment="0" applyProtection="0"/>
    <xf numFmtId="186" fontId="50" fillId="41" borderId="223" applyNumberFormat="0" applyAlignment="0" applyProtection="0"/>
    <xf numFmtId="186" fontId="28" fillId="51" borderId="239">
      <alignment horizontal="right" vertical="center"/>
      <protection locked="0"/>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21" borderId="221" applyNumberFormat="0" applyProtection="0">
      <alignment horizontal="left" vertical="center" indent="1"/>
    </xf>
    <xf numFmtId="4" fontId="27" fillId="21" borderId="227" applyNumberFormat="0" applyProtection="0">
      <alignment horizontal="left" vertical="center" indent="1"/>
    </xf>
    <xf numFmtId="193" fontId="28" fillId="12" borderId="176">
      <alignment vertical="center"/>
      <protection locked="0"/>
    </xf>
    <xf numFmtId="186" fontId="56" fillId="63" borderId="231" applyNumberFormat="0" applyProtection="0">
      <alignment horizontal="left" vertical="top" indent="1"/>
    </xf>
    <xf numFmtId="4" fontId="56" fillId="54" borderId="223" applyNumberFormat="0" applyProtection="0">
      <alignment horizontal="left" vertical="center" indent="1"/>
    </xf>
    <xf numFmtId="186" fontId="56" fillId="14" borderId="231" applyNumberFormat="0" applyProtection="0">
      <alignment horizontal="left" vertical="top" indent="1"/>
    </xf>
    <xf numFmtId="4" fontId="62" fillId="11" borderId="221" applyNumberFormat="0" applyProtection="0">
      <alignment horizontal="left" vertical="center" indent="1"/>
    </xf>
    <xf numFmtId="186" fontId="42" fillId="44" borderId="223" applyNumberFormat="0" applyAlignment="0" applyProtection="0"/>
    <xf numFmtId="186" fontId="27" fillId="21" borderId="221" applyNumberFormat="0" applyProtection="0">
      <alignment horizontal="left" vertical="top" indent="1"/>
    </xf>
    <xf numFmtId="4" fontId="56" fillId="54" borderId="223" applyNumberFormat="0" applyProtection="0">
      <alignment horizontal="left" vertical="center" indent="1"/>
    </xf>
    <xf numFmtId="186" fontId="50" fillId="41" borderId="233" applyNumberFormat="0" applyAlignment="0" applyProtection="0"/>
    <xf numFmtId="186" fontId="56" fillId="14" borderId="231" applyNumberFormat="0" applyProtection="0">
      <alignment horizontal="left" vertical="top" indent="1"/>
    </xf>
    <xf numFmtId="191" fontId="28" fillId="12" borderId="196">
      <alignment vertical="center"/>
      <protection locked="0"/>
    </xf>
    <xf numFmtId="4" fontId="59" fillId="53" borderId="223" applyNumberFormat="0" applyProtection="0">
      <alignment vertical="center"/>
    </xf>
    <xf numFmtId="186" fontId="62" fillId="15" borderId="221" applyNumberFormat="0" applyProtection="0">
      <alignment horizontal="left" vertical="top" indent="1"/>
    </xf>
    <xf numFmtId="188" fontId="5" fillId="69" borderId="196">
      <alignment vertical="center"/>
    </xf>
    <xf numFmtId="186" fontId="56" fillId="40" borderId="223" applyNumberFormat="0" applyFont="0" applyAlignment="0" applyProtection="0"/>
    <xf numFmtId="186" fontId="56" fillId="11"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4" fontId="59" fillId="53" borderId="223" applyNumberFormat="0" applyProtection="0">
      <alignment vertical="center"/>
    </xf>
    <xf numFmtId="4" fontId="56" fillId="52" borderId="223" applyNumberFormat="0" applyProtection="0">
      <alignment vertical="center"/>
    </xf>
    <xf numFmtId="4" fontId="56" fillId="53" borderId="223" applyNumberFormat="0" applyProtection="0">
      <alignment horizontal="left" vertical="center" indent="1"/>
    </xf>
    <xf numFmtId="186" fontId="42" fillId="44" borderId="213" applyNumberFormat="0" applyAlignment="0" applyProtection="0"/>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6" borderId="223" applyNumberFormat="0" applyProtection="0">
      <alignment horizontal="right" vertical="center"/>
    </xf>
    <xf numFmtId="186" fontId="42" fillId="44" borderId="213" applyNumberFormat="0" applyAlignment="0" applyProtection="0"/>
    <xf numFmtId="4" fontId="56" fillId="59" borderId="223" applyNumberFormat="0" applyProtection="0">
      <alignment horizontal="right" vertical="center"/>
    </xf>
    <xf numFmtId="4" fontId="56" fillId="58" borderId="223" applyNumberFormat="0" applyProtection="0">
      <alignment horizontal="right" vertical="center"/>
    </xf>
    <xf numFmtId="4" fontId="56" fillId="16" borderId="223" applyNumberFormat="0" applyProtection="0">
      <alignment horizontal="right" vertical="center"/>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4" fontId="62" fillId="48" borderId="221" applyNumberFormat="0" applyProtection="0">
      <alignment vertical="center"/>
    </xf>
    <xf numFmtId="186" fontId="62" fillId="48" borderId="221" applyNumberFormat="0" applyProtection="0">
      <alignment horizontal="left" vertical="top" indent="1"/>
    </xf>
    <xf numFmtId="4" fontId="56" fillId="0" borderId="223" applyNumberFormat="0" applyProtection="0">
      <alignment horizontal="right" vertical="center"/>
    </xf>
    <xf numFmtId="4" fontId="27" fillId="21" borderId="227" applyNumberFormat="0" applyProtection="0">
      <alignment horizontal="left" vertical="center" indent="1"/>
    </xf>
    <xf numFmtId="4" fontId="56" fillId="54" borderId="223" applyNumberFormat="0" applyProtection="0">
      <alignment horizontal="left" vertical="center" indent="1"/>
    </xf>
    <xf numFmtId="4" fontId="59" fillId="65" borderId="223" applyNumberFormat="0" applyProtection="0">
      <alignment horizontal="right" vertical="center"/>
    </xf>
    <xf numFmtId="186" fontId="62" fillId="15" borderId="221" applyNumberFormat="0" applyProtection="0">
      <alignment horizontal="left" vertical="top" indent="1"/>
    </xf>
    <xf numFmtId="4" fontId="64" fillId="64" borderId="223" applyNumberFormat="0" applyProtection="0">
      <alignment horizontal="right" vertical="center"/>
    </xf>
    <xf numFmtId="4" fontId="63" fillId="66" borderId="227" applyNumberFormat="0" applyProtection="0">
      <alignment horizontal="left" vertical="center" indent="1"/>
    </xf>
    <xf numFmtId="37" fontId="33" fillId="0" borderId="226" applyNumberFormat="0"/>
    <xf numFmtId="186" fontId="56" fillId="21" borderId="221" applyNumberFormat="0" applyProtection="0">
      <alignment horizontal="left" vertical="top" indent="1"/>
    </xf>
    <xf numFmtId="186" fontId="44" fillId="0" borderId="228" applyNumberFormat="0" applyFill="0" applyAlignment="0" applyProtection="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7" fillId="44" borderId="234" applyNumberFormat="0" applyAlignment="0" applyProtection="0"/>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186" fontId="56" fillId="14" borderId="221" applyNumberFormat="0" applyProtection="0">
      <alignment horizontal="left" vertical="top" indent="1"/>
    </xf>
    <xf numFmtId="186" fontId="42" fillId="44" borderId="223" applyNumberFormat="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56" borderId="223" applyNumberFormat="0" applyProtection="0">
      <alignment horizontal="right" vertical="center"/>
    </xf>
    <xf numFmtId="186" fontId="56" fillId="21" borderId="231" applyNumberFormat="0" applyProtection="0">
      <alignment horizontal="left" vertical="top" indent="1"/>
    </xf>
    <xf numFmtId="190" fontId="28" fillId="51" borderId="229">
      <alignment horizontal="right" vertical="center"/>
      <protection locked="0"/>
    </xf>
    <xf numFmtId="4" fontId="59" fillId="53" borderId="223" applyNumberFormat="0" applyProtection="0">
      <alignment vertical="center"/>
    </xf>
    <xf numFmtId="191" fontId="28" fillId="51" borderId="229">
      <alignment horizontal="right" vertical="center"/>
      <protection locked="0"/>
    </xf>
    <xf numFmtId="191" fontId="28" fillId="49" borderId="229">
      <alignment vertical="center"/>
    </xf>
    <xf numFmtId="193" fontId="28" fillId="50" borderId="229">
      <alignment vertical="center"/>
    </xf>
    <xf numFmtId="186" fontId="28" fillId="50" borderId="229">
      <alignment vertical="center"/>
    </xf>
    <xf numFmtId="191" fontId="28" fillId="50" borderId="229">
      <alignment vertical="center"/>
    </xf>
    <xf numFmtId="193" fontId="28" fillId="12" borderId="229">
      <alignment vertical="center"/>
      <protection locked="0"/>
    </xf>
    <xf numFmtId="186" fontId="28" fillId="12" borderId="229">
      <alignment vertical="center"/>
      <protection locked="0"/>
    </xf>
    <xf numFmtId="186" fontId="28" fillId="49" borderId="229">
      <alignment vertical="center"/>
    </xf>
    <xf numFmtId="186" fontId="56" fillId="40" borderId="223" applyNumberFormat="0" applyFont="0" applyAlignment="0" applyProtection="0"/>
    <xf numFmtId="186" fontId="62" fillId="48" borderId="221" applyNumberFormat="0" applyProtection="0">
      <alignment horizontal="left" vertical="top" indent="1"/>
    </xf>
    <xf numFmtId="4" fontId="56" fillId="57" borderId="237" applyNumberFormat="0" applyProtection="0">
      <alignment horizontal="right" vertical="center"/>
    </xf>
    <xf numFmtId="186" fontId="56" fillId="40" borderId="223" applyNumberFormat="0" applyFont="0" applyAlignment="0" applyProtection="0"/>
    <xf numFmtId="186" fontId="42" fillId="44" borderId="223" applyNumberFormat="0" applyAlignment="0" applyProtection="0"/>
    <xf numFmtId="186" fontId="56" fillId="21" borderId="231" applyNumberFormat="0" applyProtection="0">
      <alignment horizontal="left" vertical="top" indent="1"/>
    </xf>
    <xf numFmtId="4" fontId="63" fillId="66" borderId="227" applyNumberFormat="0" applyProtection="0">
      <alignment horizontal="left" vertical="center" indent="1"/>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4" fontId="70" fillId="85" borderId="21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4" fontId="56" fillId="14" borderId="227" applyNumberFormat="0" applyProtection="0">
      <alignment horizontal="left" vertical="center" indent="1"/>
    </xf>
    <xf numFmtId="4" fontId="56" fillId="60" borderId="223" applyNumberFormat="0" applyProtection="0">
      <alignment horizontal="right" vertical="center"/>
    </xf>
    <xf numFmtId="191" fontId="28" fillId="51" borderId="176">
      <alignment horizontal="right" vertical="center"/>
      <protection locked="0"/>
    </xf>
    <xf numFmtId="186" fontId="56" fillId="15" borderId="23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27" fillId="21" borderId="215" applyNumberFormat="0" applyProtection="0">
      <alignment horizontal="left" vertical="center" indent="1"/>
    </xf>
    <xf numFmtId="186" fontId="56" fillId="11" borderId="213" applyNumberFormat="0" applyProtection="0">
      <alignment horizontal="left" vertical="center" indent="1"/>
    </xf>
    <xf numFmtId="37" fontId="33" fillId="0" borderId="209" applyNumberFormat="0"/>
    <xf numFmtId="4" fontId="56" fillId="54" borderId="213" applyNumberFormat="0" applyProtection="0">
      <alignment horizontal="left" vertical="center" indent="1"/>
    </xf>
    <xf numFmtId="4" fontId="59" fillId="12" borderId="219" applyNumberFormat="0" applyProtection="0">
      <alignment vertical="center"/>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3" applyNumberFormat="0" applyProtection="0">
      <alignment horizontal="left" vertical="center"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11" borderId="213" applyNumberFormat="0" applyProtection="0">
      <alignment horizontal="left" vertical="center" indent="1"/>
    </xf>
    <xf numFmtId="4" fontId="27" fillId="21" borderId="216" applyNumberFormat="0" applyProtection="0">
      <alignment horizontal="left" vertical="center" indent="1"/>
    </xf>
    <xf numFmtId="4" fontId="56" fillId="59" borderId="213" applyNumberFormat="0" applyProtection="0">
      <alignment horizontal="right" vertical="center"/>
    </xf>
    <xf numFmtId="4" fontId="56" fillId="55" borderId="213" applyNumberFormat="0" applyProtection="0">
      <alignment horizontal="right" vertical="center"/>
    </xf>
    <xf numFmtId="4" fontId="56" fillId="52" borderId="213" applyNumberFormat="0" applyProtection="0">
      <alignment vertical="center"/>
    </xf>
    <xf numFmtId="188" fontId="28" fillId="51" borderId="219">
      <alignment horizontal="right" vertical="center"/>
      <protection locked="0"/>
    </xf>
    <xf numFmtId="191" fontId="28" fillId="50" borderId="219">
      <alignment vertical="center"/>
    </xf>
    <xf numFmtId="186" fontId="56" fillId="40" borderId="213" applyNumberFormat="0" applyFont="0" applyAlignment="0" applyProtection="0"/>
    <xf numFmtId="191" fontId="28" fillId="50" borderId="219">
      <alignment vertical="center"/>
    </xf>
    <xf numFmtId="193" fontId="28" fillId="12" borderId="219">
      <alignment vertical="center"/>
      <protection locked="0"/>
    </xf>
    <xf numFmtId="186" fontId="28" fillId="49" borderId="219">
      <alignment vertical="center"/>
    </xf>
    <xf numFmtId="191" fontId="28" fillId="49" borderId="219">
      <alignment vertical="center"/>
    </xf>
    <xf numFmtId="186" fontId="56" fillId="40" borderId="213" applyNumberFormat="0" applyFont="0" applyAlignment="0" applyProtection="0"/>
    <xf numFmtId="186" fontId="56" fillId="40" borderId="213" applyNumberFormat="0" applyFont="0" applyAlignment="0" applyProtection="0"/>
    <xf numFmtId="186" fontId="56" fillId="14" borderId="221" applyNumberFormat="0" applyProtection="0">
      <alignment horizontal="left" vertical="top" indent="1"/>
    </xf>
    <xf numFmtId="188" fontId="5" fillId="7" borderId="239">
      <alignment vertical="center"/>
      <protection locked="0"/>
    </xf>
    <xf numFmtId="186" fontId="56" fillId="40" borderId="223" applyNumberFormat="0" applyFont="0" applyAlignment="0" applyProtection="0"/>
    <xf numFmtId="4" fontId="59" fillId="65" borderId="223" applyNumberFormat="0" applyProtection="0">
      <alignment horizontal="right" vertical="center"/>
    </xf>
    <xf numFmtId="186" fontId="56" fillId="40" borderId="23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6" fillId="64" borderId="210" applyNumberFormat="0">
      <protection locked="0"/>
    </xf>
    <xf numFmtId="186" fontId="56" fillId="40" borderId="233" applyNumberFormat="0" applyFont="0" applyAlignment="0" applyProtection="0"/>
    <xf numFmtId="186" fontId="28" fillId="49" borderId="196">
      <alignment vertical="center"/>
    </xf>
    <xf numFmtId="188" fontId="28" fillId="51" borderId="196">
      <alignment horizontal="right" vertical="center"/>
      <protection locked="0"/>
    </xf>
    <xf numFmtId="186" fontId="56" fillId="11" borderId="223" applyNumberFormat="0" applyProtection="0">
      <alignment horizontal="left" vertical="center" indent="1"/>
    </xf>
    <xf numFmtId="186" fontId="56" fillId="14" borderId="223" applyNumberFormat="0" applyProtection="0">
      <alignment horizontal="left" vertical="center" indent="1"/>
    </xf>
    <xf numFmtId="186" fontId="42" fillId="44" borderId="213" applyNumberFormat="0" applyAlignment="0" applyProtection="0"/>
    <xf numFmtId="194" fontId="33" fillId="0" borderId="230" applyFill="0"/>
    <xf numFmtId="188" fontId="5" fillId="70" borderId="229">
      <alignment horizontal="right" vertical="center"/>
      <protection locked="0"/>
    </xf>
    <xf numFmtId="4" fontId="62" fillId="48" borderId="231" applyNumberFormat="0" applyProtection="0">
      <alignment vertical="center"/>
    </xf>
    <xf numFmtId="186" fontId="56" fillId="63" borderId="221" applyNumberFormat="0" applyProtection="0">
      <alignment horizontal="left" vertical="top" indent="1"/>
    </xf>
    <xf numFmtId="4" fontId="62" fillId="48" borderId="221" applyNumberFormat="0" applyProtection="0">
      <alignment vertical="center"/>
    </xf>
    <xf numFmtId="186" fontId="27" fillId="14" borderId="221" applyNumberFormat="0" applyProtection="0">
      <alignment horizontal="left" vertical="center" indent="1"/>
    </xf>
    <xf numFmtId="186" fontId="44" fillId="0" borderId="218" applyNumberFormat="0" applyFill="0" applyAlignment="0" applyProtection="0"/>
    <xf numFmtId="186" fontId="56" fillId="40" borderId="223" applyNumberFormat="0" applyFont="0" applyAlignment="0" applyProtection="0"/>
    <xf numFmtId="4" fontId="56" fillId="54" borderId="213" applyNumberFormat="0" applyProtection="0">
      <alignment horizontal="left" vertical="center" indent="1"/>
    </xf>
    <xf numFmtId="186" fontId="56" fillId="40" borderId="223" applyNumberFormat="0" applyFont="0" applyAlignment="0" applyProtection="0"/>
    <xf numFmtId="186" fontId="56" fillId="63"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27" fillId="15" borderId="215" applyNumberFormat="0" applyProtection="0">
      <alignment horizontal="left" vertical="center"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4" fontId="56" fillId="57" borderId="216" applyNumberFormat="0" applyProtection="0">
      <alignment horizontal="right" vertical="center"/>
    </xf>
    <xf numFmtId="4" fontId="56" fillId="14" borderId="227" applyNumberFormat="0" applyProtection="0">
      <alignment horizontal="left" vertical="center" indent="1"/>
    </xf>
    <xf numFmtId="4" fontId="56" fillId="56" borderId="223" applyNumberFormat="0" applyProtection="0">
      <alignment horizontal="right" vertical="center"/>
    </xf>
    <xf numFmtId="191" fontId="28" fillId="50" borderId="176">
      <alignment vertical="center"/>
    </xf>
    <xf numFmtId="186" fontId="28" fillId="12" borderId="176">
      <alignment vertical="center"/>
      <protection locked="0"/>
    </xf>
    <xf numFmtId="4" fontId="59" fillId="65" borderId="223" applyNumberFormat="0" applyProtection="0">
      <alignment horizontal="right" vertical="center"/>
    </xf>
    <xf numFmtId="190" fontId="28" fillId="51" borderId="176">
      <alignment horizontal="right" vertical="center"/>
      <protection locked="0"/>
    </xf>
    <xf numFmtId="190" fontId="28" fillId="49" borderId="176">
      <alignment vertical="center"/>
    </xf>
    <xf numFmtId="193" fontId="28" fillId="12" borderId="176">
      <alignment vertical="center"/>
      <protection locked="0"/>
    </xf>
    <xf numFmtId="191" fontId="28" fillId="12" borderId="176">
      <alignment vertical="center"/>
      <protection locked="0"/>
    </xf>
    <xf numFmtId="190" fontId="28" fillId="49" borderId="176">
      <alignment vertical="center"/>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91" fontId="28" fillId="49" borderId="196">
      <alignment vertical="center"/>
    </xf>
    <xf numFmtId="186" fontId="28" fillId="49" borderId="196">
      <alignment vertical="center"/>
    </xf>
    <xf numFmtId="186" fontId="27" fillId="21" borderId="221" applyNumberFormat="0" applyProtection="0">
      <alignment horizontal="left" vertical="center" indent="1"/>
    </xf>
    <xf numFmtId="4" fontId="56" fillId="54" borderId="223" applyNumberFormat="0" applyProtection="0">
      <alignment horizontal="left" vertical="center" indent="1"/>
    </xf>
    <xf numFmtId="190" fontId="28" fillId="51" borderId="176">
      <alignment horizontal="right" vertical="center"/>
      <protection locked="0"/>
    </xf>
    <xf numFmtId="191" fontId="28" fillId="50" borderId="176">
      <alignment vertical="center"/>
    </xf>
    <xf numFmtId="186" fontId="28" fillId="50" borderId="176">
      <alignment vertical="center"/>
    </xf>
    <xf numFmtId="193" fontId="28" fillId="50" borderId="176">
      <alignment vertical="center"/>
    </xf>
    <xf numFmtId="186" fontId="56" fillId="14" borderId="231" applyNumberFormat="0" applyProtection="0">
      <alignment horizontal="left" vertical="top" indent="1"/>
    </xf>
    <xf numFmtId="188" fontId="28" fillId="49" borderId="176">
      <alignment vertical="center"/>
    </xf>
    <xf numFmtId="186" fontId="28" fillId="12" borderId="176">
      <alignment vertical="center"/>
      <protection locked="0"/>
    </xf>
    <xf numFmtId="186" fontId="56" fillId="15" borderId="231" applyNumberFormat="0" applyProtection="0">
      <alignment horizontal="left" vertical="top" indent="1"/>
    </xf>
    <xf numFmtId="186" fontId="62" fillId="48" borderId="231" applyNumberFormat="0" applyProtection="0">
      <alignment horizontal="left" vertical="top" indent="1"/>
    </xf>
    <xf numFmtId="186" fontId="27" fillId="15" borderId="231" applyNumberFormat="0" applyProtection="0">
      <alignment horizontal="left" vertical="center" indent="1"/>
    </xf>
    <xf numFmtId="186" fontId="50" fillId="41" borderId="233" applyNumberFormat="0" applyAlignment="0" applyProtection="0"/>
    <xf numFmtId="186" fontId="56" fillId="40" borderId="223" applyNumberFormat="0" applyFont="0" applyAlignment="0" applyProtection="0"/>
    <xf numFmtId="186" fontId="27" fillId="21" borderId="23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5" borderId="221" applyNumberFormat="0" applyProtection="0">
      <alignment horizontal="left" vertical="top" indent="1"/>
    </xf>
    <xf numFmtId="186" fontId="27" fillId="14" borderId="221" applyNumberFormat="0" applyProtection="0">
      <alignment horizontal="left" vertical="top" indent="1"/>
    </xf>
    <xf numFmtId="186" fontId="57" fillId="44" borderId="224" applyNumberFormat="0" applyAlignment="0" applyProtection="0"/>
    <xf numFmtId="194" fontId="33" fillId="0" borderId="220" applyFill="0"/>
    <xf numFmtId="191" fontId="28" fillId="51" borderId="196">
      <alignment horizontal="right" vertical="center"/>
      <protection locked="0"/>
    </xf>
    <xf numFmtId="193" fontId="28" fillId="12" borderId="196">
      <alignment vertical="center"/>
      <protection locked="0"/>
    </xf>
    <xf numFmtId="186" fontId="61" fillId="21" borderId="225" applyBorder="0"/>
    <xf numFmtId="4" fontId="56" fillId="56" borderId="223" applyNumberFormat="0" applyProtection="0">
      <alignment horizontal="right" vertical="center"/>
    </xf>
    <xf numFmtId="191" fontId="5" fillId="7" borderId="219">
      <alignment vertical="center"/>
      <protection locked="0"/>
    </xf>
    <xf numFmtId="186" fontId="56" fillId="14" borderId="23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8" fontId="5" fillId="69" borderId="219">
      <alignment vertical="center"/>
    </xf>
    <xf numFmtId="186" fontId="56" fillId="15" borderId="221" applyNumberFormat="0" applyProtection="0">
      <alignment horizontal="left" vertical="top" indent="1"/>
    </xf>
    <xf numFmtId="191" fontId="28" fillId="51" borderId="229">
      <alignment horizontal="right" vertical="center"/>
      <protection locked="0"/>
    </xf>
    <xf numFmtId="186" fontId="56" fillId="63" borderId="221" applyNumberFormat="0" applyProtection="0">
      <alignment horizontal="left" vertical="top" indent="1"/>
    </xf>
    <xf numFmtId="4" fontId="56" fillId="52" borderId="233" applyNumberFormat="0" applyProtection="0">
      <alignment vertical="center"/>
    </xf>
    <xf numFmtId="186" fontId="56" fillId="14" borderId="221" applyNumberFormat="0" applyProtection="0">
      <alignment horizontal="left" vertical="top" indent="1"/>
    </xf>
    <xf numFmtId="186" fontId="56" fillId="63" borderId="231" applyNumberFormat="0" applyProtection="0">
      <alignment horizontal="left" vertical="top" indent="1"/>
    </xf>
    <xf numFmtId="186" fontId="56" fillId="11" borderId="213" applyNumberFormat="0" applyProtection="0">
      <alignment horizontal="left" vertical="center" indent="1"/>
    </xf>
    <xf numFmtId="37" fontId="33" fillId="0" borderId="226" applyNumberFormat="0"/>
    <xf numFmtId="4" fontId="56" fillId="0" borderId="223" applyNumberFormat="0" applyProtection="0">
      <alignment horizontal="right" vertical="center"/>
    </xf>
    <xf numFmtId="186" fontId="27" fillId="21" borderId="215" applyNumberFormat="0" applyProtection="0">
      <alignment horizontal="left" vertical="center" indent="1"/>
    </xf>
    <xf numFmtId="188" fontId="28" fillId="49" borderId="196">
      <alignment vertical="center"/>
    </xf>
    <xf numFmtId="186" fontId="56" fillId="63" borderId="221" applyNumberFormat="0" applyProtection="0">
      <alignment horizontal="left" vertical="top" indent="1"/>
    </xf>
    <xf numFmtId="190" fontId="5" fillId="13" borderId="219">
      <alignment vertical="center"/>
    </xf>
    <xf numFmtId="186" fontId="56" fillId="21" borderId="221" applyNumberFormat="0" applyProtection="0">
      <alignment horizontal="left" vertical="top" indent="1"/>
    </xf>
    <xf numFmtId="186" fontId="56" fillId="40" borderId="223" applyNumberFormat="0" applyFont="0" applyAlignment="0" applyProtection="0"/>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7" fillId="44" borderId="224" applyNumberFormat="0" applyAlignment="0" applyProtection="0"/>
    <xf numFmtId="4" fontId="27" fillId="21" borderId="227" applyNumberFormat="0" applyProtection="0">
      <alignment horizontal="left" vertical="center"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186" fontId="27" fillId="21" borderId="215" applyNumberFormat="0" applyProtection="0">
      <alignment horizontal="left" vertical="top" indent="1"/>
    </xf>
    <xf numFmtId="37" fontId="33" fillId="0" borderId="209" applyNumberFormat="0"/>
    <xf numFmtId="186" fontId="56" fillId="21" borderId="215" applyNumberFormat="0" applyProtection="0">
      <alignment horizontal="left" vertical="top" indent="1"/>
    </xf>
    <xf numFmtId="186" fontId="44" fillId="0" borderId="218" applyNumberFormat="0" applyFill="0" applyAlignment="0" applyProtection="0"/>
    <xf numFmtId="186" fontId="44" fillId="0" borderId="218" applyNumberFormat="0" applyFill="0" applyAlignment="0" applyProtection="0"/>
    <xf numFmtId="186" fontId="56" fillId="15" borderId="215" applyNumberFormat="0" applyProtection="0">
      <alignment horizontal="left" vertical="top" indent="1"/>
    </xf>
    <xf numFmtId="188" fontId="5" fillId="70" borderId="196">
      <alignment horizontal="right" vertical="center"/>
      <protection locked="0"/>
    </xf>
    <xf numFmtId="194" fontId="33" fillId="0" borderId="240" applyFill="0"/>
    <xf numFmtId="186" fontId="56" fillId="40" borderId="223" applyNumberFormat="0" applyFont="0" applyAlignment="0" applyProtection="0"/>
    <xf numFmtId="188" fontId="5" fillId="7" borderId="196">
      <alignment vertical="center"/>
      <protection locked="0"/>
    </xf>
    <xf numFmtId="186" fontId="28" fillId="49" borderId="176">
      <alignment vertical="center"/>
    </xf>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61" borderId="227" applyNumberFormat="0" applyProtection="0">
      <alignment horizontal="left" vertical="center" indent="1"/>
    </xf>
    <xf numFmtId="4" fontId="56" fillId="58" borderId="223" applyNumberFormat="0" applyProtection="0">
      <alignment horizontal="right" vertical="center"/>
    </xf>
    <xf numFmtId="4" fontId="56" fillId="54" borderId="223" applyNumberFormat="0" applyProtection="0">
      <alignment horizontal="left" vertical="center" indent="1"/>
    </xf>
    <xf numFmtId="191" fontId="28" fillId="51" borderId="196">
      <alignment horizontal="right" vertical="center"/>
      <protection locked="0"/>
    </xf>
    <xf numFmtId="190" fontId="28" fillId="51" borderId="196">
      <alignment horizontal="right" vertical="center"/>
      <protection locked="0"/>
    </xf>
    <xf numFmtId="191" fontId="28" fillId="50" borderId="196">
      <alignment vertical="center"/>
    </xf>
    <xf numFmtId="186" fontId="28" fillId="50" borderId="196">
      <alignment vertical="center"/>
    </xf>
    <xf numFmtId="193" fontId="28" fillId="50" borderId="196">
      <alignment vertical="center"/>
    </xf>
    <xf numFmtId="186" fontId="28" fillId="12" borderId="196">
      <alignment vertical="center"/>
      <protection locked="0"/>
    </xf>
    <xf numFmtId="186" fontId="28" fillId="49" borderId="196">
      <alignment vertical="center"/>
    </xf>
    <xf numFmtId="190" fontId="28" fillId="49" borderId="196">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8" fontId="28" fillId="50" borderId="176">
      <alignment vertical="center"/>
    </xf>
    <xf numFmtId="4" fontId="56" fillId="56" borderId="223" applyNumberFormat="0" applyProtection="0">
      <alignment horizontal="right" vertical="center"/>
    </xf>
    <xf numFmtId="186" fontId="27" fillId="15" borderId="221" applyNumberFormat="0" applyProtection="0">
      <alignment horizontal="left" vertical="center" indent="1"/>
    </xf>
    <xf numFmtId="186" fontId="56" fillId="63" borderId="221" applyNumberFormat="0" applyProtection="0">
      <alignment horizontal="left" vertical="top" indent="1"/>
    </xf>
    <xf numFmtId="186" fontId="50" fillId="41" borderId="223" applyNumberFormat="0" applyAlignment="0" applyProtection="0"/>
    <xf numFmtId="186" fontId="27" fillId="14" borderId="221" applyNumberFormat="0" applyProtection="0">
      <alignment horizontal="left" vertical="center" indent="1"/>
    </xf>
    <xf numFmtId="186" fontId="28" fillId="12" borderId="229">
      <alignment vertical="center"/>
      <protection locked="0"/>
    </xf>
    <xf numFmtId="191" fontId="28" fillId="50" borderId="229">
      <alignment vertical="center"/>
    </xf>
    <xf numFmtId="4" fontId="56" fillId="23" borderId="223" applyNumberFormat="0" applyProtection="0">
      <alignment horizontal="right" vertical="center"/>
    </xf>
    <xf numFmtId="186" fontId="27" fillId="15" borderId="221" applyNumberFormat="0" applyProtection="0">
      <alignment horizontal="left" vertical="center" indent="1"/>
    </xf>
    <xf numFmtId="188" fontId="5" fillId="13" borderId="196">
      <alignment vertical="center"/>
    </xf>
    <xf numFmtId="186" fontId="27" fillId="21" borderId="221" applyNumberFormat="0" applyProtection="0">
      <alignment horizontal="left" vertical="center" indent="1"/>
    </xf>
    <xf numFmtId="186" fontId="56" fillId="40" borderId="223" applyNumberFormat="0" applyFont="0" applyAlignment="0" applyProtection="0"/>
    <xf numFmtId="4" fontId="62" fillId="48" borderId="221" applyNumberFormat="0" applyProtection="0">
      <alignment vertical="center"/>
    </xf>
    <xf numFmtId="186" fontId="56" fillId="14" borderId="231" applyNumberFormat="0" applyProtection="0">
      <alignment horizontal="left" vertical="top" indent="1"/>
    </xf>
    <xf numFmtId="186" fontId="56" fillId="40" borderId="223" applyNumberFormat="0" applyFont="0" applyAlignment="0" applyProtection="0"/>
    <xf numFmtId="186" fontId="56" fillId="40" borderId="233" applyNumberFormat="0" applyFont="0" applyAlignment="0" applyProtection="0"/>
    <xf numFmtId="186" fontId="56" fillId="21" borderId="221" applyNumberFormat="0" applyProtection="0">
      <alignment horizontal="left" vertical="top" indent="1"/>
    </xf>
    <xf numFmtId="186" fontId="27" fillId="21" borderId="231" applyNumberFormat="0" applyProtection="0">
      <alignment horizontal="left" vertical="top" indent="1"/>
    </xf>
    <xf numFmtId="186" fontId="62" fillId="48" borderId="231" applyNumberFormat="0" applyProtection="0">
      <alignment horizontal="left" vertical="top" indent="1"/>
    </xf>
    <xf numFmtId="186" fontId="27" fillId="15"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44" fillId="0" borderId="238" applyNumberFormat="0" applyFill="0" applyAlignment="0" applyProtection="0"/>
    <xf numFmtId="186" fontId="44" fillId="0" borderId="238" applyNumberFormat="0" applyFill="0" applyAlignment="0" applyProtection="0"/>
    <xf numFmtId="186" fontId="27" fillId="14" borderId="221" applyNumberFormat="0" applyProtection="0">
      <alignment horizontal="left" vertical="center" indent="1"/>
    </xf>
    <xf numFmtId="186" fontId="56" fillId="40" borderId="223" applyNumberFormat="0" applyFont="0" applyAlignment="0" applyProtection="0"/>
    <xf numFmtId="4" fontId="63" fillId="66" borderId="237" applyNumberFormat="0" applyProtection="0">
      <alignment horizontal="left" vertical="center" indent="1"/>
    </xf>
    <xf numFmtId="4" fontId="56" fillId="0" borderId="223" applyNumberFormat="0" applyProtection="0">
      <alignment horizontal="right" vertical="center"/>
    </xf>
    <xf numFmtId="186" fontId="61" fillId="21" borderId="225" applyBorder="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5" borderId="237" applyNumberFormat="0" applyProtection="0">
      <alignment horizontal="left" vertical="center" indent="1"/>
    </xf>
    <xf numFmtId="4" fontId="56" fillId="53" borderId="223" applyNumberFormat="0" applyProtection="0">
      <alignment horizontal="left" vertical="center" indent="1"/>
    </xf>
    <xf numFmtId="190" fontId="5" fillId="13" borderId="239">
      <alignment vertical="center"/>
    </xf>
    <xf numFmtId="186" fontId="56" fillId="40" borderId="233" applyNumberFormat="0" applyFont="0" applyAlignment="0" applyProtection="0"/>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13" applyNumberFormat="0" applyFont="0" applyAlignment="0" applyProtection="0"/>
    <xf numFmtId="186" fontId="57" fillId="44" borderId="214" applyNumberFormat="0" applyAlignment="0" applyProtection="0"/>
    <xf numFmtId="186" fontId="57" fillId="44" borderId="214" applyNumberFormat="0" applyAlignment="0" applyProtection="0"/>
    <xf numFmtId="4" fontId="56" fillId="52" borderId="213" applyNumberFormat="0" applyProtection="0">
      <alignment vertical="center"/>
    </xf>
    <xf numFmtId="4" fontId="59" fillId="53" borderId="213" applyNumberFormat="0" applyProtection="0">
      <alignment vertical="center"/>
    </xf>
    <xf numFmtId="4" fontId="56" fillId="53" borderId="213" applyNumberFormat="0" applyProtection="0">
      <alignment horizontal="left" vertical="center" indent="1"/>
    </xf>
    <xf numFmtId="186" fontId="60" fillId="52" borderId="215" applyNumberFormat="0" applyProtection="0">
      <alignment horizontal="left" vertical="top" indent="1"/>
    </xf>
    <xf numFmtId="4" fontId="56" fillId="54" borderId="213" applyNumberFormat="0" applyProtection="0">
      <alignment horizontal="left" vertical="center" indent="1"/>
    </xf>
    <xf numFmtId="4" fontId="56" fillId="55" borderId="213" applyNumberFormat="0" applyProtection="0">
      <alignment horizontal="right" vertical="center"/>
    </xf>
    <xf numFmtId="4" fontId="56" fillId="56" borderId="213" applyNumberFormat="0" applyProtection="0">
      <alignment horizontal="right" vertical="center"/>
    </xf>
    <xf numFmtId="4" fontId="56" fillId="57" borderId="216" applyNumberFormat="0" applyProtection="0">
      <alignment horizontal="right" vertical="center"/>
    </xf>
    <xf numFmtId="4" fontId="56" fillId="23" borderId="213" applyNumberFormat="0" applyProtection="0">
      <alignment horizontal="right" vertical="center"/>
    </xf>
    <xf numFmtId="4" fontId="56" fillId="58" borderId="213" applyNumberFormat="0" applyProtection="0">
      <alignment horizontal="right" vertical="center"/>
    </xf>
    <xf numFmtId="4" fontId="56" fillId="59" borderId="213" applyNumberFormat="0" applyProtection="0">
      <alignment horizontal="right" vertical="center"/>
    </xf>
    <xf numFmtId="4" fontId="56" fillId="19" borderId="213" applyNumberFormat="0" applyProtection="0">
      <alignment horizontal="right" vertical="center"/>
    </xf>
    <xf numFmtId="4" fontId="56" fillId="16" borderId="213" applyNumberFormat="0" applyProtection="0">
      <alignment horizontal="right" vertical="center"/>
    </xf>
    <xf numFmtId="4" fontId="56" fillId="60" borderId="213" applyNumberFormat="0" applyProtection="0">
      <alignment horizontal="right" vertical="center"/>
    </xf>
    <xf numFmtId="4" fontId="56" fillId="61" borderId="216" applyNumberFormat="0" applyProtection="0">
      <alignment horizontal="left" vertical="center" indent="1"/>
    </xf>
    <xf numFmtId="4" fontId="27" fillId="21" borderId="216" applyNumberFormat="0" applyProtection="0">
      <alignment horizontal="left" vertical="center" indent="1"/>
    </xf>
    <xf numFmtId="4" fontId="27" fillId="21" borderId="216" applyNumberFormat="0" applyProtection="0">
      <alignment horizontal="left" vertical="center" indent="1"/>
    </xf>
    <xf numFmtId="4" fontId="56" fillId="15" borderId="213" applyNumberFormat="0" applyProtection="0">
      <alignment horizontal="right" vertical="center"/>
    </xf>
    <xf numFmtId="4" fontId="56" fillId="14" borderId="216" applyNumberFormat="0" applyProtection="0">
      <alignment horizontal="left" vertical="center" indent="1"/>
    </xf>
    <xf numFmtId="4" fontId="56" fillId="15" borderId="216" applyNumberFormat="0" applyProtection="0">
      <alignment horizontal="left" vertical="center" indent="1"/>
    </xf>
    <xf numFmtId="186" fontId="56" fillId="11" borderId="213" applyNumberFormat="0" applyProtection="0">
      <alignment horizontal="left" vertical="center" indent="1"/>
    </xf>
    <xf numFmtId="186" fontId="27" fillId="21" borderId="215" applyNumberFormat="0" applyProtection="0">
      <alignment horizontal="left" vertical="center" indent="1"/>
    </xf>
    <xf numFmtId="186" fontId="56" fillId="21" borderId="215" applyNumberFormat="0" applyProtection="0">
      <alignment horizontal="left" vertical="top" indent="1"/>
    </xf>
    <xf numFmtId="186" fontId="27"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21" borderId="215" applyNumberFormat="0" applyProtection="0">
      <alignment horizontal="left" vertical="top" indent="1"/>
    </xf>
    <xf numFmtId="186" fontId="56" fillId="62" borderId="213" applyNumberFormat="0" applyProtection="0">
      <alignment horizontal="left" vertical="center" indent="1"/>
    </xf>
    <xf numFmtId="186" fontId="27" fillId="15" borderId="215" applyNumberFormat="0" applyProtection="0">
      <alignment horizontal="left" vertical="center" indent="1"/>
    </xf>
    <xf numFmtId="186" fontId="56" fillId="15" borderId="215" applyNumberFormat="0" applyProtection="0">
      <alignment horizontal="left" vertical="top" indent="1"/>
    </xf>
    <xf numFmtId="186" fontId="27"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15" borderId="215" applyNumberFormat="0" applyProtection="0">
      <alignment horizontal="left" vertical="top" indent="1"/>
    </xf>
    <xf numFmtId="186" fontId="56" fillId="63" borderId="213" applyNumberFormat="0" applyProtection="0">
      <alignment horizontal="left" vertical="center" indent="1"/>
    </xf>
    <xf numFmtId="186" fontId="27" fillId="63" borderId="215" applyNumberFormat="0" applyProtection="0">
      <alignment horizontal="left" vertical="center" indent="1"/>
    </xf>
    <xf numFmtId="186" fontId="56" fillId="63" borderId="215" applyNumberFormat="0" applyProtection="0">
      <alignment horizontal="left" vertical="top" indent="1"/>
    </xf>
    <xf numFmtId="186" fontId="27"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63" borderId="215" applyNumberFormat="0" applyProtection="0">
      <alignment horizontal="left" vertical="top" indent="1"/>
    </xf>
    <xf numFmtId="186" fontId="56" fillId="14" borderId="213" applyNumberFormat="0" applyProtection="0">
      <alignment horizontal="left" vertical="center" indent="1"/>
    </xf>
    <xf numFmtId="186" fontId="27" fillId="14" borderId="215" applyNumberFormat="0" applyProtection="0">
      <alignment horizontal="left" vertical="center" indent="1"/>
    </xf>
    <xf numFmtId="186" fontId="56" fillId="14" borderId="215" applyNumberFormat="0" applyProtection="0">
      <alignment horizontal="left" vertical="top" indent="1"/>
    </xf>
    <xf numFmtId="186" fontId="27"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56" fillId="14" borderId="215" applyNumberFormat="0" applyProtection="0">
      <alignment horizontal="left" vertical="top" indent="1"/>
    </xf>
    <xf numFmtId="186" fontId="61" fillId="21" borderId="217" applyBorder="0"/>
    <xf numFmtId="4" fontId="62" fillId="48" borderId="215" applyNumberFormat="0" applyProtection="0">
      <alignment vertical="center"/>
    </xf>
    <xf numFmtId="4" fontId="62" fillId="11" borderId="215" applyNumberFormat="0" applyProtection="0">
      <alignment horizontal="left" vertical="center" indent="1"/>
    </xf>
    <xf numFmtId="186" fontId="62" fillId="48" borderId="215" applyNumberFormat="0" applyProtection="0">
      <alignment horizontal="left" vertical="top" indent="1"/>
    </xf>
    <xf numFmtId="4" fontId="56" fillId="0" borderId="213" applyNumberFormat="0" applyProtection="0">
      <alignment horizontal="right" vertical="center"/>
    </xf>
    <xf numFmtId="4" fontId="59" fillId="65" borderId="213" applyNumberFormat="0" applyProtection="0">
      <alignment horizontal="right" vertical="center"/>
    </xf>
    <xf numFmtId="4" fontId="56" fillId="54" borderId="213" applyNumberFormat="0" applyProtection="0">
      <alignment horizontal="left" vertical="center" indent="1"/>
    </xf>
    <xf numFmtId="186" fontId="62" fillId="15" borderId="215" applyNumberFormat="0" applyProtection="0">
      <alignment horizontal="left" vertical="top" indent="1"/>
    </xf>
    <xf numFmtId="4" fontId="63" fillId="66" borderId="216" applyNumberFormat="0" applyProtection="0">
      <alignment horizontal="left" vertical="center" indent="1"/>
    </xf>
    <xf numFmtId="4" fontId="64" fillId="64" borderId="213" applyNumberFormat="0" applyProtection="0">
      <alignment horizontal="right" vertical="center"/>
    </xf>
    <xf numFmtId="37" fontId="33" fillId="0" borderId="209" applyNumberFormat="0"/>
    <xf numFmtId="186" fontId="44" fillId="0" borderId="218" applyNumberFormat="0" applyFill="0" applyAlignment="0" applyProtection="0"/>
    <xf numFmtId="186" fontId="44" fillId="0" borderId="218" applyNumberFormat="0" applyFill="0" applyAlignment="0" applyProtection="0"/>
    <xf numFmtId="186" fontId="56" fillId="40" borderId="223" applyNumberFormat="0" applyFont="0" applyAlignment="0" applyProtection="0"/>
    <xf numFmtId="186" fontId="57" fillId="44" borderId="224" applyNumberFormat="0" applyAlignment="0" applyProtection="0"/>
    <xf numFmtId="4" fontId="56" fillId="54" borderId="233" applyNumberFormat="0" applyProtection="0">
      <alignment horizontal="left" vertical="center" indent="1"/>
    </xf>
    <xf numFmtId="4" fontId="56" fillId="61" borderId="237" applyNumberFormat="0" applyProtection="0">
      <alignment horizontal="left" vertical="center" indent="1"/>
    </xf>
    <xf numFmtId="186" fontId="60" fillId="52" borderId="231" applyNumberFormat="0" applyProtection="0">
      <alignment horizontal="left" vertical="top"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64" borderId="210" applyNumberFormat="0">
      <protection locked="0"/>
    </xf>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27" fillId="21" borderId="22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86" fontId="56" fillId="40" borderId="223" applyNumberFormat="0" applyFont="0" applyAlignment="0" applyProtection="0"/>
    <xf numFmtId="190" fontId="5" fillId="69" borderId="196">
      <alignment vertical="center"/>
    </xf>
    <xf numFmtId="190" fontId="5" fillId="13" borderId="196">
      <alignment vertical="center"/>
    </xf>
    <xf numFmtId="186" fontId="56" fillId="63"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37" fontId="33" fillId="0" borderId="226" applyNumberFormat="0"/>
    <xf numFmtId="186" fontId="42" fillId="44" borderId="223" applyNumberFormat="0" applyAlignment="0" applyProtection="0"/>
    <xf numFmtId="186" fontId="56" fillId="64" borderId="210" applyNumberFormat="0">
      <protection locked="0"/>
    </xf>
    <xf numFmtId="186" fontId="42" fillId="44" borderId="223" applyNumberFormat="0" applyAlignment="0" applyProtection="0"/>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4" fontId="56" fillId="57" borderId="237" applyNumberFormat="0" applyProtection="0">
      <alignment horizontal="right" vertical="center"/>
    </xf>
    <xf numFmtId="186" fontId="56" fillId="21" borderId="221" applyNumberFormat="0" applyProtection="0">
      <alignment horizontal="left" vertical="top" indent="1"/>
    </xf>
    <xf numFmtId="186" fontId="56" fillId="40" borderId="223" applyNumberFormat="0" applyFont="0" applyAlignment="0" applyProtection="0"/>
    <xf numFmtId="4" fontId="59" fillId="53" borderId="223" applyNumberFormat="0" applyProtection="0">
      <alignment vertical="center"/>
    </xf>
    <xf numFmtId="191" fontId="5" fillId="13" borderId="239">
      <alignment vertical="center"/>
    </xf>
    <xf numFmtId="186" fontId="44" fillId="0" borderId="238" applyNumberFormat="0" applyFill="0" applyAlignment="0" applyProtection="0"/>
    <xf numFmtId="193" fontId="28" fillId="12" borderId="219">
      <alignment vertical="center"/>
      <protection locked="0"/>
    </xf>
    <xf numFmtId="186" fontId="62" fillId="48" borderId="221" applyNumberFormat="0" applyProtection="0">
      <alignment horizontal="left" vertical="top" indent="1"/>
    </xf>
    <xf numFmtId="186" fontId="56" fillId="63" borderId="223" applyNumberFormat="0" applyProtection="0">
      <alignment horizontal="left" vertical="center" indent="1"/>
    </xf>
    <xf numFmtId="186" fontId="27" fillId="15" borderId="221" applyNumberFormat="0" applyProtection="0">
      <alignment horizontal="left" vertical="center" indent="1"/>
    </xf>
    <xf numFmtId="186" fontId="42" fillId="44" borderId="223" applyNumberFormat="0" applyAlignment="0" applyProtection="0"/>
    <xf numFmtId="4" fontId="59" fillId="53" borderId="223" applyNumberFormat="0" applyProtection="0">
      <alignment vertical="center"/>
    </xf>
    <xf numFmtId="191" fontId="28" fillId="51" borderId="239">
      <alignment horizontal="right" vertical="center"/>
      <protection locked="0"/>
    </xf>
    <xf numFmtId="191" fontId="28" fillId="51" borderId="239">
      <alignment horizontal="right" vertical="center"/>
      <protection locked="0"/>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62" fillId="48" borderId="221" applyNumberFormat="0" applyProtection="0">
      <alignment vertical="center"/>
    </xf>
    <xf numFmtId="186" fontId="56" fillId="64" borderId="210" applyNumberFormat="0">
      <protection locked="0"/>
    </xf>
    <xf numFmtId="4" fontId="56" fillId="15" borderId="237" applyNumberFormat="0" applyProtection="0">
      <alignment horizontal="left" vertical="center" indent="1"/>
    </xf>
    <xf numFmtId="4" fontId="56" fillId="60" borderId="233" applyNumberFormat="0" applyProtection="0">
      <alignment horizontal="right" vertical="center"/>
    </xf>
    <xf numFmtId="186" fontId="42" fillId="44" borderId="233" applyNumberFormat="0" applyAlignment="0" applyProtection="0"/>
    <xf numFmtId="186" fontId="27" fillId="63" borderId="221" applyNumberFormat="0" applyProtection="0">
      <alignment horizontal="left" vertical="top" indent="1"/>
    </xf>
    <xf numFmtId="4" fontId="63" fillId="66" borderId="237" applyNumberFormat="0" applyProtection="0">
      <alignment horizontal="left" vertical="center" indent="1"/>
    </xf>
    <xf numFmtId="186" fontId="28" fillId="49" borderId="239">
      <alignment vertical="center"/>
    </xf>
    <xf numFmtId="186" fontId="56" fillId="64" borderId="210" applyNumberFormat="0">
      <protection locked="0"/>
    </xf>
    <xf numFmtId="193" fontId="28" fillId="12" borderId="229">
      <alignment vertical="center"/>
      <protection locked="0"/>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4" fontId="56" fillId="52" borderId="223" applyNumberFormat="0" applyProtection="0">
      <alignmen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56" fillId="0"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186" fontId="56" fillId="67" borderId="229"/>
    <xf numFmtId="194" fontId="33" fillId="0" borderId="220" applyFill="0"/>
    <xf numFmtId="4" fontId="27" fillId="21" borderId="237" applyNumberFormat="0" applyProtection="0">
      <alignment horizontal="left" vertical="center" indent="1"/>
    </xf>
    <xf numFmtId="186" fontId="44" fillId="0" borderId="228" applyNumberFormat="0" applyFill="0" applyAlignment="0" applyProtection="0"/>
    <xf numFmtId="188" fontId="5" fillId="7" borderId="229">
      <alignment vertical="center"/>
      <protection locked="0"/>
    </xf>
    <xf numFmtId="188" fontId="5" fillId="13" borderId="229">
      <alignment vertical="center"/>
    </xf>
    <xf numFmtId="191" fontId="5" fillId="7" borderId="229">
      <alignment vertical="center"/>
      <protection locked="0"/>
    </xf>
    <xf numFmtId="196" fontId="5" fillId="69" borderId="229">
      <alignment vertical="center"/>
    </xf>
    <xf numFmtId="186" fontId="56" fillId="40" borderId="223" applyNumberFormat="0" applyFont="0" applyAlignment="0" applyProtection="0"/>
    <xf numFmtId="191" fontId="5" fillId="70" borderId="229">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4" fontId="56" fillId="53" borderId="223" applyNumberFormat="0" applyProtection="0">
      <alignment horizontal="left" vertical="center" indent="1"/>
    </xf>
    <xf numFmtId="4" fontId="56" fillId="55" borderId="223" applyNumberFormat="0" applyProtection="0">
      <alignment horizontal="right" vertical="center"/>
    </xf>
    <xf numFmtId="4" fontId="56" fillId="16" borderId="223" applyNumberFormat="0" applyProtection="0">
      <alignment horizontal="right" vertical="center"/>
    </xf>
    <xf numFmtId="4" fontId="56" fillId="59" borderId="223" applyNumberFormat="0" applyProtection="0">
      <alignment horizontal="right" vertical="center"/>
    </xf>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15" borderId="233" applyNumberFormat="0" applyProtection="0">
      <alignment horizontal="right" vertical="center"/>
    </xf>
    <xf numFmtId="186" fontId="27" fillId="14" borderId="221" applyNumberFormat="0" applyProtection="0">
      <alignment horizontal="left" vertical="center" indent="1"/>
    </xf>
    <xf numFmtId="186" fontId="61" fillId="21" borderId="225" applyBorder="0"/>
    <xf numFmtId="186" fontId="56" fillId="14" borderId="221" applyNumberFormat="0" applyProtection="0">
      <alignment horizontal="left" vertical="top" indent="1"/>
    </xf>
    <xf numFmtId="4" fontId="62" fillId="48" borderId="221" applyNumberFormat="0" applyProtection="0">
      <alignment vertical="center"/>
    </xf>
    <xf numFmtId="4" fontId="59" fillId="65" borderId="223" applyNumberFormat="0" applyProtection="0">
      <alignment horizontal="right" vertical="center"/>
    </xf>
    <xf numFmtId="4" fontId="56" fillId="0" borderId="223" applyNumberFormat="0" applyProtection="0">
      <alignment horizontal="right" vertical="center"/>
    </xf>
    <xf numFmtId="186" fontId="62" fillId="15" borderId="221" applyNumberFormat="0" applyProtection="0">
      <alignment horizontal="left" vertical="top" indent="1"/>
    </xf>
    <xf numFmtId="186" fontId="44" fillId="0" borderId="228" applyNumberFormat="0" applyFill="0" applyAlignment="0" applyProtection="0"/>
    <xf numFmtId="37" fontId="33" fillId="0" borderId="226" applyNumberFormat="0"/>
    <xf numFmtId="186" fontId="44" fillId="0" borderId="228" applyNumberFormat="0" applyFill="0" applyAlignment="0" applyProtection="0"/>
    <xf numFmtId="172" fontId="28" fillId="12" borderId="239">
      <alignment vertical="center"/>
      <protection locked="0"/>
    </xf>
    <xf numFmtId="186" fontId="27" fillId="63" borderId="221" applyNumberFormat="0" applyProtection="0">
      <alignment horizontal="left" vertical="top" indent="1"/>
    </xf>
    <xf numFmtId="4" fontId="27" fillId="21" borderId="237" applyNumberFormat="0" applyProtection="0">
      <alignment horizontal="left" vertical="center" indent="1"/>
    </xf>
    <xf numFmtId="186" fontId="56" fillId="40" borderId="223" applyNumberFormat="0" applyFont="0" applyAlignment="0" applyProtection="0"/>
    <xf numFmtId="191" fontId="28" fillId="50" borderId="239">
      <alignment vertical="center"/>
    </xf>
    <xf numFmtId="186" fontId="42" fillId="44" borderId="223" applyNumberFormat="0" applyAlignment="0" applyProtection="0"/>
    <xf numFmtId="193" fontId="28" fillId="50" borderId="23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27" fillId="15" borderId="231" applyNumberFormat="0" applyProtection="0">
      <alignment horizontal="left" vertical="top" indent="1"/>
    </xf>
    <xf numFmtId="186" fontId="44" fillId="0" borderId="238" applyNumberFormat="0" applyFill="0" applyAlignment="0" applyProtection="0"/>
    <xf numFmtId="186" fontId="56" fillId="64" borderId="210" applyNumberFormat="0">
      <protection locked="0"/>
    </xf>
    <xf numFmtId="4" fontId="56" fillId="14" borderId="237" applyNumberFormat="0" applyProtection="0">
      <alignment horizontal="left" vertical="center" indent="1"/>
    </xf>
    <xf numFmtId="4" fontId="56" fillId="19" borderId="223" applyNumberFormat="0" applyProtection="0">
      <alignment horizontal="right" vertical="center"/>
    </xf>
    <xf numFmtId="4" fontId="56" fillId="56" borderId="223" applyNumberFormat="0" applyProtection="0">
      <alignment horizontal="right" vertical="center"/>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59" fillId="53" borderId="223" applyNumberFormat="0" applyProtection="0">
      <alignment vertical="center"/>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186" fontId="56" fillId="21" borderId="221" applyNumberFormat="0" applyProtection="0">
      <alignment horizontal="left" vertical="top" indent="1"/>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56" fillId="40" borderId="223" applyNumberFormat="0" applyFon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186" fontId="62" fillId="48" borderId="221" applyNumberFormat="0" applyProtection="0">
      <alignment horizontal="left" vertical="top" indent="1"/>
    </xf>
    <xf numFmtId="186" fontId="27" fillId="64" borderId="196"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196">
      <alignment horizontal="right" vertical="center"/>
      <protection locked="0"/>
    </xf>
    <xf numFmtId="186" fontId="28" fillId="51" borderId="196">
      <alignment horizontal="right" vertical="center"/>
      <protection locked="0"/>
    </xf>
    <xf numFmtId="191" fontId="28" fillId="50" borderId="196">
      <alignment vertical="center"/>
    </xf>
    <xf numFmtId="190" fontId="28" fillId="50" borderId="196">
      <alignment vertical="center"/>
    </xf>
    <xf numFmtId="193" fontId="28" fillId="50" borderId="196">
      <alignment vertical="center"/>
    </xf>
    <xf numFmtId="186" fontId="56" fillId="63" borderId="231" applyNumberFormat="0" applyProtection="0">
      <alignment horizontal="left" vertical="top" indent="1"/>
    </xf>
    <xf numFmtId="186" fontId="28" fillId="12" borderId="196">
      <alignment vertical="center"/>
      <protection locked="0"/>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7" fillId="44" borderId="224" applyNumberFormat="0" applyAlignment="0" applyProtection="0"/>
    <xf numFmtId="191" fontId="28" fillId="51" borderId="176">
      <alignment horizontal="right" vertical="center"/>
      <protection locked="0"/>
    </xf>
    <xf numFmtId="186" fontId="56" fillId="11" borderId="223" applyNumberFormat="0" applyProtection="0">
      <alignment horizontal="left" vertical="center"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186" fontId="56" fillId="21" borderId="231" applyNumberFormat="0" applyProtection="0">
      <alignment horizontal="left" vertical="top" indent="1"/>
    </xf>
    <xf numFmtId="186" fontId="57" fillId="44" borderId="224" applyNumberFormat="0" applyAlignment="0" applyProtection="0"/>
    <xf numFmtId="172" fontId="28" fillId="12" borderId="229">
      <alignment vertical="center"/>
      <protection locked="0"/>
    </xf>
    <xf numFmtId="186" fontId="28" fillId="51" borderId="229">
      <alignment horizontal="right" vertical="center"/>
      <protection locked="0"/>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31" applyNumberFormat="0" applyProtection="0">
      <alignment horizontal="left" vertical="top" indent="1"/>
    </xf>
    <xf numFmtId="4" fontId="56" fillId="55" borderId="223" applyNumberFormat="0" applyProtection="0">
      <alignment horizontal="right" vertical="center"/>
    </xf>
    <xf numFmtId="190" fontId="5" fillId="69" borderId="239">
      <alignment vertical="center"/>
    </xf>
    <xf numFmtId="4" fontId="27" fillId="21" borderId="237" applyNumberFormat="0" applyProtection="0">
      <alignment horizontal="left" vertical="center" indent="1"/>
    </xf>
    <xf numFmtId="191" fontId="28" fillId="12" borderId="176">
      <alignment vertical="center"/>
      <protection locked="0"/>
    </xf>
    <xf numFmtId="164" fontId="35" fillId="0" borderId="0" applyFont="0" applyFill="0" applyBorder="0" applyAlignment="0" applyProtection="0"/>
    <xf numFmtId="186" fontId="56" fillId="63" borderId="231" applyNumberFormat="0" applyProtection="0">
      <alignment horizontal="left" vertical="top" indent="1"/>
    </xf>
    <xf numFmtId="186" fontId="56" fillId="15" borderId="22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90" fontId="28" fillId="51" borderId="219">
      <alignment horizontal="right" vertical="center"/>
      <protection locked="0"/>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94" fontId="33" fillId="0" borderId="230" applyFill="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40" borderId="233" applyNumberFormat="0" applyFont="0" applyAlignment="0" applyProtection="0"/>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0" fillId="41" borderId="223" applyNumberFormat="0" applyAlignment="0" applyProtection="0"/>
    <xf numFmtId="186" fontId="57" fillId="44" borderId="224" applyNumberFormat="0" applyAlignment="0" applyProtection="0"/>
    <xf numFmtId="4" fontId="56" fillId="15" borderId="227" applyNumberFormat="0" applyProtection="0">
      <alignment horizontal="left" vertical="center" indent="1"/>
    </xf>
    <xf numFmtId="186" fontId="61" fillId="21" borderId="225" applyBorder="0"/>
    <xf numFmtId="186" fontId="56" fillId="40" borderId="223" applyNumberFormat="0" applyFont="0" applyAlignment="0" applyProtection="0"/>
    <xf numFmtId="37" fontId="33" fillId="0" borderId="226" applyNumberFormat="0"/>
    <xf numFmtId="194" fontId="33" fillId="0" borderId="220" applyFill="0"/>
    <xf numFmtId="186" fontId="61" fillId="21" borderId="235" applyBorder="0"/>
    <xf numFmtId="186" fontId="56" fillId="64" borderId="210" applyNumberFormat="0">
      <protection locked="0"/>
    </xf>
    <xf numFmtId="186" fontId="28" fillId="49" borderId="229">
      <alignment vertical="center"/>
    </xf>
    <xf numFmtId="186" fontId="56" fillId="40" borderId="223" applyNumberFormat="0" applyFont="0" applyAlignment="0" applyProtection="0"/>
    <xf numFmtId="186" fontId="56" fillId="21" borderId="221" applyNumberFormat="0" applyProtection="0">
      <alignment horizontal="left" vertical="top" indent="1"/>
    </xf>
    <xf numFmtId="191" fontId="28" fillId="12" borderId="229">
      <alignment vertical="center"/>
      <protection locked="0"/>
    </xf>
    <xf numFmtId="4" fontId="64" fillId="64" borderId="223" applyNumberFormat="0" applyProtection="0">
      <alignment horizontal="right" vertical="center"/>
    </xf>
    <xf numFmtId="186" fontId="56" fillId="63" borderId="221" applyNumberFormat="0" applyProtection="0">
      <alignment horizontal="left" vertical="top" indent="1"/>
    </xf>
    <xf numFmtId="191" fontId="5" fillId="70" borderId="239">
      <alignment horizontal="right" vertical="center"/>
      <protection locked="0"/>
    </xf>
    <xf numFmtId="191" fontId="28" fillId="50" borderId="229">
      <alignment vertical="center"/>
    </xf>
    <xf numFmtId="4" fontId="56" fillId="14" borderId="237" applyNumberFormat="0" applyProtection="0">
      <alignment horizontal="left" vertical="center" indent="1"/>
    </xf>
    <xf numFmtId="191" fontId="28" fillId="50" borderId="239">
      <alignment vertical="center"/>
    </xf>
    <xf numFmtId="191" fontId="28" fillId="51" borderId="229">
      <alignment horizontal="right" vertical="center"/>
      <protection locked="0"/>
    </xf>
    <xf numFmtId="186" fontId="57" fillId="44" borderId="224" applyNumberFormat="0" applyAlignment="0" applyProtection="0"/>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27" fillId="63" borderId="221" applyNumberFormat="0" applyProtection="0">
      <alignment horizontal="left" vertical="center" indent="1"/>
    </xf>
    <xf numFmtId="186" fontId="56" fillId="40" borderId="223" applyNumberFormat="0" applyFont="0" applyAlignment="0" applyProtection="0"/>
    <xf numFmtId="186" fontId="56" fillId="14" borderId="221" applyNumberFormat="0" applyProtection="0">
      <alignment horizontal="left" vertical="top" indent="1"/>
    </xf>
    <xf numFmtId="186" fontId="42" fillId="44" borderId="223" applyNumberFormat="0" applyAlignment="0" applyProtection="0"/>
    <xf numFmtId="186" fontId="56" fillId="63" borderId="221" applyNumberFormat="0" applyProtection="0">
      <alignment horizontal="left" vertical="top" indent="1"/>
    </xf>
    <xf numFmtId="4" fontId="56" fillId="15" borderId="223" applyNumberFormat="0" applyProtection="0">
      <alignment horizontal="right" vertical="center"/>
    </xf>
    <xf numFmtId="186" fontId="56" fillId="40" borderId="223" applyNumberFormat="0" applyFont="0" applyAlignment="0" applyProtection="0"/>
    <xf numFmtId="186" fontId="56" fillId="11" borderId="223" applyNumberFormat="0" applyProtection="0">
      <alignment horizontal="left" vertical="center" indent="1"/>
    </xf>
    <xf numFmtId="186" fontId="56" fillId="67" borderId="196"/>
    <xf numFmtId="190" fontId="5" fillId="70" borderId="239">
      <alignment horizontal="right" vertical="center"/>
      <protection locked="0"/>
    </xf>
    <xf numFmtId="4" fontId="56" fillId="15" borderId="223" applyNumberFormat="0" applyProtection="0">
      <alignment horizontal="right" vertical="center"/>
    </xf>
    <xf numFmtId="186" fontId="56" fillId="63" borderId="223" applyNumberFormat="0" applyProtection="0">
      <alignment horizontal="left" vertical="center" indent="1"/>
    </xf>
    <xf numFmtId="186" fontId="56" fillId="64" borderId="210" applyNumberFormat="0">
      <protection locked="0"/>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40" borderId="223" applyNumberFormat="0" applyFont="0" applyAlignment="0" applyProtection="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21" borderId="23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229">
      <alignment horizontal="right" vertical="center"/>
      <protection locked="0"/>
    </xf>
    <xf numFmtId="186" fontId="28" fillId="51" borderId="229">
      <alignment horizontal="right" vertical="center"/>
      <protection locked="0"/>
    </xf>
    <xf numFmtId="193" fontId="28" fillId="50" borderId="239">
      <alignment vertical="center"/>
    </xf>
    <xf numFmtId="186" fontId="28" fillId="50" borderId="229">
      <alignment vertical="center"/>
    </xf>
    <xf numFmtId="188" fontId="28" fillId="50" borderId="229">
      <alignment vertical="center"/>
    </xf>
    <xf numFmtId="191" fontId="28" fillId="50" borderId="229">
      <alignment vertical="center"/>
    </xf>
    <xf numFmtId="172" fontId="28" fillId="12" borderId="229">
      <alignment vertical="center"/>
      <protection locked="0"/>
    </xf>
    <xf numFmtId="186" fontId="28" fillId="12" borderId="229">
      <alignment vertical="center"/>
      <protection locked="0"/>
    </xf>
    <xf numFmtId="186" fontId="28" fillId="12" borderId="229">
      <alignment vertical="center"/>
      <protection locked="0"/>
    </xf>
    <xf numFmtId="188"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4" fontId="56" fillId="23" borderId="223" applyNumberFormat="0" applyProtection="0">
      <alignment horizontal="right" vertical="center"/>
    </xf>
    <xf numFmtId="4" fontId="59" fillId="65" borderId="233" applyNumberFormat="0" applyProtection="0">
      <alignment horizontal="right" vertical="center"/>
    </xf>
    <xf numFmtId="186" fontId="50" fillId="41" borderId="223" applyNumberFormat="0" applyAlignment="0" applyProtection="0"/>
    <xf numFmtId="4" fontId="59" fillId="65" borderId="223" applyNumberFormat="0" applyProtection="0">
      <alignment horizontal="right" vertical="center"/>
    </xf>
    <xf numFmtId="164" fontId="35" fillId="0" borderId="0" applyFont="0" applyFill="0" applyBorder="0" applyAlignment="0" applyProtection="0"/>
    <xf numFmtId="4" fontId="56" fillId="60" borderId="233" applyNumberFormat="0" applyProtection="0">
      <alignment horizontal="right" vertical="center"/>
    </xf>
    <xf numFmtId="4" fontId="62" fillId="11" borderId="231" applyNumberFormat="0" applyProtection="0">
      <alignment horizontal="left" vertical="center" indent="1"/>
    </xf>
    <xf numFmtId="4" fontId="56" fillId="15" borderId="233" applyNumberFormat="0" applyProtection="0">
      <alignment horizontal="right" vertical="center"/>
    </xf>
    <xf numFmtId="186" fontId="56" fillId="15" borderId="231" applyNumberFormat="0" applyProtection="0">
      <alignment horizontal="left" vertical="top" indent="1"/>
    </xf>
    <xf numFmtId="186" fontId="44" fillId="0" borderId="228" applyNumberFormat="0" applyFill="0" applyAlignment="0" applyProtection="0"/>
    <xf numFmtId="37" fontId="33" fillId="0" borderId="226" applyNumberFormat="0"/>
    <xf numFmtId="4" fontId="62" fillId="11" borderId="221" applyNumberFormat="0" applyProtection="0">
      <alignment horizontal="left" vertical="center" indent="1"/>
    </xf>
    <xf numFmtId="186" fontId="56" fillId="63"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4" fontId="56" fillId="59" borderId="223" applyNumberFormat="0" applyProtection="0">
      <alignment horizontal="right" vertical="center"/>
    </xf>
    <xf numFmtId="4" fontId="56" fillId="61" borderId="227" applyNumberFormat="0" applyProtection="0">
      <alignment horizontal="left" vertical="center" indent="1"/>
    </xf>
    <xf numFmtId="4" fontId="56" fillId="55" borderId="223" applyNumberFormat="0" applyProtection="0">
      <alignment horizontal="right" vertical="center"/>
    </xf>
    <xf numFmtId="4" fontId="56" fillId="52" borderId="223" applyNumberFormat="0" applyProtection="0">
      <alignment vertical="center"/>
    </xf>
    <xf numFmtId="188" fontId="28" fillId="51" borderId="176">
      <alignment horizontal="right" vertical="center"/>
      <protection locked="0"/>
    </xf>
    <xf numFmtId="186" fontId="28" fillId="50" borderId="176">
      <alignment vertical="center"/>
    </xf>
    <xf numFmtId="193" fontId="28" fillId="50" borderId="176">
      <alignment vertical="center"/>
    </xf>
    <xf numFmtId="186" fontId="56" fillId="14" borderId="231" applyNumberFormat="0" applyProtection="0">
      <alignment horizontal="left" vertical="top" indent="1"/>
    </xf>
    <xf numFmtId="188" fontId="28" fillId="49" borderId="176">
      <alignment vertical="center"/>
    </xf>
    <xf numFmtId="193" fontId="28" fillId="12" borderId="176">
      <alignment vertical="center"/>
      <protection locked="0"/>
    </xf>
    <xf numFmtId="186" fontId="56" fillId="15" borderId="231" applyNumberFormat="0" applyProtection="0">
      <alignment horizontal="left" vertical="top" indent="1"/>
    </xf>
    <xf numFmtId="191" fontId="28" fillId="49" borderId="176">
      <alignmen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40" borderId="223" applyNumberFormat="0" applyFont="0" applyAlignment="0" applyProtection="0"/>
    <xf numFmtId="186" fontId="42" fillId="44" borderId="233" applyNumberFormat="0" applyAlignment="0" applyProtection="0"/>
    <xf numFmtId="186" fontId="56" fillId="40" borderId="223" applyNumberFormat="0" applyFont="0" applyAlignment="0" applyProtection="0"/>
    <xf numFmtId="186" fontId="56" fillId="21" borderId="231" applyNumberFormat="0" applyProtection="0">
      <alignment horizontal="left" vertical="top" indent="1"/>
    </xf>
    <xf numFmtId="186" fontId="27" fillId="63" borderId="231" applyNumberFormat="0" applyProtection="0">
      <alignment horizontal="left" vertical="center"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42" fillId="44" borderId="223" applyNumberFormat="0" applyAlignment="0" applyProtection="0"/>
    <xf numFmtId="186" fontId="28" fillId="12" borderId="239">
      <alignment vertical="center"/>
      <protection locked="0"/>
    </xf>
    <xf numFmtId="4" fontId="27" fillId="21" borderId="237" applyNumberFormat="0" applyProtection="0">
      <alignment horizontal="left" vertical="center" indent="1"/>
    </xf>
    <xf numFmtId="4" fontId="56" fillId="55" borderId="223" applyNumberFormat="0" applyProtection="0">
      <alignment horizontal="right" vertical="center"/>
    </xf>
    <xf numFmtId="186" fontId="56" fillId="21" borderId="221" applyNumberFormat="0" applyProtection="0">
      <alignment horizontal="left" vertical="top" indent="1"/>
    </xf>
    <xf numFmtId="4" fontId="56" fillId="14" borderId="227"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4" fontId="56" fillId="57" borderId="227" applyNumberFormat="0" applyProtection="0">
      <alignment horizontal="right" vertical="center"/>
    </xf>
    <xf numFmtId="4" fontId="56" fillId="61" borderId="227" applyNumberFormat="0" applyProtection="0">
      <alignment horizontal="left" vertical="center" indent="1"/>
    </xf>
    <xf numFmtId="186" fontId="50" fillId="41" borderId="223" applyNumberFormat="0" applyAlignment="0" applyProtection="0"/>
    <xf numFmtId="188" fontId="28" fillId="49" borderId="239">
      <alignment vertical="center"/>
    </xf>
    <xf numFmtId="186" fontId="56" fillId="40" borderId="223" applyNumberFormat="0" applyFont="0" applyAlignment="0" applyProtection="0"/>
    <xf numFmtId="186" fontId="42" fillId="44" borderId="223" applyNumberFormat="0" applyAlignment="0" applyProtection="0"/>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4" fontId="56" fillId="15"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19" borderId="223" applyNumberFormat="0" applyProtection="0">
      <alignment horizontal="right" vertical="center"/>
    </xf>
    <xf numFmtId="4" fontId="56" fillId="58" borderId="223" applyNumberFormat="0" applyProtection="0">
      <alignment horizontal="right" vertical="center"/>
    </xf>
    <xf numFmtId="4" fontId="56" fillId="57" borderId="227" applyNumberFormat="0" applyProtection="0">
      <alignment horizontal="right" vertical="center"/>
    </xf>
    <xf numFmtId="186" fontId="60" fillId="52" borderId="221" applyNumberFormat="0" applyProtection="0">
      <alignment horizontal="left" vertical="top" indent="1"/>
    </xf>
    <xf numFmtId="4" fontId="59" fillId="53" borderId="223" applyNumberFormat="0" applyProtection="0">
      <alignmen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90" fontId="5" fillId="70" borderId="229">
      <alignment horizontal="right" vertical="center"/>
      <protection locked="0"/>
    </xf>
    <xf numFmtId="191" fontId="5" fillId="69" borderId="229">
      <alignment vertical="center"/>
    </xf>
    <xf numFmtId="188" fontId="5" fillId="69" borderId="229">
      <alignment vertical="center"/>
    </xf>
    <xf numFmtId="190" fontId="5" fillId="13" borderId="229">
      <alignment vertical="center"/>
    </xf>
    <xf numFmtId="191" fontId="5" fillId="13" borderId="229">
      <alignment vertical="center"/>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23" borderId="223" applyNumberFormat="0" applyProtection="0">
      <alignment horizontal="right" vertical="center"/>
    </xf>
    <xf numFmtId="4" fontId="56" fillId="15" borderId="223" applyNumberFormat="0" applyProtection="0">
      <alignment horizontal="right" vertical="center"/>
    </xf>
    <xf numFmtId="4" fontId="56" fillId="15" borderId="227" applyNumberFormat="0" applyProtection="0">
      <alignment horizontal="left" vertical="center" indent="1"/>
    </xf>
    <xf numFmtId="191" fontId="28" fillId="50" borderId="176">
      <alignment vertical="center"/>
    </xf>
    <xf numFmtId="191" fontId="28" fillId="50" borderId="176">
      <alignment vertical="center"/>
    </xf>
    <xf numFmtId="172" fontId="28" fillId="12" borderId="176">
      <alignment vertical="center"/>
      <protection locked="0"/>
    </xf>
    <xf numFmtId="172" fontId="28" fillId="12" borderId="176">
      <alignment vertical="center"/>
      <protection locked="0"/>
    </xf>
    <xf numFmtId="186" fontId="56" fillId="14" borderId="231" applyNumberFormat="0" applyProtection="0">
      <alignment horizontal="left" vertical="top" indent="1"/>
    </xf>
    <xf numFmtId="186" fontId="28" fillId="49" borderId="176">
      <alignment vertical="center"/>
    </xf>
    <xf numFmtId="186" fontId="28" fillId="12" borderId="176">
      <alignment vertical="center"/>
      <protection locked="0"/>
    </xf>
    <xf numFmtId="186" fontId="61" fillId="21" borderId="235" applyBorder="0"/>
    <xf numFmtId="191" fontId="28" fillId="49" borderId="176">
      <alignment vertical="center"/>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40" borderId="233" applyNumberFormat="0" applyFont="0" applyAlignment="0" applyProtection="0"/>
    <xf numFmtId="186" fontId="56" fillId="40" borderId="223" applyNumberFormat="0" applyFont="0" applyAlignment="0" applyProtection="0"/>
    <xf numFmtId="186" fontId="56" fillId="14" borderId="231" applyNumberFormat="0" applyProtection="0">
      <alignment horizontal="left" vertical="top" indent="1"/>
    </xf>
    <xf numFmtId="186" fontId="56" fillId="15" borderId="231" applyNumberFormat="0" applyProtection="0">
      <alignment horizontal="left" vertical="top" indent="1"/>
    </xf>
    <xf numFmtId="186" fontId="44" fillId="0" borderId="238" applyNumberFormat="0" applyFill="0" applyAlignment="0" applyProtection="0"/>
    <xf numFmtId="37" fontId="33" fillId="0" borderId="236" applyNumberFormat="0"/>
    <xf numFmtId="186" fontId="62"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8" fillId="49" borderId="239">
      <alignment vertical="center"/>
    </xf>
    <xf numFmtId="186" fontId="56" fillId="40" borderId="223" applyNumberFormat="0" applyFont="0" applyAlignment="0" applyProtection="0"/>
    <xf numFmtId="190" fontId="28" fillId="49" borderId="239">
      <alignment vertical="center"/>
    </xf>
    <xf numFmtId="4" fontId="56" fillId="58" borderId="223" applyNumberFormat="0" applyProtection="0">
      <alignment horizontal="right" vertical="center"/>
    </xf>
    <xf numFmtId="186" fontId="56" fillId="21"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91" fontId="5" fillId="13" borderId="176">
      <alignment vertical="center"/>
    </xf>
    <xf numFmtId="191" fontId="5" fillId="13" borderId="176">
      <alignment vertical="center"/>
    </xf>
    <xf numFmtId="191" fontId="5" fillId="13" borderId="176">
      <alignment vertical="center"/>
    </xf>
    <xf numFmtId="0" fontId="5" fillId="13" borderId="176">
      <alignment vertical="center"/>
    </xf>
    <xf numFmtId="0" fontId="5" fillId="13" borderId="176">
      <alignment vertical="center"/>
    </xf>
    <xf numFmtId="0" fontId="5" fillId="13" borderId="176">
      <alignment vertical="center"/>
    </xf>
    <xf numFmtId="0" fontId="5" fillId="13" borderId="176">
      <alignment vertical="center"/>
    </xf>
    <xf numFmtId="191" fontId="5" fillId="13" borderId="176">
      <alignment vertical="center"/>
    </xf>
    <xf numFmtId="188" fontId="5" fillId="13" borderId="176">
      <alignment vertical="center"/>
    </xf>
    <xf numFmtId="191" fontId="5" fillId="13" borderId="176">
      <alignment vertical="center"/>
    </xf>
    <xf numFmtId="196" fontId="5" fillId="13" borderId="176">
      <alignment vertical="center"/>
    </xf>
    <xf numFmtId="188" fontId="5" fillId="13" borderId="176">
      <alignment vertical="center"/>
    </xf>
    <xf numFmtId="188" fontId="5" fillId="13" borderId="176">
      <alignment vertical="center"/>
    </xf>
    <xf numFmtId="190" fontId="5" fillId="13" borderId="176">
      <alignmen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7" borderId="239"/>
    <xf numFmtId="193" fontId="5" fillId="7" borderId="176">
      <alignment vertical="center"/>
      <protection locked="0"/>
    </xf>
    <xf numFmtId="193" fontId="5" fillId="7" borderId="176">
      <alignment vertical="center"/>
      <protection locked="0"/>
    </xf>
    <xf numFmtId="0" fontId="5" fillId="7" borderId="176">
      <alignment vertical="center"/>
      <protection locked="0"/>
    </xf>
    <xf numFmtId="0" fontId="5" fillId="7" borderId="176">
      <alignment vertical="center"/>
      <protection locked="0"/>
    </xf>
    <xf numFmtId="193" fontId="5" fillId="7" borderId="176">
      <alignment vertical="center"/>
      <protection locked="0"/>
    </xf>
    <xf numFmtId="193" fontId="5" fillId="7" borderId="176">
      <alignment vertical="center"/>
      <protection locked="0"/>
    </xf>
    <xf numFmtId="0" fontId="5" fillId="7" borderId="176">
      <alignment vertical="center"/>
      <protection locked="0"/>
    </xf>
    <xf numFmtId="0" fontId="5" fillId="7" borderId="176">
      <alignment vertical="center"/>
      <protection locked="0"/>
    </xf>
    <xf numFmtId="193" fontId="5" fillId="7" borderId="176">
      <alignment vertical="center"/>
      <protection locked="0"/>
    </xf>
    <xf numFmtId="193" fontId="5" fillId="7" borderId="176">
      <alignment vertical="center"/>
      <protection locked="0"/>
    </xf>
    <xf numFmtId="188" fontId="5" fillId="7" borderId="176">
      <alignment vertical="center"/>
      <protection locked="0"/>
    </xf>
    <xf numFmtId="191" fontId="5" fillId="7" borderId="176">
      <alignment vertical="center"/>
      <protection locked="0"/>
    </xf>
    <xf numFmtId="172" fontId="5" fillId="7" borderId="176">
      <alignment vertical="center"/>
      <protection locked="0"/>
    </xf>
    <xf numFmtId="172" fontId="5" fillId="7" borderId="176">
      <alignment vertical="center"/>
      <protection locked="0"/>
    </xf>
    <xf numFmtId="172" fontId="5" fillId="7" borderId="176">
      <alignment vertical="center"/>
      <protection locked="0"/>
    </xf>
    <xf numFmtId="172" fontId="5" fillId="7" borderId="176">
      <alignment vertical="center"/>
      <protection locked="0"/>
    </xf>
    <xf numFmtId="191" fontId="5" fillId="7" borderId="176">
      <alignment vertical="center"/>
      <protection locked="0"/>
    </xf>
    <xf numFmtId="191" fontId="5" fillId="7" borderId="176">
      <alignment vertical="center"/>
      <protection locked="0"/>
    </xf>
    <xf numFmtId="188" fontId="5" fillId="7" borderId="176">
      <alignment vertical="center"/>
      <protection locked="0"/>
    </xf>
    <xf numFmtId="191"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3" fontId="5" fillId="69" borderId="176">
      <alignment vertical="center"/>
    </xf>
    <xf numFmtId="196" fontId="5" fillId="69" borderId="176">
      <alignment vertical="center"/>
    </xf>
    <xf numFmtId="188" fontId="5" fillId="69" borderId="176">
      <alignment vertical="center"/>
    </xf>
    <xf numFmtId="188" fontId="5" fillId="69" borderId="176">
      <alignment vertical="center"/>
    </xf>
    <xf numFmtId="190" fontId="5" fillId="69" borderId="176">
      <alignment vertical="center"/>
    </xf>
    <xf numFmtId="0" fontId="5" fillId="69" borderId="176">
      <alignment vertical="center"/>
    </xf>
    <xf numFmtId="0" fontId="5" fillId="69" borderId="176">
      <alignment vertical="center"/>
    </xf>
    <xf numFmtId="0" fontId="5" fillId="69" borderId="176">
      <alignment vertical="center"/>
    </xf>
    <xf numFmtId="0" fontId="5" fillId="69" borderId="176">
      <alignment vertical="center"/>
    </xf>
    <xf numFmtId="191" fontId="5" fillId="69" borderId="176">
      <alignment vertical="center"/>
    </xf>
    <xf numFmtId="188" fontId="5" fillId="69" borderId="176">
      <alignment vertical="center"/>
    </xf>
    <xf numFmtId="191" fontId="5" fillId="69" borderId="176">
      <alignment vertical="center"/>
    </xf>
    <xf numFmtId="191" fontId="5" fillId="69" borderId="176">
      <alignment vertical="center"/>
    </xf>
    <xf numFmtId="191" fontId="5" fillId="70" borderId="176">
      <alignment horizontal="right" vertical="center"/>
      <protection locked="0"/>
    </xf>
    <xf numFmtId="0" fontId="5" fillId="70" borderId="176">
      <alignment horizontal="right" vertical="center"/>
      <protection locked="0"/>
    </xf>
    <xf numFmtId="0" fontId="5" fillId="70" borderId="176">
      <alignment horizontal="right" vertical="center"/>
      <protection locked="0"/>
    </xf>
    <xf numFmtId="0" fontId="5" fillId="70" borderId="176">
      <alignment horizontal="right" vertical="center"/>
      <protection locked="0"/>
    </xf>
    <xf numFmtId="196" fontId="5" fillId="70" borderId="176">
      <alignment horizontal="right" vertical="center"/>
      <protection locked="0"/>
    </xf>
    <xf numFmtId="188" fontId="5" fillId="70" borderId="176">
      <alignment horizontal="right" vertical="center"/>
      <protection locked="0"/>
    </xf>
    <xf numFmtId="188" fontId="5" fillId="70" borderId="176">
      <alignment horizontal="right" vertical="center"/>
      <protection locked="0"/>
    </xf>
    <xf numFmtId="190" fontId="5" fillId="70" borderId="176">
      <alignment horizontal="right" vertical="center"/>
      <protection locked="0"/>
    </xf>
    <xf numFmtId="191" fontId="5" fillId="70" borderId="176">
      <alignment horizontal="right" vertical="center"/>
      <protection locked="0"/>
    </xf>
    <xf numFmtId="188" fontId="5" fillId="70" borderId="176">
      <alignment horizontal="right" vertical="center"/>
      <protection locked="0"/>
    </xf>
    <xf numFmtId="191" fontId="5" fillId="70" borderId="176">
      <alignment horizontal="right" vertical="center"/>
      <protection locked="0"/>
    </xf>
    <xf numFmtId="191" fontId="5" fillId="70" borderId="176">
      <alignment horizontal="right" vertical="center"/>
      <protection locked="0"/>
    </xf>
    <xf numFmtId="186" fontId="56" fillId="21" borderId="221"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5"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0" fillId="85" borderId="21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4" fontId="72" fillId="86" borderId="221" applyNumberFormat="0" applyProtection="0">
      <alignment horizontal="right" vertical="center"/>
    </xf>
    <xf numFmtId="186" fontId="56" fillId="14" borderId="223" applyNumberFormat="0" applyProtection="0">
      <alignment horizontal="left" vertical="center" indent="1"/>
    </xf>
    <xf numFmtId="186" fontId="27" fillId="14" borderId="221" applyNumberFormat="0" applyProtection="0">
      <alignment horizontal="left" vertical="top"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76"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27" fillId="15" borderId="231" applyNumberFormat="0" applyProtection="0">
      <alignment horizontal="left" vertical="center" indent="1"/>
    </xf>
    <xf numFmtId="4" fontId="56" fillId="57" borderId="237"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8" fontId="28" fillId="51" borderId="229">
      <alignment horizontal="right" vertical="center"/>
      <protection locked="0"/>
    </xf>
    <xf numFmtId="191" fontId="28" fillId="50" borderId="229">
      <alignment vertical="center"/>
    </xf>
    <xf numFmtId="186" fontId="28" fillId="50" borderId="229">
      <alignment vertical="center"/>
    </xf>
    <xf numFmtId="193" fontId="28" fillId="50" borderId="229">
      <alignment vertical="center"/>
    </xf>
    <xf numFmtId="191" fontId="28" fillId="12" borderId="229">
      <alignment vertical="center"/>
      <protection locked="0"/>
    </xf>
    <xf numFmtId="191" fontId="28" fillId="12" borderId="229">
      <alignment vertical="center"/>
      <protection locked="0"/>
    </xf>
    <xf numFmtId="193" fontId="28" fillId="12" borderId="229">
      <alignment vertical="center"/>
      <protection locked="0"/>
    </xf>
    <xf numFmtId="191" fontId="28" fillId="12" borderId="229">
      <alignment vertical="center"/>
      <protection locked="0"/>
    </xf>
    <xf numFmtId="186" fontId="28" fillId="49" borderId="229">
      <alignment vertical="center"/>
    </xf>
    <xf numFmtId="190"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6" fillId="64" borderId="210" applyNumberFormat="0">
      <protection locked="0"/>
    </xf>
    <xf numFmtId="4" fontId="64" fillId="64" borderId="233" applyNumberFormat="0" applyProtection="0">
      <alignment horizontal="right" vertical="center"/>
    </xf>
    <xf numFmtId="186" fontId="56" fillId="40" borderId="233" applyNumberFormat="0" applyFont="0" applyAlignment="0" applyProtection="0"/>
    <xf numFmtId="186" fontId="56" fillId="40" borderId="223" applyNumberFormat="0" applyFont="0" applyAlignment="0" applyProtection="0"/>
    <xf numFmtId="188" fontId="5" fillId="13" borderId="229">
      <alignment vertical="center"/>
    </xf>
    <xf numFmtId="186" fontId="56" fillId="14"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62" fillId="15" borderId="221" applyNumberFormat="0" applyProtection="0">
      <alignment horizontal="left" vertical="top" indent="1"/>
    </xf>
    <xf numFmtId="4" fontId="62" fillId="48" borderId="221" applyNumberFormat="0" applyProtection="0">
      <alignment vertical="center"/>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4" fontId="56" fillId="16" borderId="223" applyNumberFormat="0" applyProtection="0">
      <alignment horizontal="right" vertical="center"/>
    </xf>
    <xf numFmtId="186" fontId="60" fillId="52" borderId="221" applyNumberFormat="0" applyProtection="0">
      <alignment horizontal="left" vertical="top" indent="1"/>
    </xf>
    <xf numFmtId="191" fontId="28" fillId="51" borderId="176">
      <alignment horizontal="right" vertical="center"/>
      <protection locked="0"/>
    </xf>
    <xf numFmtId="186" fontId="28" fillId="51" borderId="176">
      <alignment horizontal="right" vertical="center"/>
      <protection locked="0"/>
    </xf>
    <xf numFmtId="191" fontId="28" fillId="50" borderId="176">
      <alignment vertical="center"/>
    </xf>
    <xf numFmtId="186" fontId="28" fillId="50" borderId="176">
      <alignment vertical="center"/>
    </xf>
    <xf numFmtId="193" fontId="28" fillId="50" borderId="176">
      <alignment vertical="center"/>
    </xf>
    <xf numFmtId="186" fontId="56" fillId="15" borderId="231" applyNumberFormat="0" applyProtection="0">
      <alignment horizontal="left" vertical="top" indent="1"/>
    </xf>
    <xf numFmtId="186" fontId="56" fillId="40" borderId="223" applyNumberFormat="0" applyFont="0" applyAlignment="0" applyProtection="0"/>
    <xf numFmtId="4" fontId="56" fillId="14" borderId="237"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14" borderId="233" applyNumberFormat="0" applyProtection="0">
      <alignment horizontal="left" vertical="center" indent="1"/>
    </xf>
    <xf numFmtId="186" fontId="27" fillId="63" borderId="23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7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7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76"/>
    <xf numFmtId="37" fontId="33" fillId="0" borderId="226" applyNumberFormat="0"/>
    <xf numFmtId="194" fontId="33" fillId="0" borderId="220" applyFill="0"/>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6" borderId="223" applyNumberFormat="0" applyProtection="0">
      <alignment horizontal="right" vertical="center"/>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14" borderId="23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21" borderId="231" applyNumberFormat="0" applyProtection="0">
      <alignment horizontal="left" vertical="top" indent="1"/>
    </xf>
    <xf numFmtId="186" fontId="56" fillId="15" borderId="221" applyNumberFormat="0" applyProtection="0">
      <alignment horizontal="left" vertical="top" indent="1"/>
    </xf>
    <xf numFmtId="186" fontId="50" fillId="41" borderId="223" applyNumberFormat="0" applyAlignment="0" applyProtection="0"/>
    <xf numFmtId="186" fontId="42" fillId="44" borderId="233" applyNumberForma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72" fontId="28" fillId="12" borderId="176">
      <alignment vertical="center"/>
      <protection locked="0"/>
    </xf>
    <xf numFmtId="186" fontId="56" fillId="21" borderId="221" applyNumberFormat="0" applyProtection="0">
      <alignment horizontal="left" vertical="top" indent="1"/>
    </xf>
    <xf numFmtId="4" fontId="59" fillId="65" borderId="233" applyNumberFormat="0" applyProtection="0">
      <alignment horizontal="right" vertical="center"/>
    </xf>
    <xf numFmtId="191" fontId="28" fillId="12" borderId="176">
      <alignment vertical="center"/>
      <protection locked="0"/>
    </xf>
    <xf numFmtId="4" fontId="56" fillId="53" borderId="233" applyNumberFormat="0" applyProtection="0">
      <alignment horizontal="left" vertical="center" indent="1"/>
    </xf>
    <xf numFmtId="4" fontId="56" fillId="53" borderId="223" applyNumberFormat="0" applyProtection="0">
      <alignment horizontal="left" vertical="center" indent="1"/>
    </xf>
    <xf numFmtId="186" fontId="27" fillId="21" borderId="221" applyNumberFormat="0" applyProtection="0">
      <alignment horizontal="left" vertical="top" indent="1"/>
    </xf>
    <xf numFmtId="186" fontId="56" fillId="15" borderId="221" applyNumberFormat="0" applyProtection="0">
      <alignment horizontal="left" vertical="top" indent="1"/>
    </xf>
    <xf numFmtId="186" fontId="56" fillId="14" borderId="231" applyNumberFormat="0" applyProtection="0">
      <alignment horizontal="left" vertical="top" indent="1"/>
    </xf>
    <xf numFmtId="172" fontId="28" fillId="12" borderId="176">
      <alignment vertical="center"/>
      <protection locked="0"/>
    </xf>
    <xf numFmtId="186" fontId="42" fillId="44" borderId="223" applyNumberFormat="0" applyAlignment="0" applyProtection="0"/>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4" fontId="56" fillId="61" borderId="237"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28" fillId="50" borderId="239">
      <alignment vertical="center"/>
    </xf>
    <xf numFmtId="191" fontId="28" fillId="51" borderId="239">
      <alignment horizontal="right" vertical="center"/>
      <protection locked="0"/>
    </xf>
    <xf numFmtId="188" fontId="28" fillId="50" borderId="239">
      <alignment vertical="center"/>
    </xf>
    <xf numFmtId="191" fontId="28" fillId="50" borderId="239">
      <alignment vertical="center"/>
    </xf>
    <xf numFmtId="186" fontId="28" fillId="12" borderId="239">
      <alignment vertical="center"/>
      <protection locked="0"/>
    </xf>
    <xf numFmtId="188" fontId="28" fillId="49" borderId="239">
      <alignment vertical="center"/>
    </xf>
    <xf numFmtId="186" fontId="28" fillId="49" borderId="239">
      <alignment vertical="center"/>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64" borderId="210" applyNumberFormat="0">
      <protection locked="0"/>
    </xf>
    <xf numFmtId="4" fontId="62" fillId="11" borderId="221" applyNumberFormat="0" applyProtection="0">
      <alignment horizontal="left" vertical="center" indent="1"/>
    </xf>
    <xf numFmtId="4" fontId="56" fillId="53" borderId="233" applyNumberFormat="0" applyProtection="0">
      <alignment horizontal="left" vertical="center" indent="1"/>
    </xf>
    <xf numFmtId="186" fontId="56" fillId="21" borderId="231" applyNumberFormat="0" applyProtection="0">
      <alignment horizontal="left" vertical="top" indent="1"/>
    </xf>
    <xf numFmtId="186" fontId="56" fillId="14" borderId="231" applyNumberFormat="0" applyProtection="0">
      <alignment horizontal="left" vertical="top" indent="1"/>
    </xf>
    <xf numFmtId="4" fontId="56" fillId="16" borderId="233" applyNumberFormat="0" applyProtection="0">
      <alignment horizontal="right" vertical="center"/>
    </xf>
    <xf numFmtId="37" fontId="33" fillId="0" borderId="236" applyNumberFormat="0"/>
    <xf numFmtId="186" fontId="56" fillId="64" borderId="210" applyNumberFormat="0">
      <protection locked="0"/>
    </xf>
    <xf numFmtId="186" fontId="44" fillId="0" borderId="238" applyNumberFormat="0" applyFill="0" applyAlignment="0" applyProtection="0"/>
    <xf numFmtId="4" fontId="64" fillId="64" borderId="223" applyNumberFormat="0" applyProtection="0">
      <alignment horizontal="right" vertical="center"/>
    </xf>
    <xf numFmtId="186" fontId="56" fillId="64" borderId="210" applyNumberFormat="0">
      <protection locked="0"/>
    </xf>
    <xf numFmtId="4" fontId="56" fillId="16" borderId="223" applyNumberFormat="0" applyProtection="0">
      <alignment horizontal="right" vertical="center"/>
    </xf>
    <xf numFmtId="4" fontId="56" fillId="57" borderId="237" applyNumberFormat="0" applyProtection="0">
      <alignment horizontal="right" vertical="center"/>
    </xf>
    <xf numFmtId="4" fontId="56" fillId="53" borderId="223" applyNumberFormat="0" applyProtection="0">
      <alignment horizontal="left" vertical="center"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60" borderId="223" applyNumberFormat="0" applyProtection="0">
      <alignment horizontal="right" vertical="center"/>
    </xf>
    <xf numFmtId="4" fontId="56" fillId="16" borderId="223" applyNumberFormat="0" applyProtection="0">
      <alignment horizontal="right" vertical="center"/>
    </xf>
    <xf numFmtId="186" fontId="60" fillId="52" borderId="231" applyNumberFormat="0" applyProtection="0">
      <alignment horizontal="left" vertical="top" indent="1"/>
    </xf>
    <xf numFmtId="186" fontId="56" fillId="40" borderId="233" applyNumberFormat="0" applyFont="0" applyAlignment="0" applyProtection="0"/>
    <xf numFmtId="186" fontId="56" fillId="63" borderId="231" applyNumberFormat="0" applyProtection="0">
      <alignment horizontal="left" vertical="top" indent="1"/>
    </xf>
    <xf numFmtId="186" fontId="56" fillId="40" borderId="233" applyNumberFormat="0" applyFont="0" applyAlignment="0" applyProtection="0"/>
    <xf numFmtId="4" fontId="56" fillId="52" borderId="233" applyNumberFormat="0" applyProtection="0">
      <alignment vertical="center"/>
    </xf>
    <xf numFmtId="4" fontId="56" fillId="55" borderId="233" applyNumberFormat="0" applyProtection="0">
      <alignment horizontal="righ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11" borderId="233" applyNumberFormat="0" applyProtection="0">
      <alignment horizontal="left" vertical="center"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186" fontId="42" fillId="44" borderId="233" applyNumberFormat="0" applyAlignment="0" applyProtection="0"/>
    <xf numFmtId="186" fontId="56" fillId="21"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40" borderId="223" applyNumberFormat="0" applyFont="0" applyAlignment="0" applyProtection="0"/>
    <xf numFmtId="196" fontId="5" fillId="69" borderId="239">
      <alignment vertical="center"/>
    </xf>
    <xf numFmtId="191" fontId="5" fillId="7" borderId="239">
      <alignment vertical="center"/>
      <protection locked="0"/>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37" applyNumberFormat="0" applyProtection="0">
      <alignment horizontal="left" vertical="center" indent="1"/>
    </xf>
    <xf numFmtId="4" fontId="27" fillId="21" borderId="23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91" fontId="28" fillId="50" borderId="239">
      <alignment vertical="center"/>
    </xf>
    <xf numFmtId="186" fontId="28" fillId="50" borderId="239">
      <alignment vertical="center"/>
    </xf>
    <xf numFmtId="193" fontId="28" fillId="50" borderId="239">
      <alignment vertical="center"/>
    </xf>
    <xf numFmtId="191" fontId="28" fillId="12" borderId="239">
      <alignment vertical="center"/>
      <protection locked="0"/>
    </xf>
    <xf numFmtId="172" fontId="28" fillId="12" borderId="239">
      <alignment vertical="center"/>
      <protection locked="0"/>
    </xf>
    <xf numFmtId="191" fontId="28" fillId="12" borderId="239">
      <alignment vertical="center"/>
      <protection locked="0"/>
    </xf>
    <xf numFmtId="191" fontId="28" fillId="12" borderId="239">
      <alignment vertical="center"/>
      <protection locked="0"/>
    </xf>
    <xf numFmtId="186" fontId="56" fillId="40" borderId="233" applyNumberFormat="0" applyFont="0" applyAlignment="0" applyProtection="0"/>
    <xf numFmtId="186" fontId="27" fillId="21" borderId="231" applyNumberFormat="0" applyProtection="0">
      <alignment horizontal="left" vertical="top" indent="1"/>
    </xf>
    <xf numFmtId="186" fontId="57" fillId="44" borderId="234" applyNumberFormat="0" applyAlignment="0" applyProtection="0"/>
    <xf numFmtId="4" fontId="56" fillId="15" borderId="237" applyNumberFormat="0" applyProtection="0">
      <alignment horizontal="left" vertical="center" indent="1"/>
    </xf>
    <xf numFmtId="186" fontId="56" fillId="40" borderId="233" applyNumberFormat="0" applyFont="0" applyAlignment="0" applyProtection="0"/>
    <xf numFmtId="186" fontId="56" fillId="21" borderId="231" applyNumberFormat="0" applyProtection="0">
      <alignment horizontal="left" vertical="top" indent="1"/>
    </xf>
    <xf numFmtId="186" fontId="56" fillId="40" borderId="233" applyNumberFormat="0" applyFont="0" applyAlignment="0" applyProtection="0"/>
    <xf numFmtId="186" fontId="56" fillId="21" borderId="231" applyNumberFormat="0" applyProtection="0">
      <alignment horizontal="left" vertical="top" indent="1"/>
    </xf>
    <xf numFmtId="186" fontId="56" fillId="63" borderId="231" applyNumberFormat="0" applyProtection="0">
      <alignment horizontal="left" vertical="top" indent="1"/>
    </xf>
    <xf numFmtId="4" fontId="62" fillId="48" borderId="231"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56" fillId="15" borderId="231" applyNumberFormat="0" applyProtection="0">
      <alignment horizontal="left" vertical="top" indent="1"/>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7" borderId="237"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19" borderId="233" applyNumberFormat="0" applyProtection="0">
      <alignment horizontal="right" vertical="center"/>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27" fillId="21" borderId="237" applyNumberFormat="0" applyProtection="0">
      <alignment horizontal="left" vertical="center" indent="1"/>
    </xf>
    <xf numFmtId="186" fontId="27" fillId="21" borderId="231"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186" fontId="56" fillId="11"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top"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4" borderId="210" applyNumberFormat="0">
      <protection locked="0"/>
    </xf>
    <xf numFmtId="186" fontId="56" fillId="14"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44" fillId="0" borderId="238" applyNumberFormat="0" applyFill="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35" applyBorder="0"/>
    <xf numFmtId="186" fontId="56" fillId="64" borderId="210" applyNumberFormat="0">
      <protection locked="0"/>
    </xf>
    <xf numFmtId="4" fontId="62" fillId="48" borderId="231" applyNumberFormat="0" applyProtection="0">
      <alignment vertical="center"/>
    </xf>
    <xf numFmtId="4" fontId="56" fillId="54" borderId="233" applyNumberFormat="0" applyProtection="0">
      <alignment horizontal="left" vertical="center" indent="1"/>
    </xf>
    <xf numFmtId="186" fontId="62" fillId="48" borderId="231" applyNumberFormat="0" applyProtection="0">
      <alignment horizontal="left" vertical="top" indent="1"/>
    </xf>
    <xf numFmtId="4" fontId="59" fillId="65" borderId="233" applyNumberFormat="0" applyProtection="0">
      <alignment horizontal="right" vertical="center"/>
    </xf>
    <xf numFmtId="186" fontId="62" fillId="15" borderId="231" applyNumberFormat="0" applyProtection="0">
      <alignment horizontal="left" vertical="top" indent="1"/>
    </xf>
    <xf numFmtId="37" fontId="33" fillId="0" borderId="236" applyNumberFormat="0"/>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63" borderId="231" applyNumberFormat="0" applyProtection="0">
      <alignment horizontal="left" vertical="top" indent="1"/>
    </xf>
    <xf numFmtId="186" fontId="56" fillId="64" borderId="210" applyNumberFormat="0">
      <protection locked="0"/>
    </xf>
    <xf numFmtId="4" fontId="70" fillId="53" borderId="231" applyNumberFormat="0" applyProtection="0">
      <alignment vertical="center"/>
    </xf>
    <xf numFmtId="4" fontId="71" fillId="53" borderId="231" applyNumberFormat="0" applyProtection="0">
      <alignment vertical="center"/>
    </xf>
    <xf numFmtId="4" fontId="72" fillId="53" borderId="231" applyNumberFormat="0" applyProtection="0">
      <alignment horizontal="left" vertical="center" indent="1"/>
    </xf>
    <xf numFmtId="0" fontId="73" fillId="52" borderId="231" applyNumberFormat="0" applyProtection="0">
      <alignment horizontal="left" vertical="top" indent="1"/>
    </xf>
    <xf numFmtId="4" fontId="72" fillId="78" borderId="231" applyNumberFormat="0" applyProtection="0">
      <alignment horizontal="right" vertical="center"/>
    </xf>
    <xf numFmtId="4" fontId="72" fillId="79" borderId="231" applyNumberFormat="0" applyProtection="0">
      <alignment horizontal="right" vertical="center"/>
    </xf>
    <xf numFmtId="4" fontId="72" fillId="80" borderId="231" applyNumberFormat="0" applyProtection="0">
      <alignment horizontal="right" vertical="center"/>
    </xf>
    <xf numFmtId="4" fontId="72" fillId="50" borderId="231" applyNumberFormat="0" applyProtection="0">
      <alignment horizontal="right" vertical="center"/>
    </xf>
    <xf numFmtId="4" fontId="72" fillId="49" borderId="231" applyNumberFormat="0" applyProtection="0">
      <alignment horizontal="right" vertical="center"/>
    </xf>
    <xf numFmtId="4" fontId="72" fillId="81" borderId="231" applyNumberFormat="0" applyProtection="0">
      <alignment horizontal="right" vertical="center"/>
    </xf>
    <xf numFmtId="4" fontId="72" fillId="82" borderId="231" applyNumberFormat="0" applyProtection="0">
      <alignment horizontal="right" vertical="center"/>
    </xf>
    <xf numFmtId="4" fontId="72" fillId="83" borderId="231" applyNumberFormat="0" applyProtection="0">
      <alignment horizontal="right" vertical="center"/>
    </xf>
    <xf numFmtId="4" fontId="72" fillId="84" borderId="231" applyNumberFormat="0" applyProtection="0">
      <alignment horizontal="right" vertical="center"/>
    </xf>
    <xf numFmtId="4" fontId="70" fillId="85" borderId="211" applyNumberFormat="0" applyProtection="0">
      <alignment horizontal="left" vertical="center" indent="1"/>
    </xf>
    <xf numFmtId="4" fontId="72" fillId="86" borderId="231" applyNumberFormat="0" applyProtection="0">
      <alignment horizontal="right" vertical="center"/>
    </xf>
    <xf numFmtId="0" fontId="27" fillId="21" borderId="231" applyNumberFormat="0" applyProtection="0">
      <alignment horizontal="left" vertical="center" indent="1"/>
    </xf>
    <xf numFmtId="0" fontId="27" fillId="21" borderId="231" applyNumberFormat="0" applyProtection="0">
      <alignment horizontal="left" vertical="top" indent="1"/>
    </xf>
    <xf numFmtId="0" fontId="27" fillId="15" borderId="231" applyNumberFormat="0" applyProtection="0">
      <alignment horizontal="left" vertical="center" indent="1"/>
    </xf>
    <xf numFmtId="0" fontId="27" fillId="15" borderId="231" applyNumberFormat="0" applyProtection="0">
      <alignment horizontal="left" vertical="top" indent="1"/>
    </xf>
    <xf numFmtId="0" fontId="27" fillId="63" borderId="231" applyNumberFormat="0" applyProtection="0">
      <alignment horizontal="left" vertical="center" indent="1"/>
    </xf>
    <xf numFmtId="0" fontId="27" fillId="63" borderId="231" applyNumberFormat="0" applyProtection="0">
      <alignment horizontal="left" vertical="top" indent="1"/>
    </xf>
    <xf numFmtId="0" fontId="27" fillId="14" borderId="231" applyNumberFormat="0" applyProtection="0">
      <alignment horizontal="left" vertical="center" indent="1"/>
    </xf>
    <xf numFmtId="0" fontId="27" fillId="14" borderId="231" applyNumberFormat="0" applyProtection="0">
      <alignment horizontal="left" vertical="top" indent="1"/>
    </xf>
    <xf numFmtId="4" fontId="72" fillId="87" borderId="231" applyNumberFormat="0" applyProtection="0">
      <alignment vertical="center"/>
    </xf>
    <xf numFmtId="4" fontId="74" fillId="87" borderId="231" applyNumberFormat="0" applyProtection="0">
      <alignment vertical="center"/>
    </xf>
    <xf numFmtId="4" fontId="70" fillId="86" borderId="232" applyNumberFormat="0" applyProtection="0">
      <alignment horizontal="left" vertical="center" indent="1"/>
    </xf>
    <xf numFmtId="0" fontId="37" fillId="48" borderId="231" applyNumberFormat="0" applyProtection="0">
      <alignment horizontal="left" vertical="top" indent="1"/>
    </xf>
    <xf numFmtId="4" fontId="72" fillId="87" borderId="231" applyNumberFormat="0" applyProtection="0">
      <alignment horizontal="right" vertical="center"/>
    </xf>
    <xf numFmtId="4" fontId="74" fillId="87" borderId="231" applyNumberFormat="0" applyProtection="0">
      <alignment horizontal="right" vertical="center"/>
    </xf>
    <xf numFmtId="4" fontId="70" fillId="86" borderId="231" applyNumberFormat="0" applyProtection="0">
      <alignment horizontal="left" vertical="center" indent="1"/>
    </xf>
    <xf numFmtId="0" fontId="37" fillId="15" borderId="231" applyNumberFormat="0" applyProtection="0">
      <alignment horizontal="left" vertical="top" indent="1"/>
    </xf>
    <xf numFmtId="4" fontId="75" fillId="88" borderId="232" applyNumberFormat="0" applyProtection="0">
      <alignment horizontal="left" vertical="center" indent="1"/>
    </xf>
    <xf numFmtId="4" fontId="76" fillId="87" borderId="231"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93" fontId="28" fillId="12" borderId="239">
      <alignment vertical="center"/>
      <protection locked="0"/>
    </xf>
    <xf numFmtId="186" fontId="28" fillId="49" borderId="239">
      <alignment vertical="center"/>
    </xf>
    <xf numFmtId="191" fontId="28" fillId="49" borderId="23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4" fontId="62" fillId="48" borderId="231" applyNumberFormat="0" applyProtection="0">
      <alignment vertical="center"/>
    </xf>
    <xf numFmtId="186" fontId="56" fillId="40" borderId="233" applyNumberFormat="0" applyFont="0" applyAlignment="0" applyProtection="0"/>
    <xf numFmtId="186" fontId="56" fillId="21" borderId="231" applyNumberFormat="0" applyProtection="0">
      <alignment horizontal="left" vertical="top" indent="1"/>
    </xf>
    <xf numFmtId="186" fontId="56" fillId="15" borderId="231" applyNumberFormat="0" applyProtection="0">
      <alignment horizontal="left" vertical="top" indent="1"/>
    </xf>
    <xf numFmtId="4" fontId="63" fillId="66" borderId="237"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1" borderId="223" applyNumberFormat="0" applyProtection="0">
      <alignment horizontal="left" vertical="center" indent="1"/>
    </xf>
    <xf numFmtId="4" fontId="56" fillId="15" borderId="223" applyNumberFormat="0" applyProtection="0">
      <alignment horizontal="right" vertical="center"/>
    </xf>
    <xf numFmtId="4" fontId="27" fillId="21" borderId="23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6" fontId="50" fillId="41" borderId="233" applyNumberFormat="0" applyAlignment="0" applyProtection="0"/>
    <xf numFmtId="186" fontId="50" fillId="41" borderId="233" applyNumberFormat="0" applyAlignment="0" applyProtection="0"/>
    <xf numFmtId="4" fontId="27" fillId="21" borderId="237"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186" fontId="27" fillId="21" borderId="231"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35" applyBorder="0"/>
    <xf numFmtId="37" fontId="33" fillId="0" borderId="236" applyNumberFormat="0"/>
    <xf numFmtId="194" fontId="33" fillId="0" borderId="230" applyFill="0"/>
    <xf numFmtId="186" fontId="56" fillId="63" borderId="231" applyNumberFormat="0" applyProtection="0">
      <alignment horizontal="left" vertical="top" indent="1"/>
    </xf>
    <xf numFmtId="186" fontId="57" fillId="44" borderId="234" applyNumberFormat="0" applyAlignment="0" applyProtection="0"/>
    <xf numFmtId="186" fontId="56" fillId="63" borderId="231" applyNumberFormat="0" applyProtection="0">
      <alignment horizontal="left" vertical="top" indent="1"/>
    </xf>
    <xf numFmtId="193" fontId="28" fillId="12" borderId="239">
      <alignment vertical="center"/>
      <protection locked="0"/>
    </xf>
    <xf numFmtId="186" fontId="27" fillId="14" borderId="231" applyNumberFormat="0" applyProtection="0">
      <alignment horizontal="left" vertical="top" indent="1"/>
    </xf>
    <xf numFmtId="172" fontId="28" fillId="12" borderId="239">
      <alignment vertical="center"/>
      <protection locked="0"/>
    </xf>
    <xf numFmtId="186" fontId="56" fillId="14" borderId="231" applyNumberFormat="0" applyProtection="0">
      <alignment horizontal="left" vertical="top" indent="1"/>
    </xf>
    <xf numFmtId="186" fontId="57" fillId="44" borderId="234" applyNumberFormat="0" applyAlignment="0" applyProtection="0"/>
    <xf numFmtId="186" fontId="56" fillId="14" borderId="231" applyNumberFormat="0" applyProtection="0">
      <alignment horizontal="left" vertical="top" indent="1"/>
    </xf>
    <xf numFmtId="4" fontId="27" fillId="21" borderId="237" applyNumberFormat="0" applyProtection="0">
      <alignment horizontal="left" vertical="center" indent="1"/>
    </xf>
    <xf numFmtId="186" fontId="56" fillId="14" borderId="231" applyNumberFormat="0" applyProtection="0">
      <alignment horizontal="left" vertical="top" indent="1"/>
    </xf>
    <xf numFmtId="186" fontId="27" fillId="15" borderId="231" applyNumberFormat="0" applyProtection="0">
      <alignment horizontal="left" vertical="center" indent="1"/>
    </xf>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28" fillId="12" borderId="239">
      <alignment vertical="center"/>
      <protection locked="0"/>
    </xf>
    <xf numFmtId="186" fontId="57" fillId="44" borderId="234" applyNumberForma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37"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37" applyNumberFormat="0" applyProtection="0">
      <alignment horizontal="left" vertical="center" indent="1"/>
    </xf>
    <xf numFmtId="37" fontId="33" fillId="0" borderId="226" applyNumberFormat="0"/>
    <xf numFmtId="186" fontId="44" fillId="0" borderId="238" applyNumberFormat="0" applyFill="0" applyAlignment="0" applyProtection="0"/>
    <xf numFmtId="186" fontId="44" fillId="0" borderId="23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3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2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3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56" fillId="15" borderId="221" applyNumberFormat="0" applyProtection="0">
      <alignment horizontal="left" vertical="top" indent="1"/>
    </xf>
    <xf numFmtId="186" fontId="56" fillId="64" borderId="210" applyNumberFormat="0">
      <protection locked="0"/>
    </xf>
    <xf numFmtId="4" fontId="64" fillId="64" borderId="233" applyNumberFormat="0" applyProtection="0">
      <alignment horizontal="right" vertical="center"/>
    </xf>
    <xf numFmtId="4" fontId="56" fillId="0" borderId="233" applyNumberFormat="0" applyProtection="0">
      <alignment horizontal="righ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4" fontId="56" fillId="19" borderId="233" applyNumberFormat="0" applyProtection="0">
      <alignment horizontal="right" vertical="center"/>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4" fontId="27" fillId="21" borderId="237" applyNumberFormat="0" applyProtection="0">
      <alignment horizontal="left" vertical="center" indent="1"/>
    </xf>
    <xf numFmtId="4" fontId="56" fillId="19" borderId="233" applyNumberFormat="0" applyProtection="0">
      <alignment horizontal="right" vertical="center"/>
    </xf>
    <xf numFmtId="4" fontId="56" fillId="56" borderId="233" applyNumberFormat="0" applyProtection="0">
      <alignment horizontal="right" vertical="center"/>
    </xf>
    <xf numFmtId="4" fontId="59" fillId="53"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4" fontId="56" fillId="0" borderId="233" applyNumberFormat="0" applyProtection="0">
      <alignment horizontal="right" vertical="center"/>
    </xf>
    <xf numFmtId="186" fontId="61" fillId="21" borderId="235" applyBorder="0"/>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63" borderId="231" applyNumberFormat="0" applyProtection="0">
      <alignment horizontal="left" vertical="top"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186" fontId="56" fillId="40" borderId="233" applyNumberFormat="0" applyFont="0" applyAlignment="0" applyProtection="0"/>
    <xf numFmtId="4" fontId="59" fillId="53" borderId="233" applyNumberFormat="0" applyProtection="0">
      <alignment vertical="center"/>
    </xf>
    <xf numFmtId="186" fontId="57" fillId="44" borderId="234" applyNumberFormat="0" applyAlignment="0" applyProtection="0"/>
    <xf numFmtId="186" fontId="56" fillId="40" borderId="233" applyNumberFormat="0" applyFont="0" applyAlignment="0" applyProtection="0"/>
    <xf numFmtId="186" fontId="42" fillId="44" borderId="233" applyNumberFormat="0" applyAlignment="0" applyProtection="0"/>
    <xf numFmtId="186" fontId="56" fillId="64" borderId="210" applyNumberFormat="0">
      <protection locked="0"/>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3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2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3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38" applyNumberFormat="0" applyFill="0" applyAlignment="0" applyProtection="0"/>
    <xf numFmtId="186" fontId="44" fillId="0" borderId="238" applyNumberFormat="0" applyFill="0" applyAlignment="0" applyProtection="0"/>
    <xf numFmtId="4" fontId="63" fillId="66" borderId="237" applyNumberFormat="0" applyProtection="0">
      <alignment horizontal="left" vertical="center" indent="1"/>
    </xf>
    <xf numFmtId="186" fontId="62" fillId="15" borderId="231" applyNumberFormat="0" applyProtection="0">
      <alignment horizontal="left" vertical="top" indent="1"/>
    </xf>
    <xf numFmtId="186" fontId="44" fillId="0" borderId="238" applyNumberFormat="0" applyFill="0" applyAlignment="0" applyProtection="0"/>
    <xf numFmtId="4" fontId="64" fillId="64" borderId="233" applyNumberFormat="0" applyProtection="0">
      <alignment horizontal="right" vertical="center"/>
    </xf>
    <xf numFmtId="4" fontId="56" fillId="16" borderId="233" applyNumberFormat="0" applyProtection="0">
      <alignment horizontal="right" vertical="center"/>
    </xf>
    <xf numFmtId="186" fontId="60" fillId="52" borderId="231" applyNumberFormat="0" applyProtection="0">
      <alignment horizontal="left" vertical="top" indent="1"/>
    </xf>
    <xf numFmtId="4" fontId="56" fillId="59" borderId="233" applyNumberFormat="0" applyProtection="0">
      <alignment horizontal="right" vertical="center"/>
    </xf>
    <xf numFmtId="4" fontId="56" fillId="56" borderId="233" applyNumberFormat="0" applyProtection="0">
      <alignment horizontal="righ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64" borderId="210" applyNumberFormat="0">
      <protection locked="0"/>
    </xf>
    <xf numFmtId="186" fontId="56" fillId="64" borderId="210" applyNumberFormat="0">
      <protection locked="0"/>
    </xf>
    <xf numFmtId="4" fontId="70" fillId="85" borderId="211" applyNumberFormat="0" applyProtection="0">
      <alignment horizontal="left" vertical="center" indent="1"/>
    </xf>
    <xf numFmtId="186" fontId="27" fillId="63" borderId="231" applyNumberFormat="0" applyProtection="0">
      <alignment horizontal="left" vertical="top" indent="1"/>
    </xf>
    <xf numFmtId="186" fontId="44" fillId="0" borderId="238" applyNumberFormat="0" applyFill="0" applyAlignment="0" applyProtection="0"/>
    <xf numFmtId="186" fontId="62" fillId="15" borderId="231" applyNumberFormat="0" applyProtection="0">
      <alignment horizontal="left" vertical="top" indent="1"/>
    </xf>
    <xf numFmtId="4" fontId="62" fillId="11" borderId="231"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4" fontId="56" fillId="61" borderId="237" applyNumberFormat="0" applyProtection="0">
      <alignment horizontal="left" vertical="center" indent="1"/>
    </xf>
    <xf numFmtId="4" fontId="56" fillId="58" borderId="233" applyNumberFormat="0" applyProtection="0">
      <alignment horizontal="right" vertical="center"/>
    </xf>
    <xf numFmtId="4" fontId="56" fillId="54" borderId="233" applyNumberFormat="0" applyProtection="0">
      <alignment horizontal="left" vertical="center" indent="1"/>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63" borderId="231" applyNumberFormat="0" applyProtection="0">
      <alignment horizontal="left" vertical="top" indent="1"/>
    </xf>
    <xf numFmtId="4" fontId="62" fillId="11" borderId="231"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3" applyNumberFormat="0" applyProtection="0">
      <alignment horizontal="right" vertical="center"/>
    </xf>
    <xf numFmtId="4" fontId="56" fillId="56" borderId="233" applyNumberFormat="0" applyProtection="0">
      <alignment horizontal="right" vertical="center"/>
    </xf>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4" fontId="70" fillId="53" borderId="231" applyNumberFormat="0" applyProtection="0">
      <alignment vertical="center"/>
    </xf>
    <xf numFmtId="4" fontId="71" fillId="53" borderId="231" applyNumberFormat="0" applyProtection="0">
      <alignment vertical="center"/>
    </xf>
    <xf numFmtId="4" fontId="72" fillId="53" borderId="231" applyNumberFormat="0" applyProtection="0">
      <alignment horizontal="left" vertical="center" indent="1"/>
    </xf>
    <xf numFmtId="0" fontId="73" fillId="52" borderId="231" applyNumberFormat="0" applyProtection="0">
      <alignment horizontal="left" vertical="top" indent="1"/>
    </xf>
    <xf numFmtId="4" fontId="72" fillId="78" borderId="231" applyNumberFormat="0" applyProtection="0">
      <alignment horizontal="right" vertical="center"/>
    </xf>
    <xf numFmtId="4" fontId="72" fillId="79" borderId="231" applyNumberFormat="0" applyProtection="0">
      <alignment horizontal="right" vertical="center"/>
    </xf>
    <xf numFmtId="4" fontId="72" fillId="80" borderId="231" applyNumberFormat="0" applyProtection="0">
      <alignment horizontal="right" vertical="center"/>
    </xf>
    <xf numFmtId="4" fontId="72" fillId="50" borderId="231" applyNumberFormat="0" applyProtection="0">
      <alignment horizontal="right" vertical="center"/>
    </xf>
    <xf numFmtId="4" fontId="72" fillId="49" borderId="231" applyNumberFormat="0" applyProtection="0">
      <alignment horizontal="right" vertical="center"/>
    </xf>
    <xf numFmtId="4" fontId="72" fillId="81" borderId="231" applyNumberFormat="0" applyProtection="0">
      <alignment horizontal="right" vertical="center"/>
    </xf>
    <xf numFmtId="4" fontId="72" fillId="82" borderId="231" applyNumberFormat="0" applyProtection="0">
      <alignment horizontal="right" vertical="center"/>
    </xf>
    <xf numFmtId="4" fontId="72" fillId="83" borderId="231" applyNumberFormat="0" applyProtection="0">
      <alignment horizontal="right" vertical="center"/>
    </xf>
    <xf numFmtId="4" fontId="72" fillId="84" borderId="231" applyNumberFormat="0" applyProtection="0">
      <alignment horizontal="right" vertical="center"/>
    </xf>
    <xf numFmtId="4" fontId="70" fillId="85" borderId="211" applyNumberFormat="0" applyProtection="0">
      <alignment horizontal="left" vertical="center" indent="1"/>
    </xf>
    <xf numFmtId="4" fontId="72" fillId="86" borderId="231" applyNumberFormat="0" applyProtection="0">
      <alignment horizontal="right" vertical="center"/>
    </xf>
    <xf numFmtId="0" fontId="27" fillId="21" borderId="231" applyNumberFormat="0" applyProtection="0">
      <alignment horizontal="left" vertical="center" indent="1"/>
    </xf>
    <xf numFmtId="0" fontId="27" fillId="21" borderId="231" applyNumberFormat="0" applyProtection="0">
      <alignment horizontal="left" vertical="top" indent="1"/>
    </xf>
    <xf numFmtId="0" fontId="27" fillId="15" borderId="231" applyNumberFormat="0" applyProtection="0">
      <alignment horizontal="left" vertical="center" indent="1"/>
    </xf>
    <xf numFmtId="0" fontId="27" fillId="15" borderId="231" applyNumberFormat="0" applyProtection="0">
      <alignment horizontal="left" vertical="top" indent="1"/>
    </xf>
    <xf numFmtId="0" fontId="27" fillId="63" borderId="231" applyNumberFormat="0" applyProtection="0">
      <alignment horizontal="left" vertical="center" indent="1"/>
    </xf>
    <xf numFmtId="0" fontId="27" fillId="63" borderId="231" applyNumberFormat="0" applyProtection="0">
      <alignment horizontal="left" vertical="top" indent="1"/>
    </xf>
    <xf numFmtId="0" fontId="27" fillId="14" borderId="231" applyNumberFormat="0" applyProtection="0">
      <alignment horizontal="left" vertical="center" indent="1"/>
    </xf>
    <xf numFmtId="0" fontId="27" fillId="14" borderId="231" applyNumberFormat="0" applyProtection="0">
      <alignment horizontal="left" vertical="top" indent="1"/>
    </xf>
    <xf numFmtId="4" fontId="72" fillId="87" borderId="231" applyNumberFormat="0" applyProtection="0">
      <alignment vertical="center"/>
    </xf>
    <xf numFmtId="4" fontId="74" fillId="87" borderId="231" applyNumberFormat="0" applyProtection="0">
      <alignment vertical="center"/>
    </xf>
    <xf numFmtId="4" fontId="70" fillId="86" borderId="232" applyNumberFormat="0" applyProtection="0">
      <alignment horizontal="left" vertical="center" indent="1"/>
    </xf>
    <xf numFmtId="0" fontId="37" fillId="48" borderId="231" applyNumberFormat="0" applyProtection="0">
      <alignment horizontal="left" vertical="top" indent="1"/>
    </xf>
    <xf numFmtId="4" fontId="72" fillId="87" borderId="231" applyNumberFormat="0" applyProtection="0">
      <alignment horizontal="right" vertical="center"/>
    </xf>
    <xf numFmtId="4" fontId="74" fillId="87" borderId="231" applyNumberFormat="0" applyProtection="0">
      <alignment horizontal="right" vertical="center"/>
    </xf>
    <xf numFmtId="4" fontId="70" fillId="86" borderId="231" applyNumberFormat="0" applyProtection="0">
      <alignment horizontal="left" vertical="center" indent="1"/>
    </xf>
    <xf numFmtId="0" fontId="37" fillId="15" borderId="231" applyNumberFormat="0" applyProtection="0">
      <alignment horizontal="left" vertical="top" indent="1"/>
    </xf>
    <xf numFmtId="4" fontId="75" fillId="88" borderId="232" applyNumberFormat="0" applyProtection="0">
      <alignment horizontal="left" vertical="center" indent="1"/>
    </xf>
    <xf numFmtId="4" fontId="76" fillId="87" borderId="231"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186" fontId="27" fillId="21" borderId="231"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35" applyBorder="0"/>
    <xf numFmtId="37" fontId="33" fillId="0" borderId="236" applyNumberFormat="0"/>
    <xf numFmtId="194" fontId="33" fillId="0" borderId="230"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194" fontId="33" fillId="0" borderId="230"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0" applyFill="0"/>
    <xf numFmtId="164" fontId="5" fillId="0" borderId="0" applyFont="0" applyFill="0" applyBorder="0" applyAlignment="0" applyProtection="0"/>
    <xf numFmtId="186" fontId="56" fillId="14" borderId="231" applyNumberFormat="0" applyProtection="0">
      <alignment horizontal="left" vertical="top"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3" fillId="0" borderId="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3" applyNumberFormat="0" applyProtection="0">
      <alignment horizontal="left" vertical="center"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42" fillId="44" borderId="233" applyNumberFormat="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194" fontId="33" fillId="0" borderId="230" applyFill="0"/>
    <xf numFmtId="4" fontId="56" fillId="19" borderId="233" applyNumberFormat="0" applyProtection="0">
      <alignment horizontal="right" vertical="center"/>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194" fontId="33" fillId="0" borderId="230" applyFill="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3" fillId="0" borderId="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94" fontId="33" fillId="0" borderId="230" applyFill="0"/>
    <xf numFmtId="186" fontId="3" fillId="0" borderId="0"/>
    <xf numFmtId="186" fontId="56" fillId="14" borderId="231" applyNumberFormat="0" applyProtection="0">
      <alignment horizontal="left" vertical="top"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3" fillId="0" borderId="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3" applyNumberFormat="0" applyProtection="0">
      <alignment horizontal="left" vertical="center"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42" fillId="44" borderId="233" applyNumberFormat="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194" fontId="33" fillId="0" borderId="230" applyFill="0"/>
    <xf numFmtId="4" fontId="56" fillId="19" borderId="233" applyNumberFormat="0" applyProtection="0">
      <alignment horizontal="right" vertical="center"/>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194" fontId="33" fillId="0" borderId="230" applyFill="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63"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27" fillId="63" borderId="231" applyNumberFormat="0" applyProtection="0">
      <alignment horizontal="left" vertical="top" indent="1"/>
    </xf>
    <xf numFmtId="186" fontId="56" fillId="63" borderId="233" applyNumberFormat="0" applyProtection="0">
      <alignment horizontal="left" vertical="center" indent="1"/>
    </xf>
    <xf numFmtId="186" fontId="56" fillId="21" borderId="231" applyNumberFormat="0" applyProtection="0">
      <alignment horizontal="left" vertical="top" indent="1"/>
    </xf>
    <xf numFmtId="186" fontId="56" fillId="14" borderId="231" applyNumberFormat="0" applyProtection="0">
      <alignment horizontal="left" vertical="top" indent="1"/>
    </xf>
    <xf numFmtId="186" fontId="56" fillId="15" borderId="231" applyNumberFormat="0" applyProtection="0">
      <alignment horizontal="left" vertical="top" indent="1"/>
    </xf>
    <xf numFmtId="37" fontId="33" fillId="0" borderId="236" applyNumberFormat="0"/>
    <xf numFmtId="4" fontId="64" fillId="64" borderId="233" applyNumberFormat="0" applyProtection="0">
      <alignment horizontal="right" vertical="center"/>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3" fillId="0" borderId="0"/>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186" fontId="61" fillId="21" borderId="235" applyBorder="0"/>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62" fillId="15" borderId="231" applyNumberFormat="0" applyProtection="0">
      <alignment horizontal="left" vertical="top" indent="1"/>
    </xf>
    <xf numFmtId="186" fontId="56" fillId="14" borderId="233" applyNumberFormat="0" applyProtection="0">
      <alignment horizontal="left" vertical="center" indent="1"/>
    </xf>
    <xf numFmtId="194" fontId="33" fillId="0" borderId="230" applyFill="0"/>
    <xf numFmtId="186" fontId="42" fillId="44" borderId="233" applyNumberFormat="0" applyAlignment="0" applyProtection="0"/>
    <xf numFmtId="186" fontId="42" fillId="44" borderId="233" applyNumberFormat="0" applyAlignment="0" applyProtection="0"/>
    <xf numFmtId="186" fontId="56" fillId="21" borderId="231" applyNumberFormat="0" applyProtection="0">
      <alignment horizontal="left" vertical="top" indent="1"/>
    </xf>
    <xf numFmtId="186" fontId="56" fillId="14" borderId="231" applyNumberFormat="0" applyProtection="0">
      <alignment horizontal="left" vertical="top" indent="1"/>
    </xf>
    <xf numFmtId="164" fontId="5" fillId="0" borderId="0" applyFont="0" applyFill="0" applyBorder="0" applyAlignment="0" applyProtection="0"/>
    <xf numFmtId="186" fontId="56" fillId="14" borderId="231" applyNumberFormat="0" applyProtection="0">
      <alignment horizontal="left" vertical="top" indent="1"/>
    </xf>
    <xf numFmtId="164" fontId="34" fillId="0" borderId="0" applyFont="0" applyFill="0" applyBorder="0" applyAlignment="0" applyProtection="0"/>
    <xf numFmtId="186" fontId="61" fillId="21" borderId="235" applyBorder="0"/>
    <xf numFmtId="4" fontId="56" fillId="58" borderId="233" applyNumberFormat="0" applyProtection="0">
      <alignment horizontal="right" vertical="center"/>
    </xf>
    <xf numFmtId="186" fontId="56" fillId="40" borderId="233" applyNumberFormat="0" applyFont="0" applyAlignment="0" applyProtection="0"/>
    <xf numFmtId="4" fontId="56" fillId="15" borderId="237" applyNumberFormat="0" applyProtection="0">
      <alignment horizontal="left" vertical="center" indent="1"/>
    </xf>
    <xf numFmtId="4" fontId="56" fillId="59" borderId="233" applyNumberFormat="0" applyProtection="0">
      <alignment horizontal="right" vertical="center"/>
    </xf>
    <xf numFmtId="186" fontId="56" fillId="11" borderId="233" applyNumberFormat="0" applyProtection="0">
      <alignment horizontal="left" vertical="center" indent="1"/>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48" borderId="231" applyNumberFormat="0" applyProtection="0">
      <alignment vertical="center"/>
    </xf>
    <xf numFmtId="186" fontId="61" fillId="21" borderId="235" applyBorder="0"/>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94" fontId="33" fillId="0" borderId="230" applyFill="0"/>
    <xf numFmtId="186" fontId="56" fillId="62" borderId="233" applyNumberFormat="0" applyProtection="0">
      <alignment horizontal="left" vertical="center" indent="1"/>
    </xf>
    <xf numFmtId="4" fontId="56" fillId="23" borderId="233" applyNumberFormat="0" applyProtection="0">
      <alignment horizontal="right" vertical="center"/>
    </xf>
    <xf numFmtId="186" fontId="42" fillId="44" borderId="233" applyNumberFormat="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61" fillId="21" borderId="235" applyBorder="0"/>
    <xf numFmtId="186" fontId="56" fillId="63"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62" fillId="15"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64" fontId="39" fillId="0" borderId="0" applyFont="0" applyFill="0" applyBorder="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4" fontId="56" fillId="0" borderId="233" applyNumberFormat="0" applyProtection="0">
      <alignment horizontal="right" vertical="center"/>
    </xf>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4" fontId="56" fillId="19" borderId="233" applyNumberFormat="0" applyProtection="0">
      <alignment horizontal="right" vertical="center"/>
    </xf>
    <xf numFmtId="194" fontId="33" fillId="0" borderId="230" applyFill="0"/>
    <xf numFmtId="186" fontId="56" fillId="62" borderId="233" applyNumberFormat="0" applyProtection="0">
      <alignment horizontal="left" vertical="center" indent="1"/>
    </xf>
    <xf numFmtId="4" fontId="56" fillId="58" borderId="233" applyNumberFormat="0" applyProtection="0">
      <alignment horizontal="right" vertical="center"/>
    </xf>
    <xf numFmtId="4" fontId="56" fillId="23"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61" fillId="21" borderId="235" applyBorder="0"/>
    <xf numFmtId="186" fontId="56" fillId="63"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59"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186" fontId="60" fillId="52" borderId="231" applyNumberFormat="0" applyProtection="0">
      <alignment horizontal="left" vertical="top"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7" borderId="237"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61" borderId="237" applyNumberFormat="0" applyProtection="0">
      <alignment horizontal="left" vertical="center" indent="1"/>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15" borderId="233" applyNumberFormat="0" applyProtection="0">
      <alignment horizontal="right" vertical="center"/>
    </xf>
    <xf numFmtId="4" fontId="56" fillId="14" borderId="237" applyNumberFormat="0" applyProtection="0">
      <alignment horizontal="left" vertical="center" indent="1"/>
    </xf>
    <xf numFmtId="4" fontId="56" fillId="15" borderId="237" applyNumberFormat="0" applyProtection="0">
      <alignment horizontal="left" vertical="center" indent="1"/>
    </xf>
    <xf numFmtId="186" fontId="56" fillId="11" borderId="233"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4" fontId="62" fillId="11" borderId="231" applyNumberFormat="0" applyProtection="0">
      <alignment horizontal="left" vertical="center" indent="1"/>
    </xf>
    <xf numFmtId="194" fontId="33" fillId="0" borderId="230" applyFill="0"/>
    <xf numFmtId="186" fontId="62" fillId="15" borderId="231" applyNumberFormat="0" applyProtection="0">
      <alignment horizontal="left" vertical="top" indent="1"/>
    </xf>
    <xf numFmtId="186" fontId="56" fillId="63" borderId="231" applyNumberFormat="0" applyProtection="0">
      <alignment horizontal="left" vertical="top" indent="1"/>
    </xf>
    <xf numFmtId="186" fontId="56" fillId="21" borderId="231" applyNumberFormat="0" applyProtection="0">
      <alignment horizontal="left" vertical="top" indent="1"/>
    </xf>
    <xf numFmtId="4" fontId="56" fillId="16" borderId="233" applyNumberFormat="0" applyProtection="0">
      <alignment horizontal="right" vertical="center"/>
    </xf>
    <xf numFmtId="186" fontId="56" fillId="15" borderId="231" applyNumberFormat="0" applyProtection="0">
      <alignment horizontal="left" vertical="top" indent="1"/>
    </xf>
    <xf numFmtId="164" fontId="35" fillId="0" borderId="0" applyFont="0" applyFill="0" applyBorder="0" applyAlignment="0" applyProtection="0"/>
    <xf numFmtId="186" fontId="56" fillId="15"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4" borderId="233" applyNumberFormat="0" applyProtection="0">
      <alignment horizontal="left" vertical="center" indent="1"/>
    </xf>
    <xf numFmtId="4" fontId="56" fillId="60" borderId="233" applyNumberFormat="0" applyProtection="0">
      <alignment horizontal="right" vertical="center"/>
    </xf>
    <xf numFmtId="186" fontId="56" fillId="14" borderId="231" applyNumberFormat="0" applyProtection="0">
      <alignment horizontal="left" vertical="top" indent="1"/>
    </xf>
    <xf numFmtId="37" fontId="33" fillId="0" borderId="236" applyNumberFormat="0"/>
    <xf numFmtId="186" fontId="60" fillId="52" borderId="231" applyNumberFormat="0" applyProtection="0">
      <alignment horizontal="left" vertical="top" indent="1"/>
    </xf>
    <xf numFmtId="186" fontId="56" fillId="40" borderId="233" applyNumberFormat="0" applyFont="0" applyAlignment="0" applyProtection="0"/>
    <xf numFmtId="4" fontId="64" fillId="64" borderId="233" applyNumberFormat="0" applyProtection="0">
      <alignment horizontal="right" vertical="center"/>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61" fillId="21" borderId="235" applyBorder="0"/>
    <xf numFmtId="4" fontId="56" fillId="59" borderId="233" applyNumberFormat="0" applyProtection="0">
      <alignment horizontal="righ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14" borderId="233"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4" fontId="56" fillId="16" borderId="233" applyNumberFormat="0" applyProtection="0">
      <alignment horizontal="right" vertical="center"/>
    </xf>
    <xf numFmtId="4" fontId="56" fillId="59" borderId="233" applyNumberFormat="0" applyProtection="0">
      <alignment horizontal="right" vertical="center"/>
    </xf>
    <xf numFmtId="186" fontId="57" fillId="44" borderId="234" applyNumberFormat="0" applyAlignment="0" applyProtection="0"/>
    <xf numFmtId="186" fontId="56" fillId="11" borderId="233" applyNumberFormat="0" applyProtection="0">
      <alignment horizontal="left" vertical="center" indent="1"/>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6" borderId="233" applyNumberFormat="0" applyProtection="0">
      <alignment horizontal="right" vertical="center"/>
    </xf>
    <xf numFmtId="186" fontId="56" fillId="40" borderId="233" applyNumberFormat="0" applyFont="0" applyAlignment="0" applyProtection="0"/>
    <xf numFmtId="4" fontId="56" fillId="57" borderId="237"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4" fontId="56" fillId="55" borderId="233" applyNumberFormat="0" applyProtection="0">
      <alignment horizontal="right" vertical="center"/>
    </xf>
    <xf numFmtId="4" fontId="56" fillId="52" borderId="233" applyNumberFormat="0" applyProtection="0">
      <alignment vertical="center"/>
    </xf>
    <xf numFmtId="4" fontId="56" fillId="58" borderId="233" applyNumberFormat="0" applyProtection="0">
      <alignment horizontal="right" vertical="center"/>
    </xf>
    <xf numFmtId="4" fontId="59" fillId="53" borderId="233" applyNumberFormat="0" applyProtection="0">
      <alignment vertical="center"/>
    </xf>
    <xf numFmtId="164" fontId="35" fillId="0" borderId="0" applyFont="0" applyFill="0" applyBorder="0" applyAlignment="0" applyProtection="0"/>
    <xf numFmtId="186" fontId="50" fillId="41" borderId="233" applyNumberFormat="0" applyAlignment="0" applyProtection="0"/>
    <xf numFmtId="186" fontId="56" fillId="11" borderId="233" applyNumberFormat="0" applyProtection="0">
      <alignment horizontal="left" vertical="center" indent="1"/>
    </xf>
    <xf numFmtId="186" fontId="56" fillId="40" borderId="233" applyNumberFormat="0" applyFont="0" applyAlignment="0" applyProtection="0"/>
    <xf numFmtId="186" fontId="50" fillId="41" borderId="233" applyNumberFormat="0" applyAlignment="0" applyProtection="0"/>
    <xf numFmtId="4" fontId="59" fillId="53" borderId="233" applyNumberFormat="0" applyProtection="0">
      <alignment vertical="center"/>
    </xf>
    <xf numFmtId="164" fontId="35" fillId="0" borderId="0" applyFont="0" applyFill="0" applyBorder="0" applyAlignment="0" applyProtection="0"/>
    <xf numFmtId="4" fontId="56" fillId="15" borderId="233" applyNumberFormat="0" applyProtection="0">
      <alignment horizontal="right" vertical="center"/>
    </xf>
    <xf numFmtId="4" fontId="56" fillId="52" borderId="233" applyNumberFormat="0" applyProtection="0">
      <alignment vertical="center"/>
    </xf>
    <xf numFmtId="4" fontId="56" fillId="52" borderId="233" applyNumberFormat="0" applyProtection="0">
      <alignment vertical="center"/>
    </xf>
    <xf numFmtId="4" fontId="56" fillId="15" borderId="233" applyNumberFormat="0" applyProtection="0">
      <alignment horizontal="right" vertical="center"/>
    </xf>
    <xf numFmtId="4" fontId="56" fillId="23"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4" fontId="56" fillId="56" borderId="233" applyNumberFormat="0" applyProtection="0">
      <alignment horizontal="right" vertical="center"/>
    </xf>
    <xf numFmtId="4" fontId="56" fillId="53" borderId="233" applyNumberFormat="0" applyProtection="0">
      <alignment horizontal="left" vertical="center" indent="1"/>
    </xf>
    <xf numFmtId="186" fontId="56" fillId="63" borderId="233" applyNumberFormat="0" applyProtection="0">
      <alignment horizontal="left" vertical="center" indent="1"/>
    </xf>
    <xf numFmtId="186" fontId="56" fillId="40" borderId="233" applyNumberFormat="0" applyFont="0" applyAlignment="0" applyProtection="0"/>
    <xf numFmtId="186" fontId="61" fillId="21" borderId="235" applyBorder="0"/>
    <xf numFmtId="186" fontId="44" fillId="0" borderId="238" applyNumberFormat="0" applyFill="0" applyAlignment="0" applyProtection="0"/>
    <xf numFmtId="164" fontId="35" fillId="0" borderId="0" applyFont="0" applyFill="0" applyBorder="0" applyAlignment="0" applyProtection="0"/>
    <xf numFmtId="186" fontId="42" fillId="44" borderId="233" applyNumberFormat="0" applyAlignment="0" applyProtection="0"/>
    <xf numFmtId="4" fontId="56" fillId="58" borderId="233" applyNumberFormat="0" applyProtection="0">
      <alignment horizontal="right" vertical="center"/>
    </xf>
    <xf numFmtId="186" fontId="56" fillId="40" borderId="233" applyNumberFormat="0" applyFont="0" applyAlignment="0" applyProtection="0"/>
    <xf numFmtId="186" fontId="56" fillId="63" borderId="231" applyNumberFormat="0" applyProtection="0">
      <alignment horizontal="left" vertical="top" indent="1"/>
    </xf>
    <xf numFmtId="4" fontId="56" fillId="54" borderId="233" applyNumberFormat="0" applyProtection="0">
      <alignment horizontal="left" vertical="center" indent="1"/>
    </xf>
    <xf numFmtId="186" fontId="62" fillId="15" borderId="231" applyNumberFormat="0" applyProtection="0">
      <alignment horizontal="left" vertical="top" indent="1"/>
    </xf>
    <xf numFmtId="186" fontId="44" fillId="0" borderId="238" applyNumberFormat="0" applyFill="0" applyAlignment="0" applyProtection="0"/>
    <xf numFmtId="186" fontId="56" fillId="40" borderId="233" applyNumberFormat="0" applyFont="0" applyAlignment="0" applyProtection="0"/>
    <xf numFmtId="4" fontId="59" fillId="53" borderId="233" applyNumberFormat="0" applyProtection="0">
      <alignment vertical="center"/>
    </xf>
    <xf numFmtId="186" fontId="56" fillId="62" borderId="233" applyNumberFormat="0" applyProtection="0">
      <alignment horizontal="left" vertical="center" indent="1"/>
    </xf>
    <xf numFmtId="37" fontId="33" fillId="0" borderId="236" applyNumberFormat="0"/>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56" fillId="15"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186" fontId="56" fillId="11" borderId="233" applyNumberFormat="0" applyProtection="0">
      <alignment horizontal="left" vertical="center" indent="1"/>
    </xf>
    <xf numFmtId="4" fontId="56" fillId="60" borderId="233" applyNumberFormat="0" applyProtection="0">
      <alignment horizontal="right" vertical="center"/>
    </xf>
    <xf numFmtId="4" fontId="56" fillId="56" borderId="233" applyNumberFormat="0" applyProtection="0">
      <alignment horizontal="right" vertical="center"/>
    </xf>
    <xf numFmtId="4" fontId="56" fillId="54" borderId="233" applyNumberFormat="0" applyProtection="0">
      <alignment horizontal="left" vertical="center" indent="1"/>
    </xf>
    <xf numFmtId="4" fontId="59" fillId="53" borderId="233" applyNumberFormat="0" applyProtection="0">
      <alignment vertical="center"/>
    </xf>
    <xf numFmtId="4" fontId="64" fillId="64" borderId="233" applyNumberFormat="0" applyProtection="0">
      <alignment horizontal="right" vertical="center"/>
    </xf>
    <xf numFmtId="186" fontId="56" fillId="14" borderId="231" applyNumberFormat="0" applyProtection="0">
      <alignment horizontal="left" vertical="top" indent="1"/>
    </xf>
    <xf numFmtId="186" fontId="56" fillId="14" borderId="231" applyNumberFormat="0" applyProtection="0">
      <alignment horizontal="left" vertical="top" indent="1"/>
    </xf>
    <xf numFmtId="164" fontId="35" fillId="0" borderId="0" applyFont="0" applyFill="0" applyBorder="0" applyAlignment="0" applyProtection="0"/>
    <xf numFmtId="4" fontId="56" fillId="54" borderId="233" applyNumberFormat="0" applyProtection="0">
      <alignment horizontal="left" vertical="center" indent="1"/>
    </xf>
    <xf numFmtId="4" fontId="62" fillId="11" borderId="231" applyNumberFormat="0" applyProtection="0">
      <alignment horizontal="left" vertical="center" indent="1"/>
    </xf>
    <xf numFmtId="4" fontId="56" fillId="19" borderId="233" applyNumberFormat="0" applyProtection="0">
      <alignment horizontal="right" vertical="center"/>
    </xf>
    <xf numFmtId="4" fontId="56" fillId="58" borderId="233" applyNumberFormat="0" applyProtection="0">
      <alignment horizontal="right" vertical="center"/>
    </xf>
    <xf numFmtId="186" fontId="42" fillId="44" borderId="233"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1" applyNumberFormat="0" applyProtection="0">
      <alignment horizontal="left" vertical="top" indent="1"/>
    </xf>
    <xf numFmtId="4" fontId="59" fillId="53" borderId="233" applyNumberFormat="0" applyProtection="0">
      <alignment vertical="center"/>
    </xf>
    <xf numFmtId="4" fontId="56" fillId="55" borderId="233" applyNumberFormat="0" applyProtection="0">
      <alignment horizontal="right" vertical="center"/>
    </xf>
    <xf numFmtId="186" fontId="56" fillId="11" borderId="233" applyNumberFormat="0" applyProtection="0">
      <alignment horizontal="left" vertical="center" indent="1"/>
    </xf>
    <xf numFmtId="4" fontId="56" fillId="60" borderId="233" applyNumberFormat="0" applyProtection="0">
      <alignment horizontal="right" vertical="center"/>
    </xf>
    <xf numFmtId="4" fontId="56" fillId="59" borderId="233" applyNumberFormat="0" applyProtection="0">
      <alignment horizontal="right" vertical="center"/>
    </xf>
    <xf numFmtId="4" fontId="56" fillId="56" borderId="233" applyNumberFormat="0" applyProtection="0">
      <alignment horizontal="right" vertical="center"/>
    </xf>
    <xf numFmtId="4" fontId="56" fillId="16" borderId="233" applyNumberFormat="0" applyProtection="0">
      <alignment horizontal="right" vertical="center"/>
    </xf>
    <xf numFmtId="186" fontId="56" fillId="63" borderId="233" applyNumberFormat="0" applyProtection="0">
      <alignment horizontal="left" vertical="center" indent="1"/>
    </xf>
    <xf numFmtId="186" fontId="56" fillId="14" borderId="233" applyNumberFormat="0" applyProtection="0">
      <alignment horizontal="left" vertical="center" indent="1"/>
    </xf>
    <xf numFmtId="186" fontId="57" fillId="44" borderId="234" applyNumberFormat="0" applyAlignment="0" applyProtection="0"/>
    <xf numFmtId="4" fontId="56" fillId="15" borderId="233" applyNumberFormat="0" applyProtection="0">
      <alignment horizontal="right" vertical="center"/>
    </xf>
    <xf numFmtId="164" fontId="5" fillId="0" borderId="0" applyFont="0" applyFill="0" applyBorder="0" applyAlignment="0" applyProtection="0"/>
    <xf numFmtId="4" fontId="56" fillId="23" borderId="233" applyNumberFormat="0" applyProtection="0">
      <alignment horizontal="right" vertical="center"/>
    </xf>
    <xf numFmtId="186" fontId="50" fillId="41" borderId="233" applyNumberFormat="0" applyAlignment="0" applyProtection="0"/>
    <xf numFmtId="186" fontId="44" fillId="0" borderId="238" applyNumberFormat="0" applyFill="0" applyAlignment="0" applyProtection="0"/>
    <xf numFmtId="186" fontId="27" fillId="14" borderId="231" applyNumberFormat="0" applyProtection="0">
      <alignment horizontal="left" vertical="top" indent="1"/>
    </xf>
    <xf numFmtId="4" fontId="59" fillId="65" borderId="233" applyNumberFormat="0" applyProtection="0">
      <alignment horizontal="right" vertical="center"/>
    </xf>
    <xf numFmtId="4" fontId="56" fillId="53" borderId="233" applyNumberFormat="0" applyProtection="0">
      <alignment horizontal="left" vertical="center" indent="1"/>
    </xf>
    <xf numFmtId="186" fontId="56" fillId="14" borderId="231" applyNumberFormat="0" applyProtection="0">
      <alignment horizontal="left" vertical="top" indent="1"/>
    </xf>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7" fillId="44" borderId="234" applyNumberFormat="0" applyAlignment="0" applyProtection="0"/>
    <xf numFmtId="4" fontId="62" fillId="48" borderId="231" applyNumberFormat="0" applyProtection="0">
      <alignment vertical="center"/>
    </xf>
    <xf numFmtId="186" fontId="56" fillId="63" borderId="231" applyNumberFormat="0" applyProtection="0">
      <alignment horizontal="left" vertical="top" indent="1"/>
    </xf>
    <xf numFmtId="186" fontId="42" fillId="44" borderId="233" applyNumberFormat="0" applyAlignment="0" applyProtection="0"/>
    <xf numFmtId="186" fontId="56" fillId="40" borderId="233" applyNumberFormat="0" applyFont="0" applyAlignment="0" applyProtection="0"/>
    <xf numFmtId="4" fontId="56" fillId="0" borderId="233" applyNumberFormat="0" applyProtection="0">
      <alignment horizontal="right" vertical="center"/>
    </xf>
    <xf numFmtId="4" fontId="63" fillId="66" borderId="237" applyNumberFormat="0" applyProtection="0">
      <alignment horizontal="left" vertical="center" indent="1"/>
    </xf>
    <xf numFmtId="186" fontId="50" fillId="41" borderId="233" applyNumberFormat="0" applyAlignment="0" applyProtection="0"/>
    <xf numFmtId="186" fontId="56" fillId="15" borderId="231" applyNumberFormat="0" applyProtection="0">
      <alignment horizontal="left" vertical="top" indent="1"/>
    </xf>
    <xf numFmtId="186" fontId="56" fillId="14" borderId="231" applyNumberFormat="0" applyProtection="0">
      <alignment horizontal="left" vertical="top" indent="1"/>
    </xf>
    <xf numFmtId="186" fontId="56" fillId="14" borderId="233" applyNumberFormat="0" applyProtection="0">
      <alignment horizontal="left" vertical="center" indent="1"/>
    </xf>
    <xf numFmtId="4" fontId="56" fillId="55" borderId="233" applyNumberFormat="0" applyProtection="0">
      <alignment horizontal="right" vertical="center"/>
    </xf>
    <xf numFmtId="4" fontId="56" fillId="0" borderId="233" applyNumberFormat="0" applyProtection="0">
      <alignment horizontal="right" vertical="center"/>
    </xf>
    <xf numFmtId="194" fontId="33" fillId="0" borderId="230" applyFill="0"/>
    <xf numFmtId="186" fontId="56" fillId="40" borderId="233" applyNumberFormat="0" applyFont="0" applyAlignment="0" applyProtection="0"/>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63" borderId="231" applyNumberFormat="0" applyProtection="0">
      <alignment horizontal="left" vertical="top" indent="1"/>
    </xf>
    <xf numFmtId="186" fontId="56" fillId="40" borderId="233" applyNumberFormat="0" applyFont="0" applyAlignment="0" applyProtection="0"/>
    <xf numFmtId="4" fontId="56" fillId="58" borderId="233" applyNumberFormat="0" applyProtection="0">
      <alignment horizontal="right" vertical="center"/>
    </xf>
    <xf numFmtId="186" fontId="56" fillId="63" borderId="231" applyNumberFormat="0" applyProtection="0">
      <alignment horizontal="left" vertical="top" indent="1"/>
    </xf>
    <xf numFmtId="4" fontId="56" fillId="54" borderId="233" applyNumberFormat="0" applyProtection="0">
      <alignment horizontal="left" vertical="center" indent="1"/>
    </xf>
    <xf numFmtId="186" fontId="56" fillId="21" borderId="231" applyNumberFormat="0" applyProtection="0">
      <alignment horizontal="left" vertical="top" indent="1"/>
    </xf>
    <xf numFmtId="186" fontId="42" fillId="44" borderId="233" applyNumberFormat="0" applyAlignment="0" applyProtection="0"/>
    <xf numFmtId="4" fontId="62" fillId="11" borderId="231" applyNumberFormat="0" applyProtection="0">
      <alignment horizontal="left" vertical="center" indent="1"/>
    </xf>
    <xf numFmtId="186" fontId="44" fillId="0" borderId="238" applyNumberFormat="0" applyFill="0" applyAlignment="0" applyProtection="0"/>
    <xf numFmtId="186" fontId="56" fillId="40" borderId="233" applyNumberFormat="0" applyFont="0" applyAlignment="0" applyProtection="0"/>
    <xf numFmtId="186" fontId="56" fillId="21" borderId="231" applyNumberFormat="0" applyProtection="0">
      <alignment horizontal="left" vertical="top" indent="1"/>
    </xf>
    <xf numFmtId="4" fontId="56" fillId="54" borderId="233" applyNumberFormat="0" applyProtection="0">
      <alignment horizontal="left" vertical="center" indent="1"/>
    </xf>
    <xf numFmtId="186" fontId="42" fillId="44" borderId="233" applyNumberFormat="0" applyAlignment="0" applyProtection="0"/>
    <xf numFmtId="4" fontId="64" fillId="64" borderId="233" applyNumberFormat="0" applyProtection="0">
      <alignment horizontal="right" vertical="center"/>
    </xf>
    <xf numFmtId="186" fontId="61" fillId="21" borderId="235" applyBorder="0"/>
    <xf numFmtId="186" fontId="56" fillId="40" borderId="233" applyNumberFormat="0" applyFont="0" applyAlignment="0" applyProtection="0"/>
    <xf numFmtId="4" fontId="56" fillId="54" borderId="233" applyNumberFormat="0" applyProtection="0">
      <alignment horizontal="left" vertical="center" indent="1"/>
    </xf>
    <xf numFmtId="186" fontId="27" fillId="15" borderId="231" applyNumberFormat="0" applyProtection="0">
      <alignment horizontal="left" vertical="top" indent="1"/>
    </xf>
    <xf numFmtId="186" fontId="56" fillId="40" borderId="233" applyNumberFormat="0" applyFont="0" applyAlignment="0" applyProtection="0"/>
    <xf numFmtId="4" fontId="56" fillId="55" borderId="233" applyNumberFormat="0" applyProtection="0">
      <alignment horizontal="right" vertical="center"/>
    </xf>
    <xf numFmtId="4" fontId="56" fillId="60" borderId="233" applyNumberFormat="0" applyProtection="0">
      <alignment horizontal="right" vertical="center"/>
    </xf>
    <xf numFmtId="186" fontId="56" fillId="21" borderId="231" applyNumberFormat="0" applyProtection="0">
      <alignment horizontal="left" vertical="top" indent="1"/>
    </xf>
    <xf numFmtId="186" fontId="56" fillId="14" borderId="231" applyNumberFormat="0" applyProtection="0">
      <alignment horizontal="left" vertical="top" indent="1"/>
    </xf>
    <xf numFmtId="4" fontId="56" fillId="19" borderId="233" applyNumberFormat="0" applyProtection="0">
      <alignment horizontal="right" vertical="center"/>
    </xf>
    <xf numFmtId="186" fontId="56" fillId="63" borderId="231" applyNumberFormat="0" applyProtection="0">
      <alignment horizontal="left" vertical="top" indent="1"/>
    </xf>
    <xf numFmtId="186" fontId="27" fillId="63" borderId="231" applyNumberFormat="0" applyProtection="0">
      <alignment horizontal="left" vertical="center" indent="1"/>
    </xf>
    <xf numFmtId="4" fontId="56" fillId="0" borderId="233" applyNumberFormat="0" applyProtection="0">
      <alignment horizontal="right" vertical="center"/>
    </xf>
    <xf numFmtId="186" fontId="42" fillId="44" borderId="233" applyNumberFormat="0" applyAlignment="0" applyProtection="0"/>
    <xf numFmtId="186" fontId="50" fillId="41" borderId="233" applyNumberFormat="0" applyAlignment="0" applyProtection="0"/>
    <xf numFmtId="4" fontId="56" fillId="53" borderId="233" applyNumberFormat="0" applyProtection="0">
      <alignment horizontal="left" vertical="center" indent="1"/>
    </xf>
    <xf numFmtId="4" fontId="62" fillId="11" borderId="231" applyNumberFormat="0" applyProtection="0">
      <alignment horizontal="left" vertical="center" indent="1"/>
    </xf>
    <xf numFmtId="4" fontId="56" fillId="60" borderId="233" applyNumberFormat="0" applyProtection="0">
      <alignment horizontal="right" vertical="center"/>
    </xf>
    <xf numFmtId="4" fontId="59" fillId="65" borderId="233" applyNumberFormat="0" applyProtection="0">
      <alignment horizontal="right" vertical="center"/>
    </xf>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4" fontId="64" fillId="64" borderId="233" applyNumberFormat="0" applyProtection="0">
      <alignment horizontal="right" vertical="center"/>
    </xf>
    <xf numFmtId="186" fontId="42" fillId="44"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0" borderId="233" applyNumberFormat="0" applyProtection="0">
      <alignment horizontal="right" vertical="center"/>
    </xf>
    <xf numFmtId="164" fontId="35" fillId="0" borderId="0" applyFont="0" applyFill="0" applyBorder="0" applyAlignment="0" applyProtection="0"/>
    <xf numFmtId="186" fontId="56" fillId="40" borderId="233" applyNumberFormat="0" applyFont="0" applyAlignment="0" applyProtection="0"/>
    <xf numFmtId="186" fontId="42" fillId="44" borderId="233" applyNumberFormat="0" applyAlignment="0" applyProtection="0"/>
    <xf numFmtId="186" fontId="62" fillId="48" borderId="231" applyNumberFormat="0" applyProtection="0">
      <alignment horizontal="left" vertical="top" indent="1"/>
    </xf>
    <xf numFmtId="186" fontId="27" fillId="14" borderId="231" applyNumberFormat="0" applyProtection="0">
      <alignment horizontal="left" vertical="center" indent="1"/>
    </xf>
    <xf numFmtId="4" fontId="64" fillId="64" borderId="233" applyNumberFormat="0" applyProtection="0">
      <alignment horizontal="right" vertical="center"/>
    </xf>
    <xf numFmtId="186" fontId="56" fillId="14" borderId="233" applyNumberFormat="0" applyProtection="0">
      <alignment horizontal="left" vertical="center" indent="1"/>
    </xf>
    <xf numFmtId="186" fontId="56" fillId="62" borderId="233" applyNumberFormat="0" applyProtection="0">
      <alignment horizontal="left" vertical="center" indent="1"/>
    </xf>
    <xf numFmtId="4" fontId="56" fillId="55" borderId="233" applyNumberFormat="0" applyProtection="0">
      <alignment horizontal="right" vertical="center"/>
    </xf>
    <xf numFmtId="186" fontId="56" fillId="15" borderId="231" applyNumberFormat="0" applyProtection="0">
      <alignment horizontal="left" vertical="top" indent="1"/>
    </xf>
    <xf numFmtId="186" fontId="56" fillId="62"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4" fontId="56" fillId="23" borderId="233" applyNumberFormat="0" applyProtection="0">
      <alignment horizontal="right" vertical="center"/>
    </xf>
    <xf numFmtId="186" fontId="56" fillId="63" borderId="233" applyNumberFormat="0" applyProtection="0">
      <alignment horizontal="left" vertical="center" indent="1"/>
    </xf>
    <xf numFmtId="186" fontId="56" fillId="14" borderId="231" applyNumberFormat="0" applyProtection="0">
      <alignment horizontal="left" vertical="top" indent="1"/>
    </xf>
    <xf numFmtId="4" fontId="56" fillId="15" borderId="233" applyNumberFormat="0" applyProtection="0">
      <alignment horizontal="right" vertical="center"/>
    </xf>
    <xf numFmtId="186" fontId="62" fillId="48" borderId="231" applyNumberFormat="0" applyProtection="0">
      <alignment horizontal="left" vertical="top" indent="1"/>
    </xf>
    <xf numFmtId="186" fontId="44" fillId="0" borderId="238" applyNumberFormat="0" applyFill="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186" fontId="56" fillId="40" borderId="233" applyNumberFormat="0" applyFont="0" applyAlignment="0" applyProtection="0"/>
    <xf numFmtId="186" fontId="56" fillId="14" borderId="231" applyNumberFormat="0" applyProtection="0">
      <alignment horizontal="left" vertical="top" indent="1"/>
    </xf>
    <xf numFmtId="186" fontId="42" fillId="44" borderId="233" applyNumberFormat="0" applyAlignment="0" applyProtection="0"/>
    <xf numFmtId="186" fontId="56" fillId="21" borderId="231" applyNumberFormat="0" applyProtection="0">
      <alignment horizontal="left" vertical="top" indent="1"/>
    </xf>
    <xf numFmtId="4" fontId="62" fillId="48" borderId="231" applyNumberFormat="0" applyProtection="0">
      <alignment vertical="center"/>
    </xf>
    <xf numFmtId="37" fontId="33" fillId="0" borderId="236" applyNumberFormat="0"/>
    <xf numFmtId="186" fontId="56" fillId="40" borderId="233" applyNumberFormat="0" applyFont="0" applyAlignment="0" applyProtection="0"/>
    <xf numFmtId="186" fontId="56" fillId="21" borderId="231" applyNumberFormat="0" applyProtection="0">
      <alignment horizontal="left" vertical="top" indent="1"/>
    </xf>
    <xf numFmtId="4" fontId="56" fillId="55" borderId="233" applyNumberFormat="0" applyProtection="0">
      <alignment horizontal="right" vertical="center"/>
    </xf>
    <xf numFmtId="186" fontId="50" fillId="41" borderId="233" applyNumberFormat="0" applyAlignment="0" applyProtection="0"/>
    <xf numFmtId="4" fontId="59" fillId="65" borderId="233" applyNumberFormat="0" applyProtection="0">
      <alignment horizontal="right" vertical="center"/>
    </xf>
    <xf numFmtId="4" fontId="63" fillId="66" borderId="237"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4" fontId="56" fillId="14" borderId="237" applyNumberFormat="0" applyProtection="0">
      <alignment horizontal="left" vertical="center" indent="1"/>
    </xf>
    <xf numFmtId="186" fontId="62" fillId="48" borderId="231" applyNumberFormat="0" applyProtection="0">
      <alignment horizontal="left" vertical="top" indent="1"/>
    </xf>
    <xf numFmtId="186" fontId="56" fillId="21" borderId="231" applyNumberFormat="0" applyProtection="0">
      <alignment horizontal="left" vertical="top" indent="1"/>
    </xf>
    <xf numFmtId="4" fontId="56" fillId="52" borderId="233" applyNumberFormat="0" applyProtection="0">
      <alignment vertical="center"/>
    </xf>
    <xf numFmtId="4" fontId="56" fillId="54" borderId="233" applyNumberFormat="0" applyProtection="0">
      <alignment horizontal="left" vertical="center" indent="1"/>
    </xf>
    <xf numFmtId="4" fontId="27" fillId="21" borderId="237"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14" borderId="231" applyNumberFormat="0" applyProtection="0">
      <alignment horizontal="left" vertical="top" indent="1"/>
    </xf>
    <xf numFmtId="4" fontId="62" fillId="11" borderId="231" applyNumberFormat="0" applyProtection="0">
      <alignment horizontal="left" vertical="center" indent="1"/>
    </xf>
    <xf numFmtId="4" fontId="59" fillId="65" borderId="233" applyNumberFormat="0" applyProtection="0">
      <alignment horizontal="right" vertical="center"/>
    </xf>
    <xf numFmtId="186" fontId="56" fillId="40" borderId="233" applyNumberFormat="0" applyFont="0" applyAlignment="0" applyProtection="0"/>
    <xf numFmtId="186" fontId="56" fillId="14" borderId="231" applyNumberFormat="0" applyProtection="0">
      <alignment horizontal="left" vertical="top" indent="1"/>
    </xf>
    <xf numFmtId="4" fontId="64" fillId="64" borderId="233" applyNumberFormat="0" applyProtection="0">
      <alignment horizontal="right" vertical="center"/>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194" fontId="33" fillId="0" borderId="230" applyFill="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63" borderId="231" applyNumberFormat="0" applyProtection="0">
      <alignment horizontal="left" vertical="top" indent="1"/>
    </xf>
    <xf numFmtId="4" fontId="62" fillId="11" borderId="231" applyNumberFormat="0" applyProtection="0">
      <alignment horizontal="left" vertical="center" indent="1"/>
    </xf>
    <xf numFmtId="4" fontId="62" fillId="48" borderId="231" applyNumberFormat="0" applyProtection="0">
      <alignment vertical="center"/>
    </xf>
    <xf numFmtId="186" fontId="27" fillId="63" borderId="231" applyNumberFormat="0" applyProtection="0">
      <alignment horizontal="left" vertical="top" indent="1"/>
    </xf>
    <xf numFmtId="186" fontId="56" fillId="63" borderId="233" applyNumberFormat="0" applyProtection="0">
      <alignment horizontal="left" vertical="center" indent="1"/>
    </xf>
    <xf numFmtId="186" fontId="56" fillId="21" borderId="231" applyNumberFormat="0" applyProtection="0">
      <alignment horizontal="left" vertical="top" indent="1"/>
    </xf>
    <xf numFmtId="186" fontId="56" fillId="40" borderId="233" applyNumberFormat="0" applyFont="0" applyAlignment="0" applyProtection="0"/>
    <xf numFmtId="186" fontId="56" fillId="14" borderId="231" applyNumberFormat="0" applyProtection="0">
      <alignment horizontal="left" vertical="top" indent="1"/>
    </xf>
    <xf numFmtId="186" fontId="56" fillId="15" borderId="231" applyNumberFormat="0" applyProtection="0">
      <alignment horizontal="left" vertical="top" indent="1"/>
    </xf>
    <xf numFmtId="186" fontId="42" fillId="44" borderId="233" applyNumberFormat="0" applyAlignment="0" applyProtection="0"/>
    <xf numFmtId="186" fontId="44" fillId="0" borderId="238" applyNumberFormat="0" applyFill="0" applyAlignment="0" applyProtection="0"/>
    <xf numFmtId="186" fontId="44" fillId="0" borderId="238" applyNumberFormat="0" applyFill="0" applyAlignment="0" applyProtection="0"/>
    <xf numFmtId="37" fontId="33" fillId="0" borderId="236" applyNumberFormat="0"/>
    <xf numFmtId="4" fontId="64" fillId="64" borderId="233" applyNumberFormat="0" applyProtection="0">
      <alignment horizontal="right" vertical="center"/>
    </xf>
    <xf numFmtId="4" fontId="63" fillId="66" borderId="237" applyNumberFormat="0" applyProtection="0">
      <alignment horizontal="left" vertical="center" indent="1"/>
    </xf>
    <xf numFmtId="186" fontId="62" fillId="15" borderId="231" applyNumberFormat="0" applyProtection="0">
      <alignment horizontal="left" vertical="top" indent="1"/>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62" fillId="48"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62" borderId="233"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5" borderId="237" applyNumberFormat="0" applyProtection="0">
      <alignment horizontal="left" vertical="center" indent="1"/>
    </xf>
    <xf numFmtId="4" fontId="56" fillId="14" borderId="237" applyNumberFormat="0" applyProtection="0">
      <alignment horizontal="left" vertical="center" indent="1"/>
    </xf>
    <xf numFmtId="4" fontId="56" fillId="15" borderId="233" applyNumberFormat="0" applyProtection="0">
      <alignment horizontal="right" vertical="center"/>
    </xf>
    <xf numFmtId="4" fontId="27" fillId="21" borderId="237" applyNumberFormat="0" applyProtection="0">
      <alignment horizontal="left" vertical="center" indent="1"/>
    </xf>
    <xf numFmtId="4" fontId="27" fillId="21" borderId="237" applyNumberFormat="0" applyProtection="0">
      <alignment horizontal="left" vertical="center" indent="1"/>
    </xf>
    <xf numFmtId="4" fontId="56" fillId="61" borderId="237" applyNumberFormat="0" applyProtection="0">
      <alignment horizontal="left" vertical="center" indent="1"/>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7" borderId="237"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186" fontId="60" fillId="52" borderId="231" applyNumberFormat="0" applyProtection="0">
      <alignment horizontal="left" vertical="top"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7" fillId="44" borderId="234" applyNumberFormat="0" applyAlignment="0" applyProtection="0"/>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186" fontId="61" fillId="21" borderId="235" applyBorder="0"/>
    <xf numFmtId="186" fontId="56" fillId="40" borderId="233" applyNumberFormat="0" applyFont="0" applyAlignment="0" applyProtection="0"/>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27" fillId="14" borderId="231" applyNumberFormat="0" applyProtection="0">
      <alignment horizontal="left" vertical="top" indent="1"/>
    </xf>
    <xf numFmtId="4" fontId="59" fillId="65" borderId="233" applyNumberFormat="0" applyProtection="0">
      <alignment horizontal="right" vertical="center"/>
    </xf>
    <xf numFmtId="4" fontId="56" fillId="54" borderId="233" applyNumberFormat="0" applyProtection="0">
      <alignment horizontal="left" vertical="center" indent="1"/>
    </xf>
    <xf numFmtId="186" fontId="62" fillId="15" borderId="231" applyNumberFormat="0" applyProtection="0">
      <alignment horizontal="left" vertical="top" indent="1"/>
    </xf>
    <xf numFmtId="4" fontId="63" fillId="66" borderId="237" applyNumberFormat="0" applyProtection="0">
      <alignment horizontal="left" vertical="center" indent="1"/>
    </xf>
    <xf numFmtId="37" fontId="33" fillId="0" borderId="236" applyNumberFormat="0"/>
    <xf numFmtId="186" fontId="44" fillId="0" borderId="238" applyNumberFormat="0" applyFill="0" applyAlignment="0" applyProtection="0"/>
    <xf numFmtId="186" fontId="56" fillId="63" borderId="231" applyNumberFormat="0" applyProtection="0">
      <alignment horizontal="left" vertical="top" indent="1"/>
    </xf>
    <xf numFmtId="186" fontId="56" fillId="15" borderId="231" applyNumberFormat="0" applyProtection="0">
      <alignment horizontal="left" vertical="top" indent="1"/>
    </xf>
    <xf numFmtId="4" fontId="56" fillId="23" borderId="233" applyNumberFormat="0" applyProtection="0">
      <alignment horizontal="right" vertical="center"/>
    </xf>
    <xf numFmtId="186" fontId="56" fillId="62"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56" fillId="54" borderId="233" applyNumberFormat="0" applyProtection="0">
      <alignment horizontal="left" vertical="center" indent="1"/>
    </xf>
    <xf numFmtId="186" fontId="56" fillId="14" borderId="233" applyNumberFormat="0" applyProtection="0">
      <alignment horizontal="left" vertical="center" indent="1"/>
    </xf>
    <xf numFmtId="194" fontId="33" fillId="0" borderId="230" applyFill="0"/>
    <xf numFmtId="4" fontId="62" fillId="48" borderId="231" applyNumberFormat="0" applyProtection="0">
      <alignment vertical="center"/>
    </xf>
    <xf numFmtId="186" fontId="44" fillId="0" borderId="238" applyNumberFormat="0" applyFill="0" applyAlignment="0" applyProtection="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56" fillId="11" borderId="233" applyNumberFormat="0" applyProtection="0">
      <alignment horizontal="left" vertical="center" indent="1"/>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2" borderId="233" applyNumberFormat="0" applyProtection="0">
      <alignment vertical="center"/>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27" fillId="14" borderId="231" applyNumberFormat="0" applyProtection="0">
      <alignment horizontal="left" vertical="center" indent="1"/>
    </xf>
    <xf numFmtId="186" fontId="42" fillId="44" borderId="233" applyNumberFormat="0" applyAlignment="0" applyProtection="0"/>
    <xf numFmtId="186" fontId="56" fillId="14" borderId="233" applyNumberFormat="0" applyProtection="0">
      <alignment horizontal="left" vertical="center" indent="1"/>
    </xf>
    <xf numFmtId="186" fontId="56" fillId="63" borderId="231" applyNumberFormat="0" applyProtection="0">
      <alignment horizontal="left" vertical="top" indent="1"/>
    </xf>
    <xf numFmtId="37" fontId="33" fillId="0" borderId="236" applyNumberFormat="0"/>
    <xf numFmtId="186" fontId="56" fillId="40" borderId="233" applyNumberFormat="0" applyFont="0" applyAlignment="0" applyProtection="0"/>
    <xf numFmtId="4" fontId="63" fillId="66" borderId="237" applyNumberFormat="0" applyProtection="0">
      <alignment horizontal="left" vertical="center" indent="1"/>
    </xf>
    <xf numFmtId="164" fontId="35" fillId="0" borderId="0" applyFont="0" applyFill="0" applyBorder="0" applyAlignment="0" applyProtection="0"/>
    <xf numFmtId="186" fontId="56" fillId="40" borderId="233" applyNumberFormat="0" applyFont="0" applyAlignment="0" applyProtection="0"/>
    <xf numFmtId="4" fontId="62" fillId="48" borderId="231" applyNumberFormat="0" applyProtection="0">
      <alignment vertical="center"/>
    </xf>
    <xf numFmtId="4" fontId="64" fillId="64" borderId="233" applyNumberFormat="0" applyProtection="0">
      <alignment horizontal="right" vertical="center"/>
    </xf>
    <xf numFmtId="186" fontId="44" fillId="0" borderId="238" applyNumberFormat="0" applyFill="0" applyAlignment="0" applyProtection="0"/>
    <xf numFmtId="186" fontId="27" fillId="14" borderId="231" applyNumberFormat="0" applyProtection="0">
      <alignment horizontal="left" vertical="top" indent="1"/>
    </xf>
    <xf numFmtId="4" fontId="56" fillId="19" borderId="233" applyNumberFormat="0" applyProtection="0">
      <alignment horizontal="right" vertical="center"/>
    </xf>
    <xf numFmtId="4" fontId="64" fillId="64" borderId="233" applyNumberFormat="0" applyProtection="0">
      <alignment horizontal="right" vertical="center"/>
    </xf>
    <xf numFmtId="186" fontId="44" fillId="0" borderId="238" applyNumberFormat="0" applyFill="0" applyAlignment="0" applyProtection="0"/>
    <xf numFmtId="186" fontId="27" fillId="14" borderId="231" applyNumberFormat="0" applyProtection="0">
      <alignment horizontal="left" vertical="center" indent="1"/>
    </xf>
    <xf numFmtId="186" fontId="56" fillId="15" borderId="231" applyNumberFormat="0" applyProtection="0">
      <alignment horizontal="left" vertical="top" indent="1"/>
    </xf>
    <xf numFmtId="186" fontId="42" fillId="44" borderId="233" applyNumberFormat="0" applyAlignment="0" applyProtection="0"/>
    <xf numFmtId="4" fontId="56" fillId="58" borderId="233" applyNumberFormat="0" applyProtection="0">
      <alignment horizontal="right" vertical="center"/>
    </xf>
    <xf numFmtId="194" fontId="33" fillId="0" borderId="230" applyFill="0"/>
    <xf numFmtId="186" fontId="56" fillId="40" borderId="233" applyNumberFormat="0" applyFont="0" applyAlignment="0" applyProtection="0"/>
    <xf numFmtId="186" fontId="62" fillId="48" borderId="231" applyNumberFormat="0" applyProtection="0">
      <alignment horizontal="left" vertical="top" indent="1"/>
    </xf>
    <xf numFmtId="4" fontId="62" fillId="48" borderId="231"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60" fillId="52" borderId="231" applyNumberFormat="0" applyProtection="0">
      <alignment horizontal="left" vertical="top" indent="1"/>
    </xf>
    <xf numFmtId="4" fontId="56" fillId="59" borderId="233" applyNumberFormat="0" applyProtection="0">
      <alignment horizontal="right" vertical="center"/>
    </xf>
    <xf numFmtId="4" fontId="56" fillId="15" borderId="233" applyNumberFormat="0" applyProtection="0">
      <alignment horizontal="right" vertical="center"/>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0" fillId="41" borderId="233" applyNumberFormat="0" applyAlignment="0" applyProtection="0"/>
    <xf numFmtId="37" fontId="33" fillId="0" borderId="236" applyNumberFormat="0"/>
    <xf numFmtId="186" fontId="56" fillId="14" borderId="233" applyNumberFormat="0" applyProtection="0">
      <alignment horizontal="left" vertical="center"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4" fontId="56" fillId="61" borderId="237" applyNumberFormat="0" applyProtection="0">
      <alignment horizontal="left" vertical="center" indent="1"/>
    </xf>
    <xf numFmtId="186" fontId="50" fillId="41" borderId="233" applyNumberFormat="0" applyAlignment="0" applyProtection="0"/>
    <xf numFmtId="4" fontId="59" fillId="65" borderId="233" applyNumberFormat="0" applyProtection="0">
      <alignment horizontal="right" vertical="center"/>
    </xf>
    <xf numFmtId="4" fontId="62" fillId="48" borderId="231" applyNumberFormat="0" applyProtection="0">
      <alignment vertical="center"/>
    </xf>
    <xf numFmtId="186" fontId="56" fillId="14" borderId="231" applyNumberFormat="0" applyProtection="0">
      <alignment horizontal="left" vertical="top" indent="1"/>
    </xf>
    <xf numFmtId="4" fontId="62" fillId="11" borderId="231" applyNumberFormat="0" applyProtection="0">
      <alignment horizontal="left" vertical="center" indent="1"/>
    </xf>
    <xf numFmtId="186" fontId="27" fillId="14" borderId="231" applyNumberFormat="0" applyProtection="0">
      <alignment horizontal="left" vertical="center" indent="1"/>
    </xf>
    <xf numFmtId="4" fontId="56" fillId="54" borderId="233" applyNumberFormat="0" applyProtection="0">
      <alignment horizontal="left" vertical="center" indent="1"/>
    </xf>
    <xf numFmtId="186" fontId="56" fillId="63" borderId="233" applyNumberFormat="0" applyProtection="0">
      <alignment horizontal="left" vertical="center"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4" fontId="56" fillId="16" borderId="233" applyNumberFormat="0" applyProtection="0">
      <alignment horizontal="right" vertical="center"/>
    </xf>
    <xf numFmtId="4" fontId="56" fillId="14" borderId="237" applyNumberFormat="0" applyProtection="0">
      <alignment horizontal="left" vertical="center" indent="1"/>
    </xf>
    <xf numFmtId="4" fontId="56" fillId="54" borderId="233" applyNumberFormat="0" applyProtection="0">
      <alignment horizontal="left" vertical="center" indent="1"/>
    </xf>
    <xf numFmtId="4" fontId="56" fillId="16" borderId="233" applyNumberFormat="0" applyProtection="0">
      <alignment horizontal="righ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4" fontId="59" fillId="53" borderId="233" applyNumberFormat="0" applyProtection="0">
      <alignment vertical="center"/>
    </xf>
    <xf numFmtId="4" fontId="56" fillId="59" borderId="233" applyNumberFormat="0" applyProtection="0">
      <alignment horizontal="right" vertical="center"/>
    </xf>
    <xf numFmtId="4" fontId="56" fillId="15" borderId="237"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64" fontId="35" fillId="0" borderId="0" applyFont="0" applyFill="0" applyBorder="0" applyAlignment="0" applyProtection="0"/>
    <xf numFmtId="4" fontId="56" fillId="23" borderId="233" applyNumberFormat="0" applyProtection="0">
      <alignment horizontal="right" vertical="center"/>
    </xf>
    <xf numFmtId="164" fontId="35" fillId="0" borderId="0" applyFont="0" applyFill="0" applyBorder="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9" borderId="233" applyNumberFormat="0" applyProtection="0">
      <alignment horizontal="right" vertical="center"/>
    </xf>
    <xf numFmtId="4" fontId="56" fillId="61" borderId="237" applyNumberFormat="0" applyProtection="0">
      <alignment horizontal="left" vertical="center" indent="1"/>
    </xf>
    <xf numFmtId="4" fontId="56" fillId="56"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94" fontId="33" fillId="0" borderId="230" applyFill="0"/>
    <xf numFmtId="186" fontId="56" fillId="63" borderId="231" applyNumberFormat="0" applyProtection="0">
      <alignment horizontal="left" vertical="top" indent="1"/>
    </xf>
    <xf numFmtId="4" fontId="56" fillId="15"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186" fontId="57" fillId="44" borderId="234" applyNumberFormat="0" applyAlignment="0" applyProtection="0"/>
    <xf numFmtId="186" fontId="56" fillId="11" borderId="233"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4" fontId="56" fillId="16" borderId="233" applyNumberFormat="0" applyProtection="0">
      <alignment horizontal="right" vertical="center"/>
    </xf>
    <xf numFmtId="186" fontId="60" fillId="52" borderId="231" applyNumberFormat="0" applyProtection="0">
      <alignment horizontal="left" vertical="top" indent="1"/>
    </xf>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6" borderId="233" applyNumberFormat="0" applyProtection="0">
      <alignment horizontal="right" vertical="center"/>
    </xf>
    <xf numFmtId="4" fontId="56" fillId="53" borderId="233" applyNumberFormat="0" applyProtection="0">
      <alignment horizontal="left" vertical="center" indent="1"/>
    </xf>
    <xf numFmtId="4" fontId="27" fillId="21" borderId="237" applyNumberFormat="0" applyProtection="0">
      <alignment horizontal="left" vertical="center" indent="1"/>
    </xf>
    <xf numFmtId="4" fontId="56" fillId="59" borderId="233" applyNumberFormat="0" applyProtection="0">
      <alignment horizontal="right" vertical="center"/>
    </xf>
    <xf numFmtId="4" fontId="56" fillId="23" borderId="233" applyNumberFormat="0" applyProtection="0">
      <alignment horizontal="right" vertical="center"/>
    </xf>
    <xf numFmtId="186" fontId="56" fillId="21" borderId="231" applyNumberFormat="0" applyProtection="0">
      <alignment horizontal="left" vertical="top" indent="1"/>
    </xf>
    <xf numFmtId="186" fontId="42" fillId="44" borderId="233" applyNumberFormat="0" applyAlignment="0" applyProtection="0"/>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4" fontId="56" fillId="0" borderId="233" applyNumberFormat="0" applyProtection="0">
      <alignment horizontal="right" vertical="center"/>
    </xf>
    <xf numFmtId="186" fontId="44" fillId="0" borderId="238" applyNumberFormat="0" applyFill="0" applyAlignment="0" applyProtection="0"/>
    <xf numFmtId="186" fontId="61" fillId="21" borderId="235" applyBorder="0"/>
    <xf numFmtId="186" fontId="56" fillId="14" borderId="231" applyNumberFormat="0" applyProtection="0">
      <alignment horizontal="left" vertical="top" indent="1"/>
    </xf>
    <xf numFmtId="186" fontId="56" fillId="14" borderId="231" applyNumberFormat="0" applyProtection="0">
      <alignment horizontal="left" vertical="top" indent="1"/>
    </xf>
    <xf numFmtId="194" fontId="33" fillId="0" borderId="230" applyFill="0"/>
    <xf numFmtId="186" fontId="56" fillId="14" borderId="231" applyNumberFormat="0" applyProtection="0">
      <alignment horizontal="left" vertical="top" indent="1"/>
    </xf>
    <xf numFmtId="4" fontId="56" fillId="16" borderId="233" applyNumberFormat="0" applyProtection="0">
      <alignment horizontal="right" vertical="center"/>
    </xf>
    <xf numFmtId="4" fontId="56" fillId="15" borderId="237"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186" fontId="50" fillId="41" borderId="233" applyNumberFormat="0" applyAlignment="0" applyProtection="0"/>
    <xf numFmtId="186" fontId="27" fillId="63" borderId="231" applyNumberFormat="0" applyProtection="0">
      <alignment horizontal="left" vertical="top" indent="1"/>
    </xf>
    <xf numFmtId="186" fontId="50" fillId="41" borderId="233" applyNumberFormat="0" applyAlignment="0" applyProtection="0"/>
    <xf numFmtId="186" fontId="27" fillId="15" borderId="231" applyNumberFormat="0" applyProtection="0">
      <alignment horizontal="left" vertical="center"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4" fontId="56" fillId="16" borderId="233" applyNumberFormat="0" applyProtection="0">
      <alignment horizontal="right" vertical="center"/>
    </xf>
    <xf numFmtId="4" fontId="56" fillId="55"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63" borderId="233" applyNumberFormat="0" applyProtection="0">
      <alignment horizontal="left" vertical="center" indent="1"/>
    </xf>
    <xf numFmtId="4" fontId="56" fillId="56" borderId="233" applyNumberFormat="0" applyProtection="0">
      <alignment horizontal="right" vertical="center"/>
    </xf>
    <xf numFmtId="186" fontId="56" fillId="14" borderId="231" applyNumberFormat="0" applyProtection="0">
      <alignment horizontal="left" vertical="top" indent="1"/>
    </xf>
    <xf numFmtId="4" fontId="56" fillId="14" borderId="237" applyNumberFormat="0" applyProtection="0">
      <alignment horizontal="left" vertical="center" indent="1"/>
    </xf>
    <xf numFmtId="186" fontId="56" fillId="21" borderId="231" applyNumberFormat="0" applyProtection="0">
      <alignment horizontal="left" vertical="top" indent="1"/>
    </xf>
    <xf numFmtId="186" fontId="56" fillId="62" borderId="233" applyNumberFormat="0" applyProtection="0">
      <alignment horizontal="left" vertical="center"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62" fillId="15" borderId="231" applyNumberFormat="0" applyProtection="0">
      <alignment horizontal="left" vertical="top" indent="1"/>
    </xf>
    <xf numFmtId="4" fontId="56" fillId="0" borderId="233" applyNumberFormat="0" applyProtection="0">
      <alignment horizontal="right" vertical="center"/>
    </xf>
    <xf numFmtId="186" fontId="27" fillId="63" borderId="231" applyNumberFormat="0" applyProtection="0">
      <alignment horizontal="left" vertical="top" indent="1"/>
    </xf>
    <xf numFmtId="37" fontId="33" fillId="0" borderId="236" applyNumberFormat="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6" fillId="15" borderId="237" applyNumberFormat="0" applyProtection="0">
      <alignment horizontal="left" vertical="center" indent="1"/>
    </xf>
    <xf numFmtId="4" fontId="56" fillId="57" borderId="237" applyNumberFormat="0" applyProtection="0">
      <alignment horizontal="right" vertical="center"/>
    </xf>
    <xf numFmtId="186" fontId="42" fillId="44" borderId="233" applyNumberFormat="0" applyAlignment="0" applyProtection="0"/>
    <xf numFmtId="186" fontId="56" fillId="63"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186" fontId="27" fillId="21" borderId="231" applyNumberFormat="0" applyProtection="0">
      <alignment horizontal="left" vertical="center" indent="1"/>
    </xf>
    <xf numFmtId="186" fontId="27" fillId="15" borderId="231" applyNumberFormat="0" applyProtection="0">
      <alignment horizontal="left" vertical="top" indent="1"/>
    </xf>
    <xf numFmtId="186" fontId="56" fillId="21" borderId="231" applyNumberFormat="0" applyProtection="0">
      <alignment horizontal="left" vertical="top" indent="1"/>
    </xf>
    <xf numFmtId="4" fontId="56" fillId="0" borderId="233" applyNumberFormat="0" applyProtection="0">
      <alignment horizontal="right" vertical="center"/>
    </xf>
    <xf numFmtId="186" fontId="56" fillId="40" borderId="233" applyNumberFormat="0" applyFont="0" applyAlignment="0" applyProtection="0"/>
    <xf numFmtId="4" fontId="56" fillId="23" borderId="233" applyNumberFormat="0" applyProtection="0">
      <alignment horizontal="right" vertical="center"/>
    </xf>
    <xf numFmtId="4" fontId="56" fillId="23" borderId="233" applyNumberFormat="0" applyProtection="0">
      <alignment horizontal="right" vertical="center"/>
    </xf>
    <xf numFmtId="4" fontId="56" fillId="60" borderId="233" applyNumberFormat="0" applyProtection="0">
      <alignment horizontal="right" vertical="center"/>
    </xf>
    <xf numFmtId="186" fontId="56" fillId="11" borderId="233"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64" fillId="64" borderId="233" applyNumberFormat="0" applyProtection="0">
      <alignment horizontal="right" vertical="center"/>
    </xf>
    <xf numFmtId="4" fontId="56" fillId="54" borderId="233" applyNumberFormat="0" applyProtection="0">
      <alignment horizontal="left" vertical="center"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6" fillId="15" borderId="233" applyNumberFormat="0" applyProtection="0">
      <alignment horizontal="right" vertical="center"/>
    </xf>
    <xf numFmtId="4" fontId="56" fillId="55" borderId="233" applyNumberFormat="0" applyProtection="0">
      <alignment horizontal="right" vertical="center"/>
    </xf>
    <xf numFmtId="186" fontId="56" fillId="14" borderId="231" applyNumberFormat="0" applyProtection="0">
      <alignment horizontal="left" vertical="top" indent="1"/>
    </xf>
    <xf numFmtId="186" fontId="56" fillId="21"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4" fontId="56" fillId="54" borderId="233" applyNumberFormat="0" applyProtection="0">
      <alignment horizontal="left" vertical="center" indent="1"/>
    </xf>
    <xf numFmtId="186" fontId="56" fillId="14" borderId="231" applyNumberFormat="0" applyProtection="0">
      <alignment horizontal="left" vertical="top" indent="1"/>
    </xf>
    <xf numFmtId="186" fontId="56" fillId="15" borderId="231" applyNumberFormat="0" applyProtection="0">
      <alignment horizontal="left" vertical="top" indent="1"/>
    </xf>
    <xf numFmtId="4" fontId="27" fillId="21" borderId="237" applyNumberFormat="0" applyProtection="0">
      <alignment horizontal="left" vertical="center" indent="1"/>
    </xf>
    <xf numFmtId="186" fontId="57" fillId="44" borderId="234" applyNumberFormat="0" applyAlignment="0" applyProtection="0"/>
    <xf numFmtId="164" fontId="35" fillId="0" borderId="0" applyFont="0" applyFill="0" applyBorder="0" applyAlignment="0" applyProtection="0"/>
    <xf numFmtId="186" fontId="60" fillId="52" borderId="231" applyNumberFormat="0" applyProtection="0">
      <alignment horizontal="left" vertical="top" indent="1"/>
    </xf>
    <xf numFmtId="4" fontId="56" fillId="16" borderId="233" applyNumberFormat="0" applyProtection="0">
      <alignment horizontal="right" vertical="center"/>
    </xf>
    <xf numFmtId="4" fontId="56" fillId="15" borderId="237" applyNumberFormat="0" applyProtection="0">
      <alignment horizontal="left" vertical="center" indent="1"/>
    </xf>
    <xf numFmtId="186" fontId="56" fillId="63" borderId="231" applyNumberFormat="0" applyProtection="0">
      <alignment horizontal="left" vertical="top" indent="1"/>
    </xf>
    <xf numFmtId="186" fontId="56" fillId="63" borderId="233" applyNumberFormat="0" applyProtection="0">
      <alignment horizontal="left" vertical="center"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56" borderId="233" applyNumberFormat="0" applyProtection="0">
      <alignment horizontal="right" vertical="center"/>
    </xf>
    <xf numFmtId="186" fontId="56" fillId="40" borderId="233" applyNumberFormat="0" applyFont="0" applyAlignment="0" applyProtection="0"/>
    <xf numFmtId="186" fontId="42" fillId="44"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4" fontId="59" fillId="53" borderId="233" applyNumberFormat="0" applyProtection="0">
      <alignment vertical="center"/>
    </xf>
    <xf numFmtId="4" fontId="56" fillId="15" borderId="233" applyNumberFormat="0" applyProtection="0">
      <alignment horizontal="right" vertical="center"/>
    </xf>
    <xf numFmtId="4" fontId="56" fillId="56" borderId="233" applyNumberFormat="0" applyProtection="0">
      <alignment horizontal="right" vertical="center"/>
    </xf>
    <xf numFmtId="186" fontId="56" fillId="21" borderId="231" applyNumberFormat="0" applyProtection="0">
      <alignment horizontal="left" vertical="top" indent="1"/>
    </xf>
    <xf numFmtId="4" fontId="56" fillId="61" borderId="237" applyNumberFormat="0" applyProtection="0">
      <alignment horizontal="left" vertical="center" indent="1"/>
    </xf>
    <xf numFmtId="4" fontId="56" fillId="19" borderId="233" applyNumberFormat="0" applyProtection="0">
      <alignment horizontal="right" vertical="center"/>
    </xf>
    <xf numFmtId="186" fontId="56" fillId="21"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4" fontId="62" fillId="48" borderId="231" applyNumberFormat="0" applyProtection="0">
      <alignment vertical="center"/>
    </xf>
    <xf numFmtId="4" fontId="63" fillId="66" borderId="237" applyNumberFormat="0" applyProtection="0">
      <alignment horizontal="left" vertical="center" indent="1"/>
    </xf>
    <xf numFmtId="186" fontId="56" fillId="15" borderId="231" applyNumberFormat="0" applyProtection="0">
      <alignment horizontal="left" vertical="top" indent="1"/>
    </xf>
    <xf numFmtId="4" fontId="56" fillId="54" borderId="233" applyNumberFormat="0" applyProtection="0">
      <alignment horizontal="left" vertical="center" indent="1"/>
    </xf>
    <xf numFmtId="186" fontId="56" fillId="14" borderId="231" applyNumberFormat="0" applyProtection="0">
      <alignment horizontal="left" vertical="top" indent="1"/>
    </xf>
    <xf numFmtId="4" fontId="56" fillId="0" borderId="233" applyNumberFormat="0" applyProtection="0">
      <alignment horizontal="right" vertical="center"/>
    </xf>
    <xf numFmtId="186" fontId="42" fillId="44" borderId="233" applyNumberFormat="0" applyAlignment="0" applyProtection="0"/>
    <xf numFmtId="186" fontId="56" fillId="40" borderId="233" applyNumberFormat="0" applyFont="0" applyAlignment="0" applyProtection="0"/>
    <xf numFmtId="4" fontId="27" fillId="21" borderId="237"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44" fillId="0" borderId="238" applyNumberFormat="0" applyFill="0" applyAlignment="0" applyProtection="0"/>
    <xf numFmtId="186" fontId="56" fillId="40" borderId="233" applyNumberFormat="0" applyFont="0" applyAlignment="0" applyProtection="0"/>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23" borderId="233" applyNumberFormat="0" applyProtection="0">
      <alignment horizontal="right" vertical="center"/>
    </xf>
    <xf numFmtId="4" fontId="59" fillId="53" borderId="233" applyNumberFormat="0" applyProtection="0">
      <alignment vertical="center"/>
    </xf>
    <xf numFmtId="186" fontId="56" fillId="40" borderId="233" applyNumberFormat="0" applyFont="0" applyAlignment="0" applyProtection="0"/>
    <xf numFmtId="186" fontId="42" fillId="44" borderId="233" applyNumberFormat="0" applyAlignment="0" applyProtection="0"/>
    <xf numFmtId="4" fontId="56" fillId="56" borderId="233" applyNumberFormat="0" applyProtection="0">
      <alignment horizontal="right" vertical="center"/>
    </xf>
    <xf numFmtId="186" fontId="56" fillId="40" borderId="233" applyNumberFormat="0" applyFont="0" applyAlignment="0" applyProtection="0"/>
    <xf numFmtId="186" fontId="62" fillId="48" borderId="231" applyNumberFormat="0" applyProtection="0">
      <alignment horizontal="left" vertical="top" indent="1"/>
    </xf>
    <xf numFmtId="4" fontId="56" fillId="59" borderId="233" applyNumberFormat="0" applyProtection="0">
      <alignment horizontal="right" vertical="center"/>
    </xf>
    <xf numFmtId="4" fontId="27" fillId="21" borderId="237"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27" fillId="14" borderId="231"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44" fillId="0" borderId="238" applyNumberFormat="0" applyFill="0" applyAlignment="0" applyProtection="0"/>
    <xf numFmtId="186" fontId="56" fillId="63" borderId="231" applyNumberFormat="0" applyProtection="0">
      <alignment horizontal="left" vertical="top" indent="1"/>
    </xf>
    <xf numFmtId="186" fontId="42" fillId="44" borderId="233" applyNumberFormat="0" applyAlignment="0" applyProtection="0"/>
    <xf numFmtId="4" fontId="56" fillId="0" borderId="233" applyNumberFormat="0" applyProtection="0">
      <alignment horizontal="right" vertical="center"/>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62" borderId="233" applyNumberFormat="0" applyProtection="0">
      <alignment horizontal="left" vertical="center" indent="1"/>
    </xf>
    <xf numFmtId="186" fontId="27" fillId="21" borderId="231" applyNumberFormat="0" applyProtection="0">
      <alignment horizontal="left" vertical="top" indent="1"/>
    </xf>
    <xf numFmtId="4" fontId="56" fillId="60" borderId="233" applyNumberFormat="0" applyProtection="0">
      <alignment horizontal="right" vertical="center"/>
    </xf>
    <xf numFmtId="186" fontId="60" fillId="52" borderId="231" applyNumberFormat="0" applyProtection="0">
      <alignment horizontal="left" vertical="top" indent="1"/>
    </xf>
    <xf numFmtId="186" fontId="61" fillId="21" borderId="235" applyBorder="0"/>
    <xf numFmtId="186" fontId="56" fillId="63" borderId="233" applyNumberFormat="0" applyProtection="0">
      <alignment horizontal="left" vertical="center" indent="1"/>
    </xf>
    <xf numFmtId="186" fontId="50" fillId="41" borderId="233" applyNumberFormat="0" applyAlignment="0" applyProtection="0"/>
    <xf numFmtId="4" fontId="62" fillId="11" borderId="231" applyNumberFormat="0" applyProtection="0">
      <alignment horizontal="left" vertical="center" indent="1"/>
    </xf>
    <xf numFmtId="186" fontId="56" fillId="40" borderId="233" applyNumberFormat="0" applyFont="0" applyAlignment="0" applyProtection="0"/>
    <xf numFmtId="186" fontId="42" fillId="44" borderId="233" applyNumberFormat="0" applyAlignment="0" applyProtection="0"/>
    <xf numFmtId="4" fontId="56" fillId="53" borderId="233" applyNumberFormat="0" applyProtection="0">
      <alignment horizontal="left" vertical="center" indent="1"/>
    </xf>
    <xf numFmtId="4" fontId="56" fillId="58" borderId="233" applyNumberFormat="0" applyProtection="0">
      <alignment horizontal="right" vertical="center"/>
    </xf>
    <xf numFmtId="4" fontId="27" fillId="21" borderId="237" applyNumberFormat="0" applyProtection="0">
      <alignment horizontal="left" vertical="center"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63" borderId="233" applyNumberFormat="0" applyProtection="0">
      <alignment horizontal="left" vertical="center" indent="1"/>
    </xf>
    <xf numFmtId="186" fontId="44" fillId="0" borderId="238" applyNumberFormat="0" applyFill="0" applyAlignment="0" applyProtection="0"/>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54" borderId="233" applyNumberFormat="0" applyProtection="0">
      <alignment horizontal="left" vertical="center" indent="1"/>
    </xf>
    <xf numFmtId="186" fontId="62" fillId="48" borderId="231" applyNumberFormat="0" applyProtection="0">
      <alignment horizontal="left" vertical="top" indent="1"/>
    </xf>
    <xf numFmtId="186" fontId="56" fillId="14" borderId="231" applyNumberFormat="0" applyProtection="0">
      <alignment horizontal="left" vertical="top" indent="1"/>
    </xf>
    <xf numFmtId="186" fontId="62" fillId="48" borderId="231" applyNumberFormat="0" applyProtection="0">
      <alignment horizontal="left" vertical="top" indent="1"/>
    </xf>
    <xf numFmtId="186" fontId="56" fillId="63" borderId="231" applyNumberFormat="0" applyProtection="0">
      <alignment horizontal="left" vertical="top" indent="1"/>
    </xf>
    <xf numFmtId="186" fontId="62" fillId="15" borderId="231" applyNumberFormat="0" applyProtection="0">
      <alignment horizontal="left" vertical="top" indent="1"/>
    </xf>
    <xf numFmtId="186" fontId="61" fillId="21" borderId="235" applyBorder="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94" fontId="33" fillId="0" borderId="230" applyFill="0"/>
    <xf numFmtId="4" fontId="56" fillId="60" borderId="233" applyNumberFormat="0" applyProtection="0">
      <alignment horizontal="right" vertical="center"/>
    </xf>
    <xf numFmtId="4" fontId="56" fillId="15" borderId="237" applyNumberFormat="0" applyProtection="0">
      <alignment horizontal="left" vertical="center" indent="1"/>
    </xf>
    <xf numFmtId="4" fontId="56" fillId="55" borderId="233" applyNumberFormat="0" applyProtection="0">
      <alignment horizontal="right" vertical="center"/>
    </xf>
    <xf numFmtId="4" fontId="56" fillId="60" borderId="233" applyNumberFormat="0" applyProtection="0">
      <alignment horizontal="right" vertical="center"/>
    </xf>
    <xf numFmtId="186" fontId="57" fillId="44" borderId="234"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4" fontId="56" fillId="52" borderId="233" applyNumberFormat="0" applyProtection="0">
      <alignment vertical="center"/>
    </xf>
    <xf numFmtId="4" fontId="56" fillId="58" borderId="233" applyNumberFormat="0" applyProtection="0">
      <alignment horizontal="right" vertical="center"/>
    </xf>
    <xf numFmtId="4" fontId="56" fillId="14" borderId="237"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27" fillId="63" borderId="231" applyNumberFormat="0" applyProtection="0">
      <alignment horizontal="left" vertical="center" indent="1"/>
    </xf>
    <xf numFmtId="186" fontId="56" fillId="63" borderId="231" applyNumberFormat="0" applyProtection="0">
      <alignment horizontal="left" vertical="top" indent="1"/>
    </xf>
    <xf numFmtId="186" fontId="56" fillId="21" borderId="231" applyNumberFormat="0" applyProtection="0">
      <alignment horizontal="left" vertical="top" indent="1"/>
    </xf>
    <xf numFmtId="4" fontId="56" fillId="58" borderId="233" applyNumberFormat="0" applyProtection="0">
      <alignment horizontal="right" vertical="center"/>
    </xf>
    <xf numFmtId="4" fontId="56" fillId="52" borderId="233" applyNumberFormat="0" applyProtection="0">
      <alignmen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6" fillId="19" borderId="233" applyNumberFormat="0" applyProtection="0">
      <alignment horizontal="right" vertical="center"/>
    </xf>
    <xf numFmtId="4" fontId="27" fillId="21" borderId="237" applyNumberFormat="0" applyProtection="0">
      <alignment horizontal="left" vertical="center" indent="1"/>
    </xf>
    <xf numFmtId="4" fontId="56" fillId="57" borderId="237" applyNumberFormat="0" applyProtection="0">
      <alignment horizontal="right" vertical="center"/>
    </xf>
    <xf numFmtId="4" fontId="56" fillId="14" borderId="237" applyNumberFormat="0" applyProtection="0">
      <alignment horizontal="left" vertical="center" indent="1"/>
    </xf>
    <xf numFmtId="186" fontId="56" fillId="63" borderId="231" applyNumberFormat="0" applyProtection="0">
      <alignment horizontal="left" vertical="top" indent="1"/>
    </xf>
    <xf numFmtId="4" fontId="27" fillId="21" borderId="237" applyNumberFormat="0" applyProtection="0">
      <alignment horizontal="left" vertical="center" indent="1"/>
    </xf>
    <xf numFmtId="186" fontId="57" fillId="44" borderId="234" applyNumberFormat="0" applyAlignment="0" applyProtection="0"/>
    <xf numFmtId="186" fontId="56" fillId="40" borderId="233" applyNumberFormat="0" applyFont="0" applyAlignment="0" applyProtection="0"/>
    <xf numFmtId="4" fontId="56" fillId="52" borderId="233" applyNumberFormat="0" applyProtection="0">
      <alignment vertical="center"/>
    </xf>
    <xf numFmtId="186" fontId="27" fillId="21" borderId="231" applyNumberFormat="0" applyProtection="0">
      <alignment horizontal="left" vertical="center" indent="1"/>
    </xf>
    <xf numFmtId="186" fontId="56" fillId="14" borderId="231" applyNumberFormat="0" applyProtection="0">
      <alignment horizontal="left" vertical="top" indent="1"/>
    </xf>
    <xf numFmtId="186" fontId="27"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11" borderId="233" applyNumberFormat="0" applyProtection="0">
      <alignment horizontal="left" vertical="center" indent="1"/>
    </xf>
    <xf numFmtId="4" fontId="56" fillId="19" borderId="233" applyNumberFormat="0" applyProtection="0">
      <alignment horizontal="right" vertical="center"/>
    </xf>
    <xf numFmtId="4" fontId="56" fillId="53" borderId="233" applyNumberFormat="0" applyProtection="0">
      <alignment horizontal="left" vertical="center" indent="1"/>
    </xf>
    <xf numFmtId="186" fontId="56" fillId="40" borderId="233" applyNumberFormat="0" applyFon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9" borderId="233" applyNumberFormat="0" applyProtection="0">
      <alignment horizontal="right" vertical="center"/>
    </xf>
    <xf numFmtId="186" fontId="60" fillId="52" borderId="231" applyNumberFormat="0" applyProtection="0">
      <alignment horizontal="left" vertical="top" indent="1"/>
    </xf>
    <xf numFmtId="4" fontId="56" fillId="15" borderId="233" applyNumberFormat="0" applyProtection="0">
      <alignment horizontal="right" vertical="center"/>
    </xf>
    <xf numFmtId="4" fontId="56" fillId="19" borderId="233" applyNumberFormat="0" applyProtection="0">
      <alignment horizontal="right" vertical="center"/>
    </xf>
    <xf numFmtId="4" fontId="56" fillId="58" borderId="233" applyNumberFormat="0" applyProtection="0">
      <alignment horizontal="right" vertical="center"/>
    </xf>
    <xf numFmtId="186" fontId="56" fillId="21" borderId="231" applyNumberFormat="0" applyProtection="0">
      <alignment horizontal="left" vertical="top" indent="1"/>
    </xf>
    <xf numFmtId="186" fontId="42" fillId="44" borderId="233" applyNumberFormat="0" applyAlignment="0" applyProtection="0"/>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59" fillId="65" borderId="233" applyNumberFormat="0" applyProtection="0">
      <alignment horizontal="right" vertical="center"/>
    </xf>
    <xf numFmtId="186" fontId="44" fillId="0" borderId="238" applyNumberFormat="0" applyFill="0" applyAlignment="0" applyProtection="0"/>
    <xf numFmtId="4" fontId="62" fillId="48" borderId="231" applyNumberFormat="0" applyProtection="0">
      <alignment vertical="center"/>
    </xf>
    <xf numFmtId="186" fontId="56" fillId="14" borderId="231" applyNumberFormat="0" applyProtection="0">
      <alignment horizontal="left" vertical="top" indent="1"/>
    </xf>
    <xf numFmtId="186" fontId="61" fillId="21" borderId="235" applyBorder="0"/>
    <xf numFmtId="4" fontId="56" fillId="0" borderId="233" applyNumberFormat="0" applyProtection="0">
      <alignment horizontal="right" vertical="center"/>
    </xf>
    <xf numFmtId="186" fontId="56" fillId="14" borderId="231" applyNumberFormat="0" applyProtection="0">
      <alignment horizontal="left" vertical="top" indent="1"/>
    </xf>
    <xf numFmtId="4" fontId="56" fillId="60" borderId="233" applyNumberFormat="0" applyProtection="0">
      <alignment horizontal="right" vertical="center"/>
    </xf>
    <xf numFmtId="186" fontId="56" fillId="11" borderId="233"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4" fontId="64" fillId="64" borderId="233" applyNumberFormat="0" applyProtection="0">
      <alignment horizontal="right" vertical="center"/>
    </xf>
    <xf numFmtId="186" fontId="50" fillId="41" borderId="233" applyNumberFormat="0" applyAlignment="0" applyProtection="0"/>
    <xf numFmtId="186" fontId="56" fillId="63" borderId="231" applyNumberFormat="0" applyProtection="0">
      <alignment horizontal="left" vertical="top" indent="1"/>
    </xf>
    <xf numFmtId="186" fontId="50" fillId="41" borderId="233" applyNumberFormat="0" applyAlignment="0" applyProtection="0"/>
    <xf numFmtId="186" fontId="56" fillId="62" borderId="233" applyNumberFormat="0" applyProtection="0">
      <alignment horizontal="left" vertical="center" indent="1"/>
    </xf>
    <xf numFmtId="186" fontId="56" fillId="21" borderId="231" applyNumberFormat="0" applyProtection="0">
      <alignment horizontal="left" vertical="top" indent="1"/>
    </xf>
    <xf numFmtId="4" fontId="56" fillId="14" borderId="237" applyNumberFormat="0" applyProtection="0">
      <alignment horizontal="left" vertical="center" indent="1"/>
    </xf>
    <xf numFmtId="4" fontId="56" fillId="19" borderId="233" applyNumberFormat="0" applyProtection="0">
      <alignment horizontal="right" vertical="center"/>
    </xf>
    <xf numFmtId="4" fontId="56" fillId="54"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61" fillId="21" borderId="235" applyBorder="0"/>
    <xf numFmtId="4" fontId="56" fillId="57" borderId="237" applyNumberFormat="0" applyProtection="0">
      <alignment horizontal="right" vertical="center"/>
    </xf>
    <xf numFmtId="186" fontId="56" fillId="14" borderId="231" applyNumberFormat="0" applyProtection="0">
      <alignment horizontal="left" vertical="top" indent="1"/>
    </xf>
    <xf numFmtId="4" fontId="56" fillId="15" borderId="237"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center" indent="1"/>
    </xf>
    <xf numFmtId="186" fontId="56" fillId="15"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4" fontId="63" fillId="66" borderId="237" applyNumberFormat="0" applyProtection="0">
      <alignment horizontal="left" vertical="center" indent="1"/>
    </xf>
    <xf numFmtId="4" fontId="59" fillId="65" borderId="233" applyNumberFormat="0" applyProtection="0">
      <alignment horizontal="right" vertical="center"/>
    </xf>
    <xf numFmtId="186" fontId="56" fillId="40" borderId="233" applyNumberFormat="0" applyFont="0" applyAlignment="0" applyProtection="0"/>
    <xf numFmtId="4" fontId="64" fillId="64" borderId="233" applyNumberFormat="0" applyProtection="0">
      <alignment horizontal="right" vertical="center"/>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6" fillId="14" borderId="237" applyNumberFormat="0" applyProtection="0">
      <alignment horizontal="left" vertical="center" indent="1"/>
    </xf>
    <xf numFmtId="4" fontId="56" fillId="56" borderId="233" applyNumberFormat="0" applyProtection="0">
      <alignment horizontal="right" vertical="center"/>
    </xf>
    <xf numFmtId="186" fontId="56" fillId="63" borderId="231" applyNumberFormat="0" applyProtection="0">
      <alignment horizontal="left" vertical="top" indent="1"/>
    </xf>
    <xf numFmtId="186" fontId="56" fillId="40" borderId="233" applyNumberFormat="0" applyFont="0" applyAlignment="0" applyProtection="0"/>
    <xf numFmtId="186" fontId="56" fillId="40" borderId="233" applyNumberFormat="0" applyFont="0" applyAlignment="0" applyProtection="0"/>
    <xf numFmtId="186" fontId="56" fillId="63" borderId="233" applyNumberFormat="0" applyProtection="0">
      <alignment horizontal="left" vertical="center"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4" fontId="59" fillId="65" borderId="233" applyNumberFormat="0" applyProtection="0">
      <alignment horizontal="right" vertical="center"/>
    </xf>
    <xf numFmtId="186" fontId="56" fillId="40" borderId="233" applyNumberFormat="0" applyFont="0" applyAlignment="0" applyProtection="0"/>
    <xf numFmtId="4" fontId="56" fillId="57" borderId="237" applyNumberFormat="0" applyProtection="0">
      <alignment horizontal="right" vertical="center"/>
    </xf>
    <xf numFmtId="4" fontId="56" fillId="58" borderId="233" applyNumberFormat="0" applyProtection="0">
      <alignment horizontal="right" vertical="center"/>
    </xf>
    <xf numFmtId="4" fontId="56" fillId="61" borderId="237" applyNumberFormat="0" applyProtection="0">
      <alignment horizontal="left" vertical="center" indent="1"/>
    </xf>
    <xf numFmtId="186" fontId="27" fillId="21" borderId="231" applyNumberFormat="0" applyProtection="0">
      <alignment horizontal="left" vertical="center" indent="1"/>
    </xf>
    <xf numFmtId="186" fontId="56" fillId="21"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3" applyNumberFormat="0" applyProtection="0">
      <alignment horizontal="left" vertical="center"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37" fontId="33" fillId="0" borderId="236" applyNumberFormat="0"/>
    <xf numFmtId="4" fontId="64" fillId="64" borderId="233" applyNumberFormat="0" applyProtection="0">
      <alignment horizontal="right" vertical="center"/>
    </xf>
    <xf numFmtId="186" fontId="56" fillId="15" borderId="231" applyNumberFormat="0" applyProtection="0">
      <alignment horizontal="left" vertical="top" indent="1"/>
    </xf>
    <xf numFmtId="186" fontId="62" fillId="15" borderId="231" applyNumberFormat="0" applyProtection="0">
      <alignment horizontal="left" vertical="top" indent="1"/>
    </xf>
    <xf numFmtId="186" fontId="56" fillId="14" borderId="231" applyNumberFormat="0" applyProtection="0">
      <alignment horizontal="left" vertical="top" indent="1"/>
    </xf>
    <xf numFmtId="186" fontId="27" fillId="63" borderId="231" applyNumberFormat="0" applyProtection="0">
      <alignment horizontal="left" vertical="center"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4" fontId="27" fillId="21" borderId="237" applyNumberFormat="0" applyProtection="0">
      <alignment horizontal="left" vertical="center" indent="1"/>
    </xf>
    <xf numFmtId="4" fontId="56" fillId="54" borderId="233" applyNumberFormat="0" applyProtection="0">
      <alignment horizontal="left" vertical="center" indent="1"/>
    </xf>
    <xf numFmtId="186" fontId="56" fillId="21" borderId="231" applyNumberFormat="0" applyProtection="0">
      <alignment horizontal="left" vertical="top" indent="1"/>
    </xf>
    <xf numFmtId="186" fontId="56" fillId="40" borderId="233" applyNumberFormat="0" applyFont="0" applyAlignment="0" applyProtection="0"/>
    <xf numFmtId="4" fontId="59" fillId="65" borderId="233" applyNumberFormat="0" applyProtection="0">
      <alignment horizontal="right" vertical="center"/>
    </xf>
    <xf numFmtId="186" fontId="27" fillId="14" borderId="231" applyNumberFormat="0" applyProtection="0">
      <alignment horizontal="left" vertical="top" indent="1"/>
    </xf>
    <xf numFmtId="186" fontId="56" fillId="15" borderId="231" applyNumberFormat="0" applyProtection="0">
      <alignment horizontal="left" vertical="top" indent="1"/>
    </xf>
    <xf numFmtId="4" fontId="56" fillId="61" borderId="237" applyNumberFormat="0" applyProtection="0">
      <alignment horizontal="left" vertical="center" indent="1"/>
    </xf>
    <xf numFmtId="4" fontId="56" fillId="57" borderId="237" applyNumberFormat="0" applyProtection="0">
      <alignment horizontal="right" vertical="center"/>
    </xf>
    <xf numFmtId="4" fontId="62" fillId="11" borderId="231" applyNumberFormat="0" applyProtection="0">
      <alignment horizontal="left" vertical="center" indent="1"/>
    </xf>
    <xf numFmtId="186" fontId="44" fillId="0" borderId="238" applyNumberFormat="0" applyFill="0" applyAlignment="0" applyProtection="0"/>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42" fillId="44" borderId="233" applyNumberFormat="0" applyAlignment="0" applyProtection="0"/>
    <xf numFmtId="186" fontId="56" fillId="40" borderId="233" applyNumberFormat="0" applyFont="0" applyAlignment="0" applyProtection="0"/>
    <xf numFmtId="4" fontId="59" fillId="53" borderId="233" applyNumberFormat="0" applyProtection="0">
      <alignment vertical="center"/>
    </xf>
    <xf numFmtId="4" fontId="56" fillId="16" borderId="233" applyNumberFormat="0" applyProtection="0">
      <alignment horizontal="right" vertical="center"/>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186" fontId="62" fillId="48" borderId="231" applyNumberFormat="0" applyProtection="0">
      <alignment horizontal="left" vertical="top" indent="1"/>
    </xf>
    <xf numFmtId="186" fontId="44" fillId="0" borderId="238" applyNumberFormat="0" applyFill="0" applyAlignment="0" applyProtection="0"/>
    <xf numFmtId="186" fontId="56" fillId="14" borderId="231" applyNumberFormat="0" applyProtection="0">
      <alignment horizontal="left" vertical="top" indent="1"/>
    </xf>
    <xf numFmtId="186" fontId="56" fillId="63" borderId="233" applyNumberFormat="0" applyProtection="0">
      <alignment horizontal="left" vertical="center"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4" fontId="27" fillId="21" borderId="237" applyNumberFormat="0" applyProtection="0">
      <alignment horizontal="left" vertical="center" indent="1"/>
    </xf>
    <xf numFmtId="4" fontId="56" fillId="19" borderId="233" applyNumberFormat="0" applyProtection="0">
      <alignment horizontal="right" vertical="center"/>
    </xf>
    <xf numFmtId="186" fontId="56" fillId="40" borderId="233" applyNumberFormat="0" applyFont="0" applyAlignment="0" applyProtection="0"/>
    <xf numFmtId="4" fontId="56" fillId="52" borderId="233" applyNumberFormat="0" applyProtection="0">
      <alignment vertical="center"/>
    </xf>
    <xf numFmtId="4" fontId="56" fillId="61" borderId="237" applyNumberFormat="0" applyProtection="0">
      <alignment horizontal="left" vertical="center" indent="1"/>
    </xf>
    <xf numFmtId="186" fontId="27" fillId="21" borderId="231" applyNumberFormat="0" applyProtection="0">
      <alignment horizontal="left" vertical="center" indent="1"/>
    </xf>
    <xf numFmtId="186" fontId="27" fillId="15" borderId="231" applyNumberFormat="0" applyProtection="0">
      <alignment horizontal="left" vertical="top" indent="1"/>
    </xf>
    <xf numFmtId="186" fontId="56" fillId="40" borderId="233" applyNumberFormat="0" applyFont="0" applyAlignment="0" applyProtection="0"/>
    <xf numFmtId="194" fontId="33" fillId="0" borderId="230" applyFill="0"/>
    <xf numFmtId="186" fontId="56" fillId="14" borderId="231" applyNumberFormat="0" applyProtection="0">
      <alignment horizontal="left" vertical="top"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4" fontId="56" fillId="15" borderId="233" applyNumberFormat="0" applyProtection="0">
      <alignment horizontal="right" vertical="center"/>
    </xf>
    <xf numFmtId="4" fontId="56" fillId="53" borderId="233" applyNumberFormat="0" applyProtection="0">
      <alignment horizontal="left" vertical="center" indent="1"/>
    </xf>
    <xf numFmtId="4" fontId="59" fillId="65" borderId="233" applyNumberFormat="0" applyProtection="0">
      <alignment horizontal="right" vertical="center"/>
    </xf>
    <xf numFmtId="186" fontId="56" fillId="14" borderId="231" applyNumberFormat="0" applyProtection="0">
      <alignment horizontal="left" vertical="top" indent="1"/>
    </xf>
    <xf numFmtId="186" fontId="62" fillId="15" borderId="231" applyNumberFormat="0" applyProtection="0">
      <alignment horizontal="left" vertical="top" indent="1"/>
    </xf>
    <xf numFmtId="4" fontId="64" fillId="64" borderId="233" applyNumberFormat="0" applyProtection="0">
      <alignment horizontal="right" vertical="center"/>
    </xf>
    <xf numFmtId="4" fontId="62" fillId="11" borderId="231" applyNumberFormat="0" applyProtection="0">
      <alignment horizontal="left" vertical="center"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21" borderId="231" applyNumberFormat="0" applyProtection="0">
      <alignment horizontal="left" vertical="top" indent="1"/>
    </xf>
    <xf numFmtId="186" fontId="27" fillId="14" borderId="231" applyNumberFormat="0" applyProtection="0">
      <alignment horizontal="left" vertical="top" indent="1"/>
    </xf>
    <xf numFmtId="4" fontId="27" fillId="21" borderId="237" applyNumberFormat="0" applyProtection="0">
      <alignment horizontal="left" vertical="center" indent="1"/>
    </xf>
    <xf numFmtId="186" fontId="27" fillId="21" borderId="231" applyNumberFormat="0" applyProtection="0">
      <alignment horizontal="left" vertical="top" indent="1"/>
    </xf>
    <xf numFmtId="4" fontId="56" fillId="57" borderId="237" applyNumberFormat="0" applyProtection="0">
      <alignment horizontal="right" vertical="center"/>
    </xf>
    <xf numFmtId="186" fontId="56" fillId="11" borderId="233" applyNumberFormat="0" applyProtection="0">
      <alignment horizontal="left" vertical="center" indent="1"/>
    </xf>
    <xf numFmtId="4" fontId="56" fillId="53" borderId="233" applyNumberFormat="0" applyProtection="0">
      <alignment horizontal="left" vertical="center" indent="1"/>
    </xf>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56" fillId="40" borderId="233" applyNumberFormat="0" applyFont="0" applyAlignment="0" applyProtection="0"/>
    <xf numFmtId="4" fontId="56" fillId="55" borderId="233" applyNumberFormat="0" applyProtection="0">
      <alignment horizontal="right" vertical="center"/>
    </xf>
    <xf numFmtId="4" fontId="56" fillId="61" borderId="237" applyNumberFormat="0" applyProtection="0">
      <alignment horizontal="left" vertical="center" indent="1"/>
    </xf>
    <xf numFmtId="186" fontId="27" fillId="21" borderId="231" applyNumberFormat="0" applyProtection="0">
      <alignment horizontal="left" vertical="top" indent="1"/>
    </xf>
    <xf numFmtId="186" fontId="56" fillId="62" borderId="233" applyNumberFormat="0" applyProtection="0">
      <alignment horizontal="left" vertical="center" indent="1"/>
    </xf>
    <xf numFmtId="186" fontId="56" fillId="15" borderId="231" applyNumberFormat="0" applyProtection="0">
      <alignment horizontal="left" vertical="top" indent="1"/>
    </xf>
    <xf numFmtId="186" fontId="56" fillId="63" borderId="231" applyNumberFormat="0" applyProtection="0">
      <alignment horizontal="left" vertical="top" indent="1"/>
    </xf>
    <xf numFmtId="4" fontId="56" fillId="60" borderId="233" applyNumberFormat="0" applyProtection="0">
      <alignment horizontal="right" vertical="center"/>
    </xf>
    <xf numFmtId="4" fontId="56" fillId="16" borderId="233" applyNumberFormat="0" applyProtection="0">
      <alignment horizontal="right" vertical="center"/>
    </xf>
    <xf numFmtId="186" fontId="56" fillId="21" borderId="231" applyNumberFormat="0" applyProtection="0">
      <alignment horizontal="left" vertical="top" indent="1"/>
    </xf>
    <xf numFmtId="186" fontId="56" fillId="63" borderId="231" applyNumberFormat="0" applyProtection="0">
      <alignment horizontal="left" vertical="top" indent="1"/>
    </xf>
    <xf numFmtId="186" fontId="42" fillId="44" borderId="233" applyNumberFormat="0" applyAlignment="0" applyProtection="0"/>
    <xf numFmtId="186" fontId="56" fillId="15" borderId="231" applyNumberFormat="0" applyProtection="0">
      <alignment horizontal="left" vertical="top" indent="1"/>
    </xf>
    <xf numFmtId="186" fontId="56" fillId="14" borderId="231" applyNumberFormat="0" applyProtection="0">
      <alignment horizontal="left" vertical="top" indent="1"/>
    </xf>
    <xf numFmtId="4" fontId="56" fillId="54" borderId="233" applyNumberFormat="0" applyProtection="0">
      <alignment horizontal="left" vertical="center" indent="1"/>
    </xf>
    <xf numFmtId="4" fontId="56" fillId="0" borderId="233" applyNumberFormat="0" applyProtection="0">
      <alignment horizontal="right" vertical="center"/>
    </xf>
    <xf numFmtId="186" fontId="56" fillId="40" borderId="233" applyNumberFormat="0" applyFont="0" applyAlignment="0" applyProtection="0"/>
    <xf numFmtId="186" fontId="50" fillId="41" borderId="233" applyNumberFormat="0" applyAlignment="0" applyProtection="0"/>
    <xf numFmtId="186" fontId="60" fillId="52" borderId="231" applyNumberFormat="0" applyProtection="0">
      <alignment horizontal="left" vertical="top" indent="1"/>
    </xf>
    <xf numFmtId="186" fontId="56" fillId="40" borderId="233" applyNumberFormat="0" applyFont="0" applyAlignment="0" applyProtection="0"/>
    <xf numFmtId="186" fontId="56" fillId="14" borderId="233"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3" applyNumberFormat="0" applyAlignment="0" applyProtection="0"/>
    <xf numFmtId="4" fontId="59" fillId="65" borderId="233" applyNumberFormat="0" applyProtection="0">
      <alignment horizontal="right" vertical="center"/>
    </xf>
    <xf numFmtId="186" fontId="50" fillId="41" borderId="233" applyNumberFormat="0" applyAlignment="0" applyProtection="0"/>
    <xf numFmtId="164" fontId="35" fillId="0" borderId="0" applyFont="0" applyFill="0" applyBorder="0" applyAlignment="0" applyProtection="0"/>
    <xf numFmtId="186" fontId="42" fillId="44" borderId="233" applyNumberFormat="0" applyAlignment="0" applyProtection="0"/>
    <xf numFmtId="4" fontId="56" fillId="53" borderId="233" applyNumberFormat="0" applyProtection="0">
      <alignment horizontal="left" vertical="center" indent="1"/>
    </xf>
    <xf numFmtId="186" fontId="50" fillId="41" borderId="233" applyNumberFormat="0" applyAlignment="0" applyProtection="0"/>
    <xf numFmtId="4" fontId="56" fillId="54" borderId="233" applyNumberFormat="0" applyProtection="0">
      <alignment horizontal="left" vertical="center" indent="1"/>
    </xf>
    <xf numFmtId="4" fontId="56" fillId="19" borderId="233" applyNumberFormat="0" applyProtection="0">
      <alignment horizontal="right" vertical="center"/>
    </xf>
    <xf numFmtId="164" fontId="35" fillId="0" borderId="0" applyFont="0" applyFill="0" applyBorder="0" applyAlignment="0" applyProtection="0"/>
    <xf numFmtId="4" fontId="64" fillId="64" borderId="233" applyNumberFormat="0" applyProtection="0">
      <alignment horizontal="right" vertical="center"/>
    </xf>
    <xf numFmtId="4" fontId="56" fillId="23" borderId="233" applyNumberFormat="0" applyProtection="0">
      <alignment horizontal="right" vertical="center"/>
    </xf>
    <xf numFmtId="164" fontId="5" fillId="0" borderId="0" applyFont="0" applyFill="0" applyBorder="0" applyAlignment="0" applyProtection="0"/>
    <xf numFmtId="0" fontId="3" fillId="0" borderId="0"/>
    <xf numFmtId="0" fontId="3" fillId="103" borderId="164"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3" applyNumberFormat="0" applyAlignment="0" applyProtection="0"/>
    <xf numFmtId="186" fontId="56" fillId="40" borderId="233" applyNumberFormat="0" applyFont="0" applyAlignment="0" applyProtection="0"/>
    <xf numFmtId="0" fontId="3" fillId="0" borderId="0"/>
    <xf numFmtId="164" fontId="5" fillId="0" borderId="0" applyFont="0" applyFill="0" applyBorder="0" applyAlignment="0" applyProtection="0"/>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top" indent="1"/>
    </xf>
    <xf numFmtId="186" fontId="56" fillId="14" borderId="231" applyNumberFormat="0" applyProtection="0">
      <alignment horizontal="left" vertical="top" indent="1"/>
    </xf>
    <xf numFmtId="186" fontId="27" fillId="14" borderId="231" applyNumberFormat="0" applyProtection="0">
      <alignment horizontal="left" vertical="center"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top" indent="1"/>
    </xf>
    <xf numFmtId="186" fontId="56" fillId="63" borderId="231" applyNumberFormat="0" applyProtection="0">
      <alignment horizontal="left" vertical="top" indent="1"/>
    </xf>
    <xf numFmtId="186" fontId="27" fillId="63" borderId="231" applyNumberFormat="0" applyProtection="0">
      <alignment horizontal="left" vertical="center"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top" indent="1"/>
    </xf>
    <xf numFmtId="186" fontId="56" fillId="15" borderId="231" applyNumberFormat="0" applyProtection="0">
      <alignment horizontal="left" vertical="top" indent="1"/>
    </xf>
    <xf numFmtId="186" fontId="27" fillId="15" borderId="231" applyNumberFormat="0" applyProtection="0">
      <alignment horizontal="left" vertical="center"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top" indent="1"/>
    </xf>
    <xf numFmtId="186" fontId="56" fillId="21" borderId="231" applyNumberFormat="0" applyProtection="0">
      <alignment horizontal="left" vertical="top" indent="1"/>
    </xf>
    <xf numFmtId="186" fontId="27" fillId="21" borderId="231" applyNumberFormat="0" applyProtection="0">
      <alignment horizontal="left" vertical="center" indent="1"/>
    </xf>
    <xf numFmtId="186" fontId="60" fillId="52" borderId="231" applyNumberFormat="0" applyProtection="0">
      <alignment horizontal="left" vertical="top" indent="1"/>
    </xf>
    <xf numFmtId="186" fontId="57" fillId="44" borderId="234" applyNumberFormat="0" applyAlignment="0" applyProtection="0"/>
    <xf numFmtId="186" fontId="57" fillId="44" borderId="234" applyNumberForma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94" fontId="33" fillId="0" borderId="230" applyFill="0"/>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56" fillId="14" borderId="231" applyNumberFormat="0" applyProtection="0">
      <alignment horizontal="left" vertical="top" indent="1"/>
    </xf>
    <xf numFmtId="186" fontId="61" fillId="21" borderId="235" applyBorder="0"/>
    <xf numFmtId="4" fontId="62" fillId="48" borderId="231" applyNumberFormat="0" applyProtection="0">
      <alignment vertical="center"/>
    </xf>
    <xf numFmtId="4" fontId="62" fillId="11" borderId="231" applyNumberFormat="0" applyProtection="0">
      <alignment horizontal="left" vertical="center" indent="1"/>
    </xf>
    <xf numFmtId="186" fontId="62" fillId="48" borderId="231" applyNumberFormat="0" applyProtection="0">
      <alignment horizontal="left" vertical="top" indent="1"/>
    </xf>
    <xf numFmtId="186" fontId="62" fillId="15" borderId="231" applyNumberFormat="0" applyProtection="0">
      <alignment horizontal="left" vertical="top" indent="1"/>
    </xf>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0" applyFill="0"/>
    <xf numFmtId="164" fontId="5" fillId="0" borderId="0" applyFont="0" applyFill="0" applyBorder="0" applyAlignment="0" applyProtection="0"/>
    <xf numFmtId="186" fontId="56" fillId="14" borderId="233" applyNumberFormat="0" applyProtection="0">
      <alignment horizontal="left" vertical="center" indent="1"/>
    </xf>
    <xf numFmtId="186" fontId="56" fillId="63" borderId="233" applyNumberFormat="0" applyProtection="0">
      <alignment horizontal="left" vertical="center" indent="1"/>
    </xf>
    <xf numFmtId="186" fontId="56" fillId="62" borderId="233"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7" fillId="44" borderId="234" applyNumberForma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3" borderId="233" applyNumberFormat="0" applyProtection="0">
      <alignment horizontal="left" vertical="center" indent="1"/>
    </xf>
    <xf numFmtId="186" fontId="61" fillId="21" borderId="235" applyBorder="0"/>
    <xf numFmtId="37" fontId="33" fillId="0" borderId="236" applyNumberFormat="0"/>
    <xf numFmtId="186" fontId="44" fillId="0" borderId="238" applyNumberFormat="0" applyFill="0" applyAlignment="0" applyProtection="0"/>
    <xf numFmtId="186" fontId="44" fillId="0" borderId="238" applyNumberFormat="0" applyFill="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4" fontId="56" fillId="19" borderId="233" applyNumberFormat="0" applyProtection="0">
      <alignment horizontal="right" vertical="center"/>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4" fillId="0" borderId="238" applyNumberFormat="0" applyFill="0" applyAlignment="0" applyProtection="0"/>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14" borderId="233" applyNumberFormat="0" applyProtection="0">
      <alignment horizontal="left" vertical="center" indent="1"/>
    </xf>
    <xf numFmtId="186" fontId="56" fillId="63" borderId="233" applyNumberFormat="0" applyProtection="0">
      <alignment horizontal="left" vertical="center" indent="1"/>
    </xf>
    <xf numFmtId="186" fontId="56" fillId="62" borderId="233"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42" fillId="44" borderId="233" applyNumberFormat="0" applyAlignment="0" applyProtection="0"/>
    <xf numFmtId="186" fontId="42" fillId="44"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0" fillId="41" borderId="233" applyNumberForma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5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4" fontId="56" fillId="52" borderId="233" applyNumberFormat="0" applyProtection="0">
      <alignment vertical="center"/>
    </xf>
    <xf numFmtId="4" fontId="59" fillId="53" borderId="233" applyNumberFormat="0" applyProtection="0">
      <alignment vertical="center"/>
    </xf>
    <xf numFmtId="4" fontId="56" fillId="53" borderId="233" applyNumberFormat="0" applyProtection="0">
      <alignment horizontal="left" vertical="center" indent="1"/>
    </xf>
    <xf numFmtId="4" fontId="56" fillId="54" borderId="233" applyNumberFormat="0" applyProtection="0">
      <alignment horizontal="left" vertical="center" indent="1"/>
    </xf>
    <xf numFmtId="4" fontId="56" fillId="55" borderId="233" applyNumberFormat="0" applyProtection="0">
      <alignment horizontal="right" vertical="center"/>
    </xf>
    <xf numFmtId="4" fontId="56" fillId="56" borderId="233" applyNumberFormat="0" applyProtection="0">
      <alignment horizontal="right" vertical="center"/>
    </xf>
    <xf numFmtId="4" fontId="56" fillId="23" borderId="233" applyNumberFormat="0" applyProtection="0">
      <alignment horizontal="right" vertical="center"/>
    </xf>
    <xf numFmtId="4" fontId="56" fillId="58" borderId="233" applyNumberFormat="0" applyProtection="0">
      <alignment horizontal="right" vertical="center"/>
    </xf>
    <xf numFmtId="4" fontId="56" fillId="59" borderId="233" applyNumberFormat="0" applyProtection="0">
      <alignment horizontal="right" vertical="center"/>
    </xf>
    <xf numFmtId="4" fontId="56" fillId="19" borderId="233" applyNumberFormat="0" applyProtection="0">
      <alignment horizontal="right" vertical="center"/>
    </xf>
    <xf numFmtId="4" fontId="56" fillId="16" borderId="233" applyNumberFormat="0" applyProtection="0">
      <alignment horizontal="right" vertical="center"/>
    </xf>
    <xf numFmtId="4" fontId="56" fillId="60" borderId="233" applyNumberFormat="0" applyProtection="0">
      <alignment horizontal="right" vertical="center"/>
    </xf>
    <xf numFmtId="4" fontId="56" fillId="15" borderId="233" applyNumberFormat="0" applyProtection="0">
      <alignment horizontal="right" vertical="center"/>
    </xf>
    <xf numFmtId="186" fontId="56" fillId="11" borderId="233" applyNumberFormat="0" applyProtection="0">
      <alignment horizontal="left" vertical="center" indent="1"/>
    </xf>
    <xf numFmtId="186" fontId="56" fillId="62" borderId="233" applyNumberFormat="0" applyProtection="0">
      <alignment horizontal="left" vertical="center" indent="1"/>
    </xf>
    <xf numFmtId="186" fontId="56" fillId="63" borderId="233" applyNumberFormat="0" applyProtection="0">
      <alignment horizontal="left" vertical="center" indent="1"/>
    </xf>
    <xf numFmtId="186" fontId="56" fillId="14" borderId="233" applyNumberFormat="0" applyProtection="0">
      <alignment horizontal="left" vertical="center" indent="1"/>
    </xf>
    <xf numFmtId="186" fontId="56" fillId="63" borderId="233" applyNumberFormat="0" applyProtection="0">
      <alignment horizontal="left" vertical="center" indent="1"/>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42" fillId="44" borderId="233" applyNumberFormat="0" applyAlignment="0" applyProtection="0"/>
    <xf numFmtId="186" fontId="42" fillId="44" borderId="233" applyNumberFormat="0" applyAlignment="0" applyProtection="0"/>
    <xf numFmtId="4" fontId="56" fillId="23" borderId="233" applyNumberFormat="0" applyProtection="0">
      <alignment horizontal="right" vertical="center"/>
    </xf>
    <xf numFmtId="4" fontId="56" fillId="58" borderId="233" applyNumberFormat="0" applyProtection="0">
      <alignment horizontal="right" vertical="center"/>
    </xf>
    <xf numFmtId="186" fontId="56" fillId="62" borderId="233" applyNumberFormat="0" applyProtection="0">
      <alignment horizontal="left" vertical="center" indent="1"/>
    </xf>
    <xf numFmtId="4" fontId="56" fillId="19" borderId="233" applyNumberFormat="0" applyProtection="0">
      <alignment horizontal="right" vertical="center"/>
    </xf>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14" borderId="233" applyNumberFormat="0" applyProtection="0">
      <alignment horizontal="left" vertical="center" indent="1"/>
    </xf>
    <xf numFmtId="186" fontId="42" fillId="44" borderId="233" applyNumberFormat="0" applyAlignment="0" applyProtection="0"/>
    <xf numFmtId="186" fontId="42" fillId="44" borderId="233" applyNumberFormat="0" applyAlignment="0" applyProtection="0"/>
    <xf numFmtId="4" fontId="56" fillId="0" borderId="233" applyNumberFormat="0" applyProtection="0">
      <alignment horizontal="right" vertical="center"/>
    </xf>
    <xf numFmtId="4" fontId="59" fillId="65" borderId="233" applyNumberFormat="0" applyProtection="0">
      <alignment horizontal="right" vertical="center"/>
    </xf>
    <xf numFmtId="4" fontId="56" fillId="54" borderId="233" applyNumberFormat="0" applyProtection="0">
      <alignment horizontal="left" vertical="center" indent="1"/>
    </xf>
    <xf numFmtId="4" fontId="64" fillId="64" borderId="233" applyNumberFormat="0" applyProtection="0">
      <alignment horizontal="right" vertical="center"/>
    </xf>
    <xf numFmtId="186" fontId="56" fillId="63" borderId="233" applyNumberFormat="0" applyProtection="0">
      <alignment horizontal="left" vertical="center" indent="1"/>
    </xf>
    <xf numFmtId="186" fontId="56" fillId="40" borderId="233" applyNumberFormat="0" applyFont="0" applyAlignment="0" applyProtection="0"/>
    <xf numFmtId="186" fontId="42" fillId="44" borderId="233" applyNumberFormat="0" applyAlignment="0" applyProtection="0"/>
    <xf numFmtId="4" fontId="64" fillId="64" borderId="233" applyNumberFormat="0" applyProtection="0">
      <alignment horizontal="right" vertical="center"/>
    </xf>
    <xf numFmtId="4" fontId="56" fillId="54" borderId="233" applyNumberFormat="0" applyProtection="0">
      <alignment horizontal="left" vertical="center" indent="1"/>
    </xf>
    <xf numFmtId="4" fontId="59" fillId="65" borderId="233" applyNumberFormat="0" applyProtection="0">
      <alignment horizontal="right" vertical="center"/>
    </xf>
    <xf numFmtId="4" fontId="56" fillId="0" borderId="233" applyNumberFormat="0" applyProtection="0">
      <alignment horizontal="right" vertical="center"/>
    </xf>
    <xf numFmtId="186" fontId="56" fillId="62" borderId="233" applyNumberFormat="0" applyProtection="0">
      <alignment horizontal="left" vertical="center" indent="1"/>
    </xf>
    <xf numFmtId="186" fontId="56" fillId="11" borderId="233" applyNumberFormat="0" applyProtection="0">
      <alignment horizontal="left" vertical="center" indent="1"/>
    </xf>
    <xf numFmtId="4" fontId="56" fillId="15" borderId="233" applyNumberFormat="0" applyProtection="0">
      <alignment horizontal="right" vertical="center"/>
    </xf>
    <xf numFmtId="4" fontId="56" fillId="60" borderId="233" applyNumberFormat="0" applyProtection="0">
      <alignment horizontal="right" vertical="center"/>
    </xf>
    <xf numFmtId="4" fontId="56" fillId="16" borderId="233" applyNumberFormat="0" applyProtection="0">
      <alignment horizontal="right" vertical="center"/>
    </xf>
    <xf numFmtId="4" fontId="56" fillId="19" borderId="233" applyNumberFormat="0" applyProtection="0">
      <alignment horizontal="right" vertical="center"/>
    </xf>
    <xf numFmtId="4" fontId="56" fillId="59" borderId="233" applyNumberFormat="0" applyProtection="0">
      <alignment horizontal="right" vertical="center"/>
    </xf>
    <xf numFmtId="4" fontId="56" fillId="58" borderId="233" applyNumberFormat="0" applyProtection="0">
      <alignment horizontal="right" vertical="center"/>
    </xf>
    <xf numFmtId="4" fontId="56" fillId="23" borderId="233" applyNumberFormat="0" applyProtection="0">
      <alignment horizontal="right" vertical="center"/>
    </xf>
    <xf numFmtId="4" fontId="56" fillId="56" borderId="233" applyNumberFormat="0" applyProtection="0">
      <alignment horizontal="right" vertical="center"/>
    </xf>
    <xf numFmtId="4" fontId="56" fillId="55" borderId="233" applyNumberFormat="0" applyProtection="0">
      <alignment horizontal="right" vertical="center"/>
    </xf>
    <xf numFmtId="4" fontId="56" fillId="54" borderId="233" applyNumberFormat="0" applyProtection="0">
      <alignment horizontal="left" vertical="center" indent="1"/>
    </xf>
    <xf numFmtId="4" fontId="56" fillId="53" borderId="233" applyNumberFormat="0" applyProtection="0">
      <alignment horizontal="left" vertical="center" indent="1"/>
    </xf>
    <xf numFmtId="4" fontId="59" fillId="53" borderId="233" applyNumberFormat="0" applyProtection="0">
      <alignment vertical="center"/>
    </xf>
    <xf numFmtId="4" fontId="56" fillId="52" borderId="233" applyNumberFormat="0" applyProtection="0">
      <alignment vertical="center"/>
    </xf>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6" fillId="40" borderId="233" applyNumberFormat="0" applyFont="0" applyAlignment="0" applyProtection="0"/>
    <xf numFmtId="186" fontId="50" fillId="41" borderId="233" applyNumberFormat="0" applyAlignment="0" applyProtection="0"/>
    <xf numFmtId="186" fontId="50" fillId="41" borderId="233" applyNumberFormat="0" applyAlignment="0" applyProtection="0"/>
    <xf numFmtId="186" fontId="42" fillId="44" borderId="233" applyNumberFormat="0" applyAlignment="0" applyProtection="0"/>
    <xf numFmtId="186" fontId="56" fillId="40" borderId="233" applyNumberFormat="0" applyFont="0" applyAlignment="0" applyProtection="0"/>
    <xf numFmtId="186" fontId="56" fillId="14" borderId="233"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0" applyNumberFormat="0" applyProtection="0">
      <alignment horizontal="left" vertical="top" indent="1"/>
    </xf>
    <xf numFmtId="37" fontId="33" fillId="0" borderId="246" applyNumberFormat="0"/>
    <xf numFmtId="186" fontId="56" fillId="40" borderId="262" applyNumberFormat="0" applyFont="0" applyAlignment="0" applyProtection="0"/>
    <xf numFmtId="186" fontId="56" fillId="40" borderId="262" applyNumberFormat="0" applyFont="0" applyAlignment="0" applyProtection="0"/>
    <xf numFmtId="4" fontId="56" fillId="59" borderId="252" applyNumberFormat="0" applyProtection="0">
      <alignment horizontal="right" vertical="center"/>
    </xf>
    <xf numFmtId="186" fontId="56" fillId="21" borderId="260"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2" applyNumberFormat="0" applyFont="0" applyAlignment="0" applyProtection="0"/>
    <xf numFmtId="186" fontId="27" fillId="15" borderId="260" applyNumberFormat="0" applyProtection="0">
      <alignment horizontal="left" vertical="center" indent="1"/>
    </xf>
    <xf numFmtId="191" fontId="28" fillId="50" borderId="196">
      <alignment vertical="center"/>
    </xf>
    <xf numFmtId="186" fontId="62" fillId="15" borderId="251" applyNumberFormat="0" applyProtection="0">
      <alignment horizontal="left" vertical="top" indent="1"/>
    </xf>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7" fillId="44" borderId="224" applyNumberFormat="0" applyAlignment="0" applyProtection="0"/>
    <xf numFmtId="4" fontId="27" fillId="21" borderId="227" applyNumberFormat="0" applyProtection="0">
      <alignment horizontal="left" vertical="center" indent="1"/>
    </xf>
    <xf numFmtId="4" fontId="56" fillId="54" borderId="241" applyNumberFormat="0" applyProtection="0">
      <alignment horizontal="left" vertical="center" indent="1"/>
    </xf>
    <xf numFmtId="186" fontId="56" fillId="62" borderId="262" applyNumberFormat="0" applyProtection="0">
      <alignment horizontal="left" vertical="center" indent="1"/>
    </xf>
    <xf numFmtId="164" fontId="5" fillId="0" borderId="0" applyFont="0" applyFill="0" applyBorder="0" applyAlignment="0" applyProtection="0"/>
    <xf numFmtId="186" fontId="56" fillId="63" borderId="260" applyNumberFormat="0" applyProtection="0">
      <alignment horizontal="left" vertical="top" indent="1"/>
    </xf>
    <xf numFmtId="164" fontId="34" fillId="0" borderId="0" applyFont="0" applyFill="0" applyBorder="0" applyAlignment="0" applyProtection="0"/>
    <xf numFmtId="186" fontId="56" fillId="63" borderId="262" applyNumberFormat="0" applyProtection="0">
      <alignment horizontal="left" vertical="center" indent="1"/>
    </xf>
    <xf numFmtId="37" fontId="33" fillId="0" borderId="265" applyNumberFormat="0"/>
    <xf numFmtId="186" fontId="56" fillId="63" borderId="243" applyNumberFormat="0" applyProtection="0">
      <alignment horizontal="left" vertical="top" indent="1"/>
    </xf>
    <xf numFmtId="193" fontId="5" fillId="69" borderId="8">
      <alignment vertical="center"/>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91" fontId="5" fillId="13" borderId="248">
      <alignment vertical="center"/>
    </xf>
    <xf numFmtId="186" fontId="56" fillId="40" borderId="252" applyNumberFormat="0" applyFont="0" applyAlignment="0" applyProtection="0"/>
    <xf numFmtId="4" fontId="56" fillId="61" borderId="256" applyNumberFormat="0" applyProtection="0">
      <alignment horizontal="left" vertical="center" indent="1"/>
    </xf>
    <xf numFmtId="4" fontId="56" fillId="52" borderId="262" applyNumberFormat="0" applyProtection="0">
      <alignment vertical="center"/>
    </xf>
    <xf numFmtId="186" fontId="42" fillId="44" borderId="262" applyNumberFormat="0" applyAlignment="0" applyProtection="0"/>
    <xf numFmtId="0" fontId="27" fillId="63" borderId="260" applyNumberFormat="0" applyProtection="0">
      <alignment horizontal="left" vertical="top" indent="1"/>
    </xf>
    <xf numFmtId="4" fontId="59" fillId="53" borderId="262" applyNumberFormat="0" applyProtection="0">
      <alignment vertical="center"/>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53" borderId="252" applyNumberFormat="0" applyProtection="0">
      <alignment horizontal="left" vertical="center" indent="1"/>
    </xf>
    <xf numFmtId="186" fontId="28" fillId="12" borderId="258">
      <alignment vertical="center"/>
      <protection locked="0"/>
    </xf>
    <xf numFmtId="188" fontId="5" fillId="70" borderId="248">
      <alignment horizontal="right" vertical="center"/>
      <protection locked="0"/>
    </xf>
    <xf numFmtId="186" fontId="42" fillId="44" borderId="252" applyNumberFormat="0" applyAlignment="0" applyProtection="0"/>
    <xf numFmtId="0" fontId="37" fillId="48" borderId="260" applyNumberFormat="0" applyProtection="0">
      <alignment horizontal="left" vertical="top" indent="1"/>
    </xf>
    <xf numFmtId="194" fontId="33" fillId="0" borderId="259" applyFill="0"/>
    <xf numFmtId="186" fontId="56" fillId="14" borderId="251" applyNumberFormat="0" applyProtection="0">
      <alignment horizontal="left" vertical="top" indent="1"/>
    </xf>
    <xf numFmtId="4" fontId="56" fillId="57" borderId="256" applyNumberFormat="0" applyProtection="0">
      <alignment horizontal="right" vertical="center"/>
    </xf>
    <xf numFmtId="4" fontId="72" fillId="81" borderId="251" applyNumberFormat="0" applyProtection="0">
      <alignment horizontal="right" vertical="center"/>
    </xf>
    <xf numFmtId="186" fontId="27" fillId="14" borderId="251" applyNumberFormat="0" applyProtection="0">
      <alignment horizontal="left" vertical="top" indent="1"/>
    </xf>
    <xf numFmtId="186" fontId="56" fillId="21" borderId="251" applyNumberFormat="0" applyProtection="0">
      <alignment horizontal="left" vertical="top" indent="1"/>
    </xf>
    <xf numFmtId="186" fontId="56" fillId="40" borderId="262" applyNumberFormat="0" applyFont="0" applyAlignment="0" applyProtection="0"/>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27" fillId="14" borderId="251" applyNumberFormat="0" applyProtection="0">
      <alignment horizontal="left" vertical="top" indent="1"/>
    </xf>
    <xf numFmtId="186" fontId="56" fillId="21" borderId="251" applyNumberFormat="0" applyProtection="0">
      <alignment horizontal="left" vertical="top" indent="1"/>
    </xf>
    <xf numFmtId="4" fontId="27" fillId="21" borderId="266" applyNumberFormat="0" applyProtection="0">
      <alignment horizontal="left" vertical="center" indent="1"/>
    </xf>
    <xf numFmtId="186" fontId="56" fillId="40" borderId="252" applyNumberFormat="0" applyFont="0" applyAlignment="0" applyProtection="0"/>
    <xf numFmtId="186" fontId="27" fillId="63" borderId="251" applyNumberFormat="0" applyProtection="0">
      <alignment horizontal="left" vertical="center"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193" fontId="28" fillId="12" borderId="248">
      <alignment vertical="center"/>
      <protection locked="0"/>
    </xf>
    <xf numFmtId="186" fontId="56" fillId="14" borderId="260" applyNumberFormat="0" applyProtection="0">
      <alignment horizontal="left" vertical="top" indent="1"/>
    </xf>
    <xf numFmtId="4" fontId="63" fillId="66" borderId="256" applyNumberFormat="0" applyProtection="0">
      <alignment horizontal="left" vertical="center" indent="1"/>
    </xf>
    <xf numFmtId="186" fontId="56" fillId="21" borderId="260" applyNumberFormat="0" applyProtection="0">
      <alignment horizontal="left" vertical="top" indent="1"/>
    </xf>
    <xf numFmtId="4" fontId="56" fillId="53" borderId="262" applyNumberFormat="0" applyProtection="0">
      <alignment horizontal="left" vertical="center" indent="1"/>
    </xf>
    <xf numFmtId="191" fontId="5" fillId="69" borderId="8">
      <alignment vertical="center"/>
    </xf>
    <xf numFmtId="186" fontId="27" fillId="15" borderId="260" applyNumberFormat="0" applyProtection="0">
      <alignment horizontal="left" vertical="top" indent="1"/>
    </xf>
    <xf numFmtId="186" fontId="27" fillId="14" borderId="260" applyNumberFormat="0" applyProtection="0">
      <alignment horizontal="left" vertical="center" indent="1"/>
    </xf>
    <xf numFmtId="186" fontId="56" fillId="40" borderId="262" applyNumberFormat="0" applyFont="0" applyAlignment="0" applyProtection="0"/>
    <xf numFmtId="4" fontId="27" fillId="21" borderId="266" applyNumberFormat="0" applyProtection="0">
      <alignment horizontal="left" vertical="center" indent="1"/>
    </xf>
    <xf numFmtId="186" fontId="44" fillId="0" borderId="267" applyNumberFormat="0" applyFill="0" applyAlignment="0" applyProtection="0"/>
    <xf numFmtId="186" fontId="61" fillId="21" borderId="264" applyBorder="0"/>
    <xf numFmtId="191" fontId="28" fillId="51" borderId="268">
      <alignment horizontal="right" vertical="center"/>
      <protection locked="0"/>
    </xf>
    <xf numFmtId="186" fontId="56" fillId="67" borderId="8"/>
    <xf numFmtId="193" fontId="5" fillId="69" borderId="8">
      <alignment vertical="center"/>
    </xf>
    <xf numFmtId="186" fontId="56" fillId="15" borderId="260" applyNumberFormat="0" applyProtection="0">
      <alignment horizontal="left" vertical="top" indent="1"/>
    </xf>
    <xf numFmtId="4" fontId="56" fillId="15" borderId="262"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0" applyNumberFormat="0" applyProtection="0">
      <alignment horizontal="left" vertical="top" indent="1"/>
    </xf>
    <xf numFmtId="186" fontId="42" fillId="44" borderId="262" applyNumberFormat="0" applyAlignment="0" applyProtection="0"/>
    <xf numFmtId="186" fontId="56" fillId="14" borderId="251" applyNumberFormat="0" applyProtection="0">
      <alignment horizontal="left" vertical="top" indent="1"/>
    </xf>
    <xf numFmtId="193" fontId="5" fillId="7" borderId="8">
      <alignment vertical="center"/>
      <protection locked="0"/>
    </xf>
    <xf numFmtId="186" fontId="56" fillId="14" borderId="251"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2" applyNumberFormat="0" applyFont="0" applyAlignment="0" applyProtection="0"/>
    <xf numFmtId="186" fontId="56" fillId="11" borderId="262" applyNumberFormat="0" applyProtection="0">
      <alignment horizontal="left" vertical="center" indent="1"/>
    </xf>
    <xf numFmtId="186" fontId="44" fillId="0" borderId="267" applyNumberFormat="0" applyFill="0" applyAlignment="0" applyProtection="0"/>
    <xf numFmtId="186" fontId="56" fillId="14" borderId="251" applyNumberFormat="0" applyProtection="0">
      <alignment horizontal="left" vertical="top" indent="1"/>
    </xf>
    <xf numFmtId="186" fontId="56" fillId="40" borderId="262" applyNumberFormat="0" applyFont="0" applyAlignment="0" applyProtection="0"/>
    <xf numFmtId="0" fontId="5" fillId="70" borderId="8">
      <alignment horizontal="right" vertical="center"/>
      <protection locked="0"/>
    </xf>
    <xf numFmtId="186" fontId="56" fillId="40" borderId="262" applyNumberFormat="0" applyFont="0" applyAlignment="0" applyProtection="0"/>
    <xf numFmtId="37" fontId="33" fillId="0" borderId="265" applyNumberFormat="0"/>
    <xf numFmtId="194" fontId="33" fillId="0" borderId="259" applyFill="0"/>
    <xf numFmtId="37" fontId="33" fillId="0" borderId="246" applyNumberFormat="0"/>
    <xf numFmtId="4" fontId="27" fillId="21" borderId="244" applyNumberFormat="0" applyProtection="0">
      <alignment horizontal="left" vertical="center"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27" fillId="14" borderId="243"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27" fillId="63" borderId="243"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90" fontId="28" fillId="51" borderId="8">
      <alignment horizontal="right" vertical="center"/>
      <protection locked="0"/>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93" fontId="5" fillId="7" borderId="8">
      <alignment vertical="center"/>
      <protection locked="0"/>
    </xf>
    <xf numFmtId="186" fontId="56" fillId="40" borderId="262" applyNumberFormat="0" applyFont="0" applyAlignment="0" applyProtection="0"/>
    <xf numFmtId="186" fontId="50" fillId="41" borderId="241" applyNumberFormat="0" applyAlignment="0" applyProtection="0"/>
    <xf numFmtId="186" fontId="56" fillId="14" borderId="260" applyNumberFormat="0" applyProtection="0">
      <alignment horizontal="left" vertical="top" indent="1"/>
    </xf>
    <xf numFmtId="4" fontId="56" fillId="52" borderId="262" applyNumberFormat="0" applyProtection="0">
      <alignment vertical="center"/>
    </xf>
    <xf numFmtId="186" fontId="56" fillId="14" borderId="260" applyNumberFormat="0" applyProtection="0">
      <alignment horizontal="left" vertical="top" indent="1"/>
    </xf>
    <xf numFmtId="4" fontId="56" fillId="59" borderId="262" applyNumberFormat="0" applyProtection="0">
      <alignment horizontal="right" vertical="center"/>
    </xf>
    <xf numFmtId="4" fontId="64" fillId="64" borderId="262" applyNumberFormat="0" applyProtection="0">
      <alignment horizontal="right" vertical="center"/>
    </xf>
    <xf numFmtId="186" fontId="42" fillId="44" borderId="262" applyNumberFormat="0" applyAlignment="0" applyProtection="0"/>
    <xf numFmtId="186" fontId="56" fillId="63"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27" fillId="21" borderId="266"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4" fontId="56" fillId="59" borderId="262" applyNumberFormat="0" applyProtection="0">
      <alignment horizontal="right" vertical="center"/>
    </xf>
    <xf numFmtId="186" fontId="56" fillId="62" borderId="262" applyNumberFormat="0" applyProtection="0">
      <alignment horizontal="left" vertical="center"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52" borderId="262" applyNumberFormat="0" applyProtection="0">
      <alignment vertical="center"/>
    </xf>
    <xf numFmtId="186" fontId="56" fillId="63" borderId="260" applyNumberFormat="0" applyProtection="0">
      <alignment horizontal="left" vertical="top" indent="1"/>
    </xf>
    <xf numFmtId="4" fontId="64" fillId="64" borderId="262" applyNumberFormat="0" applyProtection="0">
      <alignment horizontal="right" vertical="center"/>
    </xf>
    <xf numFmtId="4" fontId="56" fillId="16"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27" fillId="14" borderId="260" applyNumberFormat="0" applyProtection="0">
      <alignment horizontal="left" vertical="center" indent="1"/>
    </xf>
    <xf numFmtId="186" fontId="56" fillId="14" borderId="260" applyNumberFormat="0" applyProtection="0">
      <alignment horizontal="left" vertical="top" indent="1"/>
    </xf>
    <xf numFmtId="186" fontId="42" fillId="44" borderId="241" applyNumberFormat="0" applyAlignment="0" applyProtection="0"/>
    <xf numFmtId="4" fontId="76" fillId="87" borderId="243" applyNumberFormat="0" applyProtection="0">
      <alignment horizontal="right" vertical="center"/>
    </xf>
    <xf numFmtId="0" fontId="37" fillId="15" borderId="243" applyNumberFormat="0" applyProtection="0">
      <alignment horizontal="left" vertical="top" indent="1"/>
    </xf>
    <xf numFmtId="4" fontId="74" fillId="87" borderId="243" applyNumberFormat="0" applyProtection="0">
      <alignment horizontal="right" vertical="center"/>
    </xf>
    <xf numFmtId="0" fontId="37" fillId="48" borderId="243" applyNumberFormat="0" applyProtection="0">
      <alignment horizontal="left" vertical="top" indent="1"/>
    </xf>
    <xf numFmtId="4" fontId="72" fillId="87" borderId="243" applyNumberFormat="0" applyProtection="0">
      <alignment vertical="center"/>
    </xf>
    <xf numFmtId="0" fontId="27" fillId="14" borderId="243" applyNumberFormat="0" applyProtection="0">
      <alignment horizontal="left" vertical="top" indent="1"/>
    </xf>
    <xf numFmtId="0" fontId="27" fillId="63" borderId="243" applyNumberFormat="0" applyProtection="0">
      <alignment horizontal="left" vertical="top" indent="1"/>
    </xf>
    <xf numFmtId="0" fontId="27" fillId="15" borderId="243" applyNumberFormat="0" applyProtection="0">
      <alignment horizontal="left" vertical="top" indent="1"/>
    </xf>
    <xf numFmtId="0" fontId="27" fillId="21" borderId="243"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0" fontId="5" fillId="7" borderId="8">
      <alignment vertical="center"/>
      <protection locked="0"/>
    </xf>
    <xf numFmtId="4" fontId="72" fillId="83" borderId="243" applyNumberFormat="0" applyProtection="0">
      <alignment horizontal="right" vertical="center"/>
    </xf>
    <xf numFmtId="4" fontId="72" fillId="81" borderId="243" applyNumberFormat="0" applyProtection="0">
      <alignment horizontal="right" vertical="center"/>
    </xf>
    <xf numFmtId="4" fontId="72" fillId="80" borderId="243" applyNumberFormat="0" applyProtection="0">
      <alignment horizontal="right" vertical="center"/>
    </xf>
    <xf numFmtId="4" fontId="72" fillId="78" borderId="243" applyNumberFormat="0" applyProtection="0">
      <alignment horizontal="right" vertical="center"/>
    </xf>
    <xf numFmtId="0" fontId="73" fillId="52" borderId="243" applyNumberFormat="0" applyProtection="0">
      <alignment horizontal="left" vertical="top" indent="1"/>
    </xf>
    <xf numFmtId="4" fontId="71" fillId="53" borderId="243" applyNumberFormat="0" applyProtection="0">
      <alignment vertical="center"/>
    </xf>
    <xf numFmtId="186" fontId="56" fillId="63" borderId="252" applyNumberFormat="0" applyProtection="0">
      <alignment horizontal="left" vertical="center" indent="1"/>
    </xf>
    <xf numFmtId="186" fontId="56" fillId="15" borderId="251" applyNumberFormat="0" applyProtection="0">
      <alignment horizontal="left" vertical="top" indent="1"/>
    </xf>
    <xf numFmtId="4" fontId="72" fillId="79" borderId="260" applyNumberFormat="0" applyProtection="0">
      <alignment horizontal="right" vertical="center"/>
    </xf>
    <xf numFmtId="186" fontId="57" fillId="44" borderId="263" applyNumberFormat="0" applyAlignment="0" applyProtection="0"/>
    <xf numFmtId="4" fontId="56" fillId="55" borderId="262" applyNumberFormat="0" applyProtection="0">
      <alignment horizontal="right" vertical="center"/>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61" fillId="21" borderId="264" applyBorder="0"/>
    <xf numFmtId="4" fontId="62" fillId="11" borderId="251" applyNumberFormat="0" applyProtection="0">
      <alignment horizontal="left" vertical="center" indent="1"/>
    </xf>
    <xf numFmtId="191" fontId="28" fillId="49" borderId="258">
      <alignment vertical="center"/>
    </xf>
    <xf numFmtId="186" fontId="56" fillId="40" borderId="262" applyNumberFormat="0" applyFont="0" applyAlignment="0" applyProtection="0"/>
    <xf numFmtId="186" fontId="28" fillId="50" borderId="258">
      <alignment vertical="center"/>
    </xf>
    <xf numFmtId="186" fontId="27" fillId="21" borderId="22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28" fillId="12" borderId="268">
      <alignment vertical="center"/>
      <protection locked="0"/>
    </xf>
    <xf numFmtId="186" fontId="61" fillId="21" borderId="264" applyBorder="0"/>
    <xf numFmtId="164" fontId="39" fillId="0" borderId="0" applyFont="0" applyFill="0" applyBorder="0" applyAlignment="0" applyProtection="0"/>
    <xf numFmtId="188" fontId="5" fillId="69" borderId="258">
      <alignment vertical="center"/>
    </xf>
    <xf numFmtId="4" fontId="56" fillId="15" borderId="256" applyNumberFormat="0" applyProtection="0">
      <alignment horizontal="left" vertical="center" indent="1"/>
    </xf>
    <xf numFmtId="186" fontId="27" fillId="14" borderId="251" applyNumberFormat="0" applyProtection="0">
      <alignment horizontal="left" vertical="top" indent="1"/>
    </xf>
    <xf numFmtId="37" fontId="33" fillId="0" borderId="265"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8">
      <alignment vertical="center"/>
      <protection locked="0"/>
    </xf>
    <xf numFmtId="0" fontId="5" fillId="7" borderId="258">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8">
      <alignment vertical="center"/>
    </xf>
    <xf numFmtId="193" fontId="5" fillId="69" borderId="258">
      <alignment vertical="center"/>
    </xf>
    <xf numFmtId="196" fontId="5" fillId="13" borderId="258">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1" applyNumberFormat="0" applyProtection="0">
      <alignment horizontal="right" vertical="center"/>
    </xf>
    <xf numFmtId="4" fontId="72" fillId="78" borderId="251" applyNumberFormat="0" applyProtection="0">
      <alignment horizontal="right" vertical="center"/>
    </xf>
    <xf numFmtId="188" fontId="5" fillId="13" borderId="258">
      <alignment vertical="center"/>
    </xf>
    <xf numFmtId="186" fontId="56" fillId="15" borderId="260" applyNumberFormat="0" applyProtection="0">
      <alignment horizontal="left" vertical="top" indent="1"/>
    </xf>
    <xf numFmtId="186" fontId="50" fillId="41" borderId="252" applyNumberFormat="0" applyAlignment="0" applyProtection="0"/>
    <xf numFmtId="186" fontId="27"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7" fillId="15" borderId="251" applyNumberFormat="0" applyProtection="0">
      <alignment horizontal="left" vertical="top" indent="1"/>
    </xf>
    <xf numFmtId="4" fontId="56" fillId="57" borderId="256" applyNumberFormat="0" applyProtection="0">
      <alignment horizontal="right" vertical="center"/>
    </xf>
    <xf numFmtId="4" fontId="62" fillId="11" borderId="251" applyNumberFormat="0" applyProtection="0">
      <alignment horizontal="left" vertical="center" indent="1"/>
    </xf>
    <xf numFmtId="186" fontId="56" fillId="15" borderId="251" applyNumberFormat="0" applyProtection="0">
      <alignment horizontal="left" vertical="top" indent="1"/>
    </xf>
    <xf numFmtId="186" fontId="27" fillId="21" borderId="251"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2" applyNumberFormat="0" applyFont="0" applyAlignment="0" applyProtection="0"/>
    <xf numFmtId="186" fontId="56" fillId="21"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27" fillId="15" borderId="260" applyNumberFormat="0" applyProtection="0">
      <alignment horizontal="left" vertical="center" indent="1"/>
    </xf>
    <xf numFmtId="186" fontId="56" fillId="40" borderId="262" applyNumberFormat="0" applyFont="0" applyAlignment="0" applyProtection="0"/>
    <xf numFmtId="4" fontId="62" fillId="11" borderId="260" applyNumberFormat="0" applyProtection="0">
      <alignment horizontal="left" vertical="center" indent="1"/>
    </xf>
    <xf numFmtId="186" fontId="56" fillId="40" borderId="262" applyNumberFormat="0" applyFont="0" applyAlignment="0" applyProtection="0"/>
    <xf numFmtId="4" fontId="56" fillId="15" borderId="262" applyNumberFormat="0" applyProtection="0">
      <alignment horizontal="right" vertical="center"/>
    </xf>
    <xf numFmtId="186" fontId="56" fillId="40" borderId="262" applyNumberFormat="0" applyFont="0" applyAlignment="0" applyProtection="0"/>
    <xf numFmtId="4" fontId="56" fillId="16" borderId="262" applyNumberFormat="0" applyProtection="0">
      <alignment horizontal="right" vertical="center"/>
    </xf>
    <xf numFmtId="186" fontId="56" fillId="40" borderId="262" applyNumberFormat="0" applyFont="0" applyAlignment="0" applyProtection="0"/>
    <xf numFmtId="4" fontId="56" fillId="19" borderId="262" applyNumberFormat="0" applyProtection="0">
      <alignment horizontal="right" vertical="center"/>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60" borderId="262" applyNumberFormat="0" applyProtection="0">
      <alignment horizontal="right" vertical="center"/>
    </xf>
    <xf numFmtId="186" fontId="56" fillId="14" borderId="260" applyNumberFormat="0" applyProtection="0">
      <alignment horizontal="left" vertical="top" indent="1"/>
    </xf>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56" fillId="57" borderId="266" applyNumberFormat="0" applyProtection="0">
      <alignment horizontal="right" vertical="center"/>
    </xf>
    <xf numFmtId="186" fontId="44" fillId="0" borderId="257" applyNumberFormat="0" applyFill="0" applyAlignment="0" applyProtection="0"/>
    <xf numFmtId="186" fontId="56" fillId="63" borderId="260" applyNumberFormat="0" applyProtection="0">
      <alignment horizontal="left" vertical="top" indent="1"/>
    </xf>
    <xf numFmtId="186" fontId="56" fillId="40" borderId="262" applyNumberFormat="0" applyFont="0" applyAlignment="0" applyProtection="0"/>
    <xf numFmtId="186" fontId="27" fillId="21" borderId="260" applyNumberFormat="0" applyProtection="0">
      <alignment horizontal="left" vertical="top" indent="1"/>
    </xf>
    <xf numFmtId="4" fontId="72" fillId="86" borderId="260" applyNumberFormat="0" applyProtection="0">
      <alignment horizontal="right" vertical="center"/>
    </xf>
    <xf numFmtId="172" fontId="5" fillId="7" borderId="8">
      <alignment vertical="center"/>
      <protection locked="0"/>
    </xf>
    <xf numFmtId="4" fontId="56" fillId="56"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44" fillId="0" borderId="247" applyNumberFormat="0" applyFill="0" applyAlignment="0" applyProtection="0"/>
    <xf numFmtId="186" fontId="44" fillId="0" borderId="247" applyNumberFormat="0" applyFill="0" applyAlignment="0" applyProtection="0"/>
    <xf numFmtId="37" fontId="33" fillId="0" borderId="246" applyNumberFormat="0"/>
    <xf numFmtId="4" fontId="64" fillId="64" borderId="241" applyNumberFormat="0" applyProtection="0">
      <alignment horizontal="right" vertical="center"/>
    </xf>
    <xf numFmtId="4" fontId="63" fillId="66" borderId="244" applyNumberFormat="0" applyProtection="0">
      <alignment horizontal="left" vertical="center" indent="1"/>
    </xf>
    <xf numFmtId="186" fontId="62" fillId="15" borderId="243" applyNumberFormat="0" applyProtection="0">
      <alignment horizontal="left" vertical="top"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56" fillId="14" borderId="241"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19"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6" fillId="23" borderId="241" applyNumberFormat="0" applyProtection="0">
      <alignment horizontal="right" vertical="center"/>
    </xf>
    <xf numFmtId="4" fontId="56" fillId="57" borderId="244"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4" borderId="241" applyNumberFormat="0" applyProtection="0">
      <alignment horizontal="left" vertical="center" indent="1"/>
    </xf>
    <xf numFmtId="186" fontId="60" fillId="52" borderId="243" applyNumberFormat="0" applyProtection="0">
      <alignment horizontal="left" vertical="top" indent="1"/>
    </xf>
    <xf numFmtId="4" fontId="56" fillId="53" borderId="241" applyNumberFormat="0" applyProtection="0">
      <alignment horizontal="left" vertical="center" indent="1"/>
    </xf>
    <xf numFmtId="4" fontId="59" fillId="53" borderId="241" applyNumberFormat="0" applyProtection="0">
      <alignment vertical="center"/>
    </xf>
    <xf numFmtId="4" fontId="56" fillId="52" borderId="241" applyNumberFormat="0" applyProtection="0">
      <alignment vertical="center"/>
    </xf>
    <xf numFmtId="186" fontId="57" fillId="44" borderId="242" applyNumberFormat="0" applyAlignment="0" applyProtection="0"/>
    <xf numFmtId="186" fontId="57" fillId="44" borderId="242" applyNumberFormat="0" applyAlignment="0" applyProtection="0"/>
    <xf numFmtId="186" fontId="56" fillId="40" borderId="241" applyNumberFormat="0" applyFont="0" applyAlignment="0" applyProtection="0"/>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27" fillId="63" borderId="260" applyNumberFormat="0" applyProtection="0">
      <alignment horizontal="left" vertical="center" indent="1"/>
    </xf>
    <xf numFmtId="186" fontId="56" fillId="14" borderId="260" applyNumberFormat="0" applyProtection="0">
      <alignment horizontal="left" vertical="top" indent="1"/>
    </xf>
    <xf numFmtId="186" fontId="27" fillId="15" borderId="260" applyNumberFormat="0" applyProtection="0">
      <alignment horizontal="left" vertical="top" indent="1"/>
    </xf>
    <xf numFmtId="4" fontId="27" fillId="21" borderId="266" applyNumberFormat="0" applyProtection="0">
      <alignment horizontal="left" vertical="center" indent="1"/>
    </xf>
    <xf numFmtId="4" fontId="56" fillId="54" borderId="262" applyNumberFormat="0" applyProtection="0">
      <alignment horizontal="left" vertical="center" indent="1"/>
    </xf>
    <xf numFmtId="186" fontId="50" fillId="41" borderId="262" applyNumberFormat="0" applyAlignment="0" applyProtection="0"/>
    <xf numFmtId="4" fontId="56" fillId="54" borderId="262" applyNumberFormat="0" applyProtection="0">
      <alignment horizontal="left" vertical="center" indent="1"/>
    </xf>
    <xf numFmtId="4" fontId="56" fillId="60"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4" fontId="56" fillId="56" borderId="262" applyNumberFormat="0" applyProtection="0">
      <alignment horizontal="right" vertical="center"/>
    </xf>
    <xf numFmtId="186" fontId="56" fillId="40" borderId="262" applyNumberFormat="0" applyFont="0" applyAlignment="0" applyProtection="0"/>
    <xf numFmtId="4" fontId="56" fillId="0" borderId="262" applyNumberFormat="0" applyProtection="0">
      <alignment horizontal="right" vertical="center"/>
    </xf>
    <xf numFmtId="186" fontId="27" fillId="14" borderId="260" applyNumberFormat="0" applyProtection="0">
      <alignment horizontal="left" vertical="center" indent="1"/>
    </xf>
    <xf numFmtId="4" fontId="56" fillId="0" borderId="262" applyNumberFormat="0" applyProtection="0">
      <alignment horizontal="right" vertical="center"/>
    </xf>
    <xf numFmtId="4" fontId="56" fillId="61" borderId="266"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center" indent="1"/>
    </xf>
    <xf numFmtId="4" fontId="56" fillId="16" borderId="262" applyNumberFormat="0" applyProtection="0">
      <alignment horizontal="right" vertical="center"/>
    </xf>
    <xf numFmtId="186" fontId="60" fillId="52" borderId="260" applyNumberFormat="0" applyProtection="0">
      <alignment horizontal="left" vertical="top" indent="1"/>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56" fillId="40" borderId="262" applyNumberFormat="0" applyFont="0" applyAlignment="0" applyProtection="0"/>
    <xf numFmtId="4" fontId="56" fillId="55" borderId="262" applyNumberFormat="0" applyProtection="0">
      <alignment horizontal="right" vertical="center"/>
    </xf>
    <xf numFmtId="4" fontId="56" fillId="60" borderId="262" applyNumberFormat="0" applyProtection="0">
      <alignment horizontal="right" vertical="center"/>
    </xf>
    <xf numFmtId="186" fontId="56" fillId="14" borderId="262" applyNumberFormat="0" applyProtection="0">
      <alignment horizontal="left" vertical="center" indent="1"/>
    </xf>
    <xf numFmtId="186" fontId="56" fillId="15" borderId="260" applyNumberFormat="0" applyProtection="0">
      <alignment horizontal="left" vertical="top" indent="1"/>
    </xf>
    <xf numFmtId="186" fontId="27" fillId="63"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37" fontId="33" fillId="0" borderId="265" applyNumberFormat="0"/>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27" fillId="63" borderId="260"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60" borderId="262" applyNumberFormat="0" applyProtection="0">
      <alignment horizontal="right" vertical="center"/>
    </xf>
    <xf numFmtId="4" fontId="56" fillId="55"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4" fontId="56" fillId="15" borderId="262" applyNumberFormat="0" applyProtection="0">
      <alignment horizontal="right" vertical="center"/>
    </xf>
    <xf numFmtId="186" fontId="44" fillId="0" borderId="267" applyNumberFormat="0" applyFill="0" applyAlignment="0" applyProtection="0"/>
    <xf numFmtId="186" fontId="56" fillId="40" borderId="262" applyNumberFormat="0" applyFont="0" applyAlignment="0" applyProtection="0"/>
    <xf numFmtId="186" fontId="56" fillId="11"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15" borderId="262" applyNumberFormat="0" applyProtection="0">
      <alignment horizontal="right" vertical="center"/>
    </xf>
    <xf numFmtId="4" fontId="56" fillId="54" borderId="262" applyNumberFormat="0" applyProtection="0">
      <alignment horizontal="left" vertical="center" indent="1"/>
    </xf>
    <xf numFmtId="186" fontId="42" fillId="44" borderId="262" applyNumberFormat="0" applyAlignment="0" applyProtection="0"/>
    <xf numFmtId="186" fontId="56" fillId="21" borderId="260" applyNumberFormat="0" applyProtection="0">
      <alignment horizontal="left" vertical="top" indent="1"/>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0" applyNumberFormat="0" applyProtection="0">
      <alignment horizontal="left" vertical="top" indent="1"/>
    </xf>
    <xf numFmtId="4" fontId="56" fillId="60" borderId="262" applyNumberFormat="0" applyProtection="0">
      <alignment horizontal="right" vertical="center"/>
    </xf>
    <xf numFmtId="4" fontId="56" fillId="0" borderId="262" applyNumberFormat="0" applyProtection="0">
      <alignment horizontal="right" vertical="center"/>
    </xf>
    <xf numFmtId="4" fontId="56" fillId="55" borderId="262" applyNumberFormat="0" applyProtection="0">
      <alignment horizontal="right" vertical="center"/>
    </xf>
    <xf numFmtId="186" fontId="44" fillId="0" borderId="267" applyNumberFormat="0" applyFill="0" applyAlignment="0" applyProtection="0"/>
    <xf numFmtId="37" fontId="33" fillId="0" borderId="265" applyNumberFormat="0"/>
    <xf numFmtId="4" fontId="56" fillId="14" borderId="266" applyNumberFormat="0" applyProtection="0">
      <alignment horizontal="left" vertical="center" indent="1"/>
    </xf>
    <xf numFmtId="4" fontId="62" fillId="11" borderId="260" applyNumberFormat="0" applyProtection="0">
      <alignment horizontal="left" vertical="center" indent="1"/>
    </xf>
    <xf numFmtId="186" fontId="44" fillId="0" borderId="267" applyNumberFormat="0" applyFill="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186" fontId="44" fillId="0" borderId="247" applyNumberFormat="0" applyFill="0" applyAlignment="0" applyProtection="0"/>
    <xf numFmtId="186" fontId="44" fillId="0" borderId="267" applyNumberFormat="0" applyFill="0" applyAlignment="0" applyProtection="0"/>
    <xf numFmtId="186" fontId="56" fillId="21" borderId="243" applyNumberFormat="0" applyProtection="0">
      <alignment horizontal="left" vertical="top" indent="1"/>
    </xf>
    <xf numFmtId="37" fontId="33" fillId="0" borderId="246" applyNumberFormat="0"/>
    <xf numFmtId="186" fontId="27" fillId="21" borderId="243" applyNumberFormat="0" applyProtection="0">
      <alignment horizontal="left" vertical="top" indent="1"/>
    </xf>
    <xf numFmtId="4" fontId="64" fillId="64" borderId="241" applyNumberFormat="0" applyProtection="0">
      <alignment horizontal="right" vertical="center"/>
    </xf>
    <xf numFmtId="4" fontId="63" fillId="66" borderId="244" applyNumberFormat="0" applyProtection="0">
      <alignment horizontal="left" vertical="center" indent="1"/>
    </xf>
    <xf numFmtId="186" fontId="62" fillId="15" borderId="243" applyNumberFormat="0" applyProtection="0">
      <alignment horizontal="left" vertical="top"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40" borderId="241" applyNumberFormat="0" applyFont="0" applyAlignment="0" applyProtection="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56" fillId="14" borderId="241"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19"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6" fillId="23" borderId="241" applyNumberFormat="0" applyProtection="0">
      <alignment horizontal="right" vertical="center"/>
    </xf>
    <xf numFmtId="4" fontId="56" fillId="57" borderId="244"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4" borderId="241" applyNumberFormat="0" applyProtection="0">
      <alignment horizontal="left" vertical="center" indent="1"/>
    </xf>
    <xf numFmtId="186" fontId="60" fillId="52" borderId="243" applyNumberFormat="0" applyProtection="0">
      <alignment horizontal="left" vertical="top" indent="1"/>
    </xf>
    <xf numFmtId="4" fontId="56" fillId="53" borderId="241" applyNumberFormat="0" applyProtection="0">
      <alignment horizontal="left" vertical="center" indent="1"/>
    </xf>
    <xf numFmtId="4" fontId="59" fillId="53" borderId="241" applyNumberFormat="0" applyProtection="0">
      <alignment vertical="center"/>
    </xf>
    <xf numFmtId="4" fontId="56" fillId="52" borderId="241" applyNumberFormat="0" applyProtection="0">
      <alignment vertical="center"/>
    </xf>
    <xf numFmtId="186" fontId="44" fillId="0" borderId="247" applyNumberFormat="0" applyFill="0" applyAlignment="0" applyProtection="0"/>
    <xf numFmtId="186" fontId="44" fillId="0" borderId="247" applyNumberFormat="0" applyFill="0" applyAlignment="0" applyProtection="0"/>
    <xf numFmtId="37" fontId="33" fillId="0" borderId="246" applyNumberFormat="0"/>
    <xf numFmtId="4" fontId="63" fillId="66" borderId="244" applyNumberFormat="0" applyProtection="0">
      <alignment horizontal="left" vertical="center" indent="1"/>
    </xf>
    <xf numFmtId="186" fontId="62" fillId="15" borderId="243" applyNumberFormat="0" applyProtection="0">
      <alignment horizontal="left" vertical="top" indent="1"/>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7" fillId="44" borderId="242" applyNumberFormat="0" applyAlignment="0" applyProtection="0"/>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57" borderId="244" applyNumberFormat="0" applyProtection="0">
      <alignment horizontal="right" vertical="center"/>
    </xf>
    <xf numFmtId="186" fontId="60" fillId="52" borderId="243" applyNumberFormat="0" applyProtection="0">
      <alignment horizontal="left" vertical="top" indent="1"/>
    </xf>
    <xf numFmtId="186" fontId="57" fillId="44" borderId="242" applyNumberFormat="0" applyAlignment="0" applyProtection="0"/>
    <xf numFmtId="186" fontId="57" fillId="44" borderId="242" applyNumberFormat="0" applyAlignment="0" applyProtection="0"/>
    <xf numFmtId="186" fontId="42" fillId="44"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4" fontId="56" fillId="0" borderId="262" applyNumberFormat="0" applyProtection="0">
      <alignment horizontal="right" vertical="center"/>
    </xf>
    <xf numFmtId="186" fontId="56" fillId="14" borderId="262" applyNumberFormat="0" applyProtection="0">
      <alignment horizontal="left" vertical="center" indent="1"/>
    </xf>
    <xf numFmtId="186" fontId="27" fillId="63"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15" borderId="262" applyNumberFormat="0" applyProtection="0">
      <alignment horizontal="right" vertical="center"/>
    </xf>
    <xf numFmtId="4" fontId="56" fillId="56" borderId="262" applyNumberFormat="0" applyProtection="0">
      <alignment horizontal="right" vertical="center"/>
    </xf>
    <xf numFmtId="186" fontId="56" fillId="40" borderId="262" applyNumberFormat="0" applyFont="0" applyAlignment="0" applyProtection="0"/>
    <xf numFmtId="4" fontId="56" fillId="53" borderId="262" applyNumberFormat="0" applyProtection="0">
      <alignment horizontal="left" vertical="center" indent="1"/>
    </xf>
    <xf numFmtId="4" fontId="56" fillId="19"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63" borderId="262"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7" fillId="44" borderId="263" applyNumberFormat="0" applyAlignment="0" applyProtection="0"/>
    <xf numFmtId="4" fontId="56" fillId="54" borderId="262" applyNumberFormat="0" applyProtection="0">
      <alignment horizontal="left" vertical="center" indent="1"/>
    </xf>
    <xf numFmtId="186" fontId="27" fillId="14" borderId="260" applyNumberFormat="0" applyProtection="0">
      <alignment horizontal="left" vertical="top" indent="1"/>
    </xf>
    <xf numFmtId="186" fontId="56" fillId="15" borderId="260" applyNumberFormat="0" applyProtection="0">
      <alignment horizontal="left" vertical="top" indent="1"/>
    </xf>
    <xf numFmtId="4" fontId="56" fillId="54" borderId="262" applyNumberFormat="0" applyProtection="0">
      <alignment horizontal="left" vertical="center" indent="1"/>
    </xf>
    <xf numFmtId="4" fontId="27" fillId="21" borderId="266"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186" fontId="27" fillId="21" borderId="260" applyNumberFormat="0" applyProtection="0">
      <alignment horizontal="left" vertical="top" indent="1"/>
    </xf>
    <xf numFmtId="4" fontId="56" fillId="61" borderId="266" applyNumberFormat="0" applyProtection="0">
      <alignment horizontal="left" vertical="center" indent="1"/>
    </xf>
    <xf numFmtId="4" fontId="56" fillId="55" borderId="262" applyNumberFormat="0" applyProtection="0">
      <alignment horizontal="right" vertical="center"/>
    </xf>
    <xf numFmtId="4" fontId="56" fillId="53"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60" fillId="52" borderId="260" applyNumberFormat="0" applyProtection="0">
      <alignment horizontal="left" vertical="top" indent="1"/>
    </xf>
    <xf numFmtId="186" fontId="56" fillId="11" borderId="262" applyNumberFormat="0" applyProtection="0">
      <alignment horizontal="left" vertical="center" indent="1"/>
    </xf>
    <xf numFmtId="4" fontId="27" fillId="21" borderId="266" applyNumberFormat="0" applyProtection="0">
      <alignment horizontal="left" vertical="center" indent="1"/>
    </xf>
    <xf numFmtId="186" fontId="56" fillId="15" borderId="260" applyNumberFormat="0" applyProtection="0">
      <alignment horizontal="left" vertical="top" indent="1"/>
    </xf>
    <xf numFmtId="186" fontId="27" fillId="63" borderId="260"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60" borderId="262" applyNumberFormat="0" applyProtection="0">
      <alignment horizontal="right" vertical="center"/>
    </xf>
    <xf numFmtId="4" fontId="56" fillId="0" borderId="262" applyNumberFormat="0" applyProtection="0">
      <alignment horizontal="right" vertical="center"/>
    </xf>
    <xf numFmtId="186" fontId="56" fillId="14" borderId="262" applyNumberFormat="0" applyProtection="0">
      <alignment horizontal="left" vertical="center" indent="1"/>
    </xf>
    <xf numFmtId="186" fontId="27"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11" borderId="262" applyNumberFormat="0" applyProtection="0">
      <alignment horizontal="left" vertical="center" indent="1"/>
    </xf>
    <xf numFmtId="4" fontId="56" fillId="23" borderId="262" applyNumberFormat="0" applyProtection="0">
      <alignment horizontal="right" vertical="center"/>
    </xf>
    <xf numFmtId="186" fontId="56" fillId="14" borderId="260" applyNumberFormat="0" applyProtection="0">
      <alignment horizontal="left" vertical="top" indent="1"/>
    </xf>
    <xf numFmtId="4" fontId="59" fillId="53" borderId="262" applyNumberFormat="0" applyProtection="0">
      <alignment vertical="center"/>
    </xf>
    <xf numFmtId="4" fontId="56" fillId="52" borderId="262" applyNumberFormat="0" applyProtection="0">
      <alignmen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2" applyNumberFormat="0" applyProtection="0">
      <alignment horizontal="left" vertical="center" indent="1"/>
    </xf>
    <xf numFmtId="4" fontId="56" fillId="53" borderId="262" applyNumberFormat="0" applyProtection="0">
      <alignment horizontal="left" vertical="center" indent="1"/>
    </xf>
    <xf numFmtId="4" fontId="62" fillId="48" borderId="260" applyNumberFormat="0" applyProtection="0">
      <alignment vertical="center"/>
    </xf>
    <xf numFmtId="186" fontId="56" fillId="21" borderId="260" applyNumberFormat="0" applyProtection="0">
      <alignment horizontal="left" vertical="top" indent="1"/>
    </xf>
    <xf numFmtId="4" fontId="56" fillId="55" borderId="262" applyNumberFormat="0" applyProtection="0">
      <alignment horizontal="right" vertical="center"/>
    </xf>
    <xf numFmtId="4" fontId="56" fillId="58" borderId="262" applyNumberFormat="0" applyProtection="0">
      <alignment horizontal="right" vertical="center"/>
    </xf>
    <xf numFmtId="4" fontId="56" fillId="54" borderId="262" applyNumberFormat="0" applyProtection="0">
      <alignment horizontal="left" vertical="center" indent="1"/>
    </xf>
    <xf numFmtId="4" fontId="56" fillId="60" borderId="262" applyNumberFormat="0" applyProtection="0">
      <alignment horizontal="right" vertical="center"/>
    </xf>
    <xf numFmtId="4" fontId="56" fillId="53" borderId="262" applyNumberFormat="0" applyProtection="0">
      <alignment horizontal="left" vertical="center" indent="1"/>
    </xf>
    <xf numFmtId="186" fontId="56" fillId="40" borderId="262" applyNumberFormat="0" applyFont="0" applyAlignment="0" applyProtection="0"/>
    <xf numFmtId="186" fontId="56" fillId="14" borderId="262" applyNumberFormat="0" applyProtection="0">
      <alignment horizontal="left" vertical="center" indent="1"/>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42" fillId="44" borderId="241" applyNumberFormat="0" applyAlignment="0" applyProtection="0"/>
    <xf numFmtId="186" fontId="42" fillId="44" borderId="241"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42" fillId="44" borderId="241" applyNumberFormat="0" applyAlignment="0" applyProtection="0"/>
    <xf numFmtId="4" fontId="59" fillId="53" borderId="262" applyNumberFormat="0" applyProtection="0">
      <alignment vertical="center"/>
    </xf>
    <xf numFmtId="186" fontId="27" fillId="14" borderId="243" applyNumberFormat="0" applyProtection="0">
      <alignment horizontal="left" vertical="center"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27" fillId="63" borderId="243" applyNumberFormat="0" applyProtection="0">
      <alignment horizontal="left" vertical="top" indent="1"/>
    </xf>
    <xf numFmtId="4" fontId="59" fillId="65" borderId="262" applyNumberFormat="0" applyProtection="0">
      <alignment horizontal="right" vertical="center"/>
    </xf>
    <xf numFmtId="186" fontId="56" fillId="21" borderId="243" applyNumberFormat="0" applyProtection="0">
      <alignment horizontal="left" vertical="top" indent="1"/>
    </xf>
    <xf numFmtId="37" fontId="33" fillId="0" borderId="265" applyNumberFormat="0"/>
    <xf numFmtId="186" fontId="44" fillId="0" borderId="247" applyNumberFormat="0" applyFill="0" applyAlignment="0" applyProtection="0"/>
    <xf numFmtId="186" fontId="44" fillId="0" borderId="247" applyNumberFormat="0" applyFill="0" applyAlignment="0" applyProtection="0"/>
    <xf numFmtId="37" fontId="33" fillId="0" borderId="246" applyNumberFormat="0"/>
    <xf numFmtId="4" fontId="64" fillId="64" borderId="241" applyNumberFormat="0" applyProtection="0">
      <alignment horizontal="right" vertical="center"/>
    </xf>
    <xf numFmtId="4" fontId="63" fillId="66" borderId="244" applyNumberFormat="0" applyProtection="0">
      <alignment horizontal="left" vertical="center" indent="1"/>
    </xf>
    <xf numFmtId="186" fontId="62" fillId="15" borderId="243" applyNumberFormat="0" applyProtection="0">
      <alignment horizontal="left" vertical="top"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56" fillId="14" borderId="241"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center"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19"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6" fillId="23" borderId="241" applyNumberFormat="0" applyProtection="0">
      <alignment horizontal="right" vertical="center"/>
    </xf>
    <xf numFmtId="4" fontId="56" fillId="57" borderId="244"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4" borderId="241" applyNumberFormat="0" applyProtection="0">
      <alignment horizontal="left" vertical="center" indent="1"/>
    </xf>
    <xf numFmtId="186" fontId="60" fillId="52" borderId="243" applyNumberFormat="0" applyProtection="0">
      <alignment horizontal="left" vertical="top" indent="1"/>
    </xf>
    <xf numFmtId="4" fontId="56" fillId="53" borderId="241" applyNumberFormat="0" applyProtection="0">
      <alignment horizontal="left" vertical="center" indent="1"/>
    </xf>
    <xf numFmtId="4" fontId="56" fillId="52" borderId="241" applyNumberFormat="0" applyProtection="0">
      <alignment vertical="center"/>
    </xf>
    <xf numFmtId="186" fontId="57" fillId="44" borderId="242" applyNumberFormat="0" applyAlignment="0" applyProtection="0"/>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14" borderId="252" applyNumberFormat="0" applyProtection="0">
      <alignment horizontal="left" vertical="center" indent="1"/>
    </xf>
    <xf numFmtId="4" fontId="72" fillId="84" borderId="260" applyNumberFormat="0" applyProtection="0">
      <alignment horizontal="right" vertical="center"/>
    </xf>
    <xf numFmtId="186" fontId="56" fillId="14" borderId="260" applyNumberFormat="0" applyProtection="0">
      <alignment horizontal="left" vertical="top" indent="1"/>
    </xf>
    <xf numFmtId="37" fontId="33" fillId="0" borderId="265" applyNumberFormat="0"/>
    <xf numFmtId="186" fontId="56" fillId="14" borderId="251" applyNumberFormat="0" applyProtection="0">
      <alignment horizontal="left" vertical="top" indent="1"/>
    </xf>
    <xf numFmtId="186" fontId="56" fillId="62" borderId="262" applyNumberFormat="0" applyProtection="0">
      <alignment horizontal="left" vertical="center" indent="1"/>
    </xf>
    <xf numFmtId="186" fontId="42" fillId="44" borderId="262" applyNumberFormat="0" applyAlignment="0" applyProtection="0"/>
    <xf numFmtId="186" fontId="42" fillId="44" borderId="262" applyNumberFormat="0" applyAlignment="0" applyProtection="0"/>
    <xf numFmtId="186" fontId="44" fillId="0" borderId="247" applyNumberFormat="0" applyFill="0" applyAlignment="0" applyProtection="0"/>
    <xf numFmtId="186" fontId="44" fillId="0" borderId="247" applyNumberFormat="0" applyFill="0" applyAlignment="0" applyProtection="0"/>
    <xf numFmtId="186" fontId="42" fillId="44" borderId="262" applyNumberFormat="0" applyAlignment="0" applyProtection="0"/>
    <xf numFmtId="37" fontId="33" fillId="0" borderId="246" applyNumberFormat="0"/>
    <xf numFmtId="4" fontId="64" fillId="64" borderId="241" applyNumberFormat="0" applyProtection="0">
      <alignment horizontal="right" vertical="center"/>
    </xf>
    <xf numFmtId="4" fontId="63" fillId="66" borderId="244" applyNumberFormat="0" applyProtection="0">
      <alignment horizontal="left" vertical="center" indent="1"/>
    </xf>
    <xf numFmtId="4" fontId="56" fillId="54" borderId="241" applyNumberFormat="0" applyProtection="0">
      <alignment horizontal="left" vertical="center" indent="1"/>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11" borderId="243" applyNumberFormat="0" applyProtection="0">
      <alignment horizontal="left" vertical="center" indent="1"/>
    </xf>
    <xf numFmtId="4" fontId="62" fillId="48" borderId="243" applyNumberFormat="0" applyProtection="0">
      <alignment vertical="center"/>
    </xf>
    <xf numFmtId="186" fontId="61" fillId="21" borderId="245" applyBorder="0"/>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center" indent="1"/>
    </xf>
    <xf numFmtId="186" fontId="3" fillId="0" borderId="0"/>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63" borderId="243" applyNumberFormat="0" applyProtection="0">
      <alignment horizontal="left" vertical="top" indent="1"/>
    </xf>
    <xf numFmtId="186" fontId="56" fillId="63" borderId="241" applyNumberFormat="0" applyProtection="0">
      <alignment horizontal="left" vertical="center"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center" indent="1"/>
    </xf>
    <xf numFmtId="186" fontId="56" fillId="11" borderId="241" applyNumberFormat="0" applyProtection="0">
      <alignment horizontal="left" vertical="center" indent="1"/>
    </xf>
    <xf numFmtId="4" fontId="56" fillId="15" borderId="244" applyNumberFormat="0" applyProtection="0">
      <alignment horizontal="left" vertical="center" indent="1"/>
    </xf>
    <xf numFmtId="4" fontId="56" fillId="14" borderId="244" applyNumberFormat="0" applyProtection="0">
      <alignment horizontal="left" vertical="center" indent="1"/>
    </xf>
    <xf numFmtId="4" fontId="56" fillId="15" borderId="241" applyNumberFormat="0" applyProtection="0">
      <alignment horizontal="right" vertical="center"/>
    </xf>
    <xf numFmtId="4" fontId="27" fillId="21" borderId="244" applyNumberFormat="0" applyProtection="0">
      <alignment horizontal="left" vertical="center" indent="1"/>
    </xf>
    <xf numFmtId="4" fontId="27" fillId="21" borderId="244" applyNumberFormat="0" applyProtection="0">
      <alignment horizontal="left" vertical="center" indent="1"/>
    </xf>
    <xf numFmtId="4" fontId="56" fillId="61" borderId="244" applyNumberFormat="0" applyProtection="0">
      <alignment horizontal="left" vertical="center" indent="1"/>
    </xf>
    <xf numFmtId="4" fontId="56" fillId="60" borderId="241" applyNumberFormat="0" applyProtection="0">
      <alignment horizontal="right" vertical="center"/>
    </xf>
    <xf numFmtId="4" fontId="56" fillId="16" borderId="241" applyNumberFormat="0" applyProtection="0">
      <alignment horizontal="right" vertical="center"/>
    </xf>
    <xf numFmtId="4" fontId="56" fillId="59" borderId="241" applyNumberFormat="0" applyProtection="0">
      <alignment horizontal="right" vertical="center"/>
    </xf>
    <xf numFmtId="4" fontId="56" fillId="58" borderId="241" applyNumberFormat="0" applyProtection="0">
      <alignment horizontal="right" vertical="center"/>
    </xf>
    <xf numFmtId="4" fontId="59" fillId="53" borderId="241" applyNumberFormat="0" applyProtection="0">
      <alignment vertical="center"/>
    </xf>
    <xf numFmtId="4" fontId="56" fillId="52" borderId="241" applyNumberFormat="0" applyProtection="0">
      <alignment vertical="center"/>
    </xf>
    <xf numFmtId="186" fontId="27" fillId="15" borderId="251" applyNumberFormat="0" applyProtection="0">
      <alignment horizontal="left" vertical="top" indent="1"/>
    </xf>
    <xf numFmtId="4" fontId="56" fillId="16" borderId="252" applyNumberFormat="0" applyProtection="0">
      <alignment horizontal="right" vertical="center"/>
    </xf>
    <xf numFmtId="4" fontId="71" fillId="53" borderId="260" applyNumberFormat="0" applyProtection="0">
      <alignment vertical="center"/>
    </xf>
    <xf numFmtId="4" fontId="74" fillId="87" borderId="260" applyNumberFormat="0" applyProtection="0">
      <alignment horizontal="right" vertical="center"/>
    </xf>
    <xf numFmtId="186" fontId="56" fillId="40" borderId="252" applyNumberFormat="0" applyFont="0" applyAlignment="0" applyProtection="0"/>
    <xf numFmtId="186" fontId="56" fillId="63" borderId="260" applyNumberFormat="0" applyProtection="0">
      <alignment horizontal="left" vertical="top" indent="1"/>
    </xf>
    <xf numFmtId="186" fontId="56" fillId="40" borderId="262" applyNumberFormat="0" applyFont="0" applyAlignment="0" applyProtection="0"/>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63" fillId="66" borderId="266" applyNumberFormat="0" applyProtection="0">
      <alignment horizontal="left" vertical="center"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56" fillId="16" borderId="262" applyNumberFormat="0" applyProtection="0">
      <alignment horizontal="right" vertical="center"/>
    </xf>
    <xf numFmtId="186" fontId="56" fillId="14" borderId="262" applyNumberFormat="0" applyProtection="0">
      <alignment horizontal="left" vertical="center" indent="1"/>
    </xf>
    <xf numFmtId="186" fontId="62" fillId="15" borderId="260" applyNumberFormat="0" applyProtection="0">
      <alignment horizontal="left" vertical="top" indent="1"/>
    </xf>
    <xf numFmtId="186" fontId="56" fillId="63" borderId="251" applyNumberFormat="0" applyProtection="0">
      <alignment horizontal="left" vertical="top" indent="1"/>
    </xf>
    <xf numFmtId="4" fontId="56" fillId="54" borderId="262"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4" borderId="252" applyNumberFormat="0" applyProtection="0">
      <alignment horizontal="left" vertical="center" indent="1"/>
    </xf>
    <xf numFmtId="186" fontId="27" fillId="63" borderId="260" applyNumberFormat="0" applyProtection="0">
      <alignment horizontal="left" vertical="top" indent="1"/>
    </xf>
    <xf numFmtId="4" fontId="56" fillId="57" borderId="256" applyNumberFormat="0" applyProtection="0">
      <alignment horizontal="right" vertical="center"/>
    </xf>
    <xf numFmtId="186" fontId="62" fillId="15" borderId="260" applyNumberFormat="0" applyProtection="0">
      <alignment horizontal="left" vertical="top" indent="1"/>
    </xf>
    <xf numFmtId="186" fontId="27" fillId="63" borderId="251" applyNumberFormat="0" applyProtection="0">
      <alignment horizontal="left" vertical="top" indent="1"/>
    </xf>
    <xf numFmtId="186" fontId="56" fillId="14" borderId="251" applyNumberFormat="0" applyProtection="0">
      <alignment horizontal="left" vertical="top" indent="1"/>
    </xf>
    <xf numFmtId="186" fontId="56" fillId="15" borderId="260" applyNumberFormat="0" applyProtection="0">
      <alignment horizontal="left" vertical="top" indent="1"/>
    </xf>
    <xf numFmtId="172" fontId="5" fillId="7" borderId="258">
      <alignment vertical="center"/>
      <protection locked="0"/>
    </xf>
    <xf numFmtId="188" fontId="5" fillId="70" borderId="258">
      <alignment horizontal="right" vertical="center"/>
      <protection locked="0"/>
    </xf>
    <xf numFmtId="190" fontId="5" fillId="69" borderId="258">
      <alignment vertical="center"/>
    </xf>
    <xf numFmtId="193" fontId="5" fillId="7" borderId="258">
      <alignment vertical="center"/>
      <protection locked="0"/>
    </xf>
    <xf numFmtId="0" fontId="27" fillId="14" borderId="251" applyNumberFormat="0" applyProtection="0">
      <alignment horizontal="left" vertical="center" indent="1"/>
    </xf>
    <xf numFmtId="191" fontId="28" fillId="12" borderId="258">
      <alignment vertical="center"/>
      <protection locked="0"/>
    </xf>
    <xf numFmtId="186" fontId="42" fillId="44" borderId="252" applyNumberFormat="0" applyAlignment="0" applyProtection="0"/>
    <xf numFmtId="4" fontId="72" fillId="83" borderId="251" applyNumberFormat="0" applyProtection="0">
      <alignment horizontal="right" vertical="center"/>
    </xf>
    <xf numFmtId="186" fontId="56" fillId="11" borderId="262" applyNumberFormat="0" applyProtection="0">
      <alignment horizontal="left" vertical="center" indent="1"/>
    </xf>
    <xf numFmtId="186" fontId="56" fillId="40" borderId="252" applyNumberFormat="0" applyFont="0" applyAlignment="0" applyProtection="0"/>
    <xf numFmtId="186" fontId="27" fillId="63" borderId="251" applyNumberFormat="0" applyProtection="0">
      <alignment horizontal="left" vertical="center"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4" fontId="56" fillId="61" borderId="256" applyNumberFormat="0" applyProtection="0">
      <alignment horizontal="left" vertical="center" indent="1"/>
    </xf>
    <xf numFmtId="4" fontId="56" fillId="52" borderId="252" applyNumberFormat="0" applyProtection="0">
      <alignment vertical="center"/>
    </xf>
    <xf numFmtId="186" fontId="56" fillId="63" borderId="252" applyNumberFormat="0" applyProtection="0">
      <alignment horizontal="left" vertical="center" indent="1"/>
    </xf>
    <xf numFmtId="186" fontId="56" fillId="21" borderId="251" applyNumberFormat="0" applyProtection="0">
      <alignment horizontal="left" vertical="top" indent="1"/>
    </xf>
    <xf numFmtId="191" fontId="28" fillId="50" borderId="258">
      <alignment vertical="center"/>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56" fillId="40" borderId="241" applyNumberFormat="0" applyFont="0" applyAlignment="0" applyProtection="0"/>
    <xf numFmtId="186" fontId="42" fillId="44" borderId="241" applyNumberFormat="0" applyAlignment="0" applyProtection="0"/>
    <xf numFmtId="186" fontId="42" fillId="44"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186" fontId="50" fillId="41" borderId="241" applyNumberFormat="0" applyAlignment="0" applyProtection="0"/>
    <xf numFmtId="4" fontId="62" fillId="48" borderId="260" applyNumberFormat="0" applyProtection="0">
      <alignment vertical="center"/>
    </xf>
    <xf numFmtId="186" fontId="56" fillId="63" borderId="260" applyNumberFormat="0" applyProtection="0">
      <alignment horizontal="left" vertical="top" indent="1"/>
    </xf>
    <xf numFmtId="186" fontId="56" fillId="63" borderId="262" applyNumberFormat="0" applyProtection="0">
      <alignment horizontal="left" vertical="center" indent="1"/>
    </xf>
    <xf numFmtId="186" fontId="56" fillId="40" borderId="262" applyNumberFormat="0" applyFont="0" applyAlignment="0" applyProtection="0"/>
    <xf numFmtId="4" fontId="56" fillId="61" borderId="266" applyNumberFormat="0" applyProtection="0">
      <alignment horizontal="left" vertical="center" indent="1"/>
    </xf>
    <xf numFmtId="4" fontId="56" fillId="15" borderId="266" applyNumberFormat="0" applyProtection="0">
      <alignment horizontal="left" vertical="center" indent="1"/>
    </xf>
    <xf numFmtId="4" fontId="56" fillId="55" borderId="262" applyNumberFormat="0" applyProtection="0">
      <alignment horizontal="right" vertical="center"/>
    </xf>
    <xf numFmtId="186" fontId="56" fillId="62" borderId="262" applyNumberFormat="0" applyProtection="0">
      <alignment horizontal="left" vertical="center" indent="1"/>
    </xf>
    <xf numFmtId="4" fontId="56" fillId="53" borderId="262" applyNumberFormat="0" applyProtection="0">
      <alignment horizontal="left" vertical="center"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1" borderId="262" applyNumberFormat="0" applyProtection="0">
      <alignment horizontal="left" vertical="center" indent="1"/>
    </xf>
    <xf numFmtId="186" fontId="42" fillId="44" borderId="241" applyNumberFormat="0" applyAlignment="0" applyProtection="0"/>
    <xf numFmtId="186" fontId="56" fillId="14" borderId="252" applyNumberFormat="0" applyProtection="0">
      <alignment horizontal="left" vertical="center" indent="1"/>
    </xf>
    <xf numFmtId="191" fontId="5" fillId="7" borderId="8">
      <alignment vertical="center"/>
      <protection locked="0"/>
    </xf>
    <xf numFmtId="4" fontId="56" fillId="14" borderId="266" applyNumberFormat="0" applyProtection="0">
      <alignment horizontal="left" vertical="center" indent="1"/>
    </xf>
    <xf numFmtId="4" fontId="64" fillId="64" borderId="241" applyNumberFormat="0" applyProtection="0">
      <alignment horizontal="right" vertical="center"/>
    </xf>
    <xf numFmtId="4" fontId="59" fillId="65" borderId="241" applyNumberFormat="0" applyProtection="0">
      <alignment horizontal="right" vertical="center"/>
    </xf>
    <xf numFmtId="4" fontId="56" fillId="0" borderId="241" applyNumberFormat="0" applyProtection="0">
      <alignment horizontal="right" vertical="center"/>
    </xf>
    <xf numFmtId="186" fontId="62" fillId="48" borderId="243" applyNumberFormat="0" applyProtection="0">
      <alignment horizontal="left" vertical="top" indent="1"/>
    </xf>
    <xf numFmtId="4" fontId="62" fillId="48" borderId="243" applyNumberFormat="0" applyProtection="0">
      <alignment vertical="center"/>
    </xf>
    <xf numFmtId="186" fontId="61" fillId="21" borderId="245" applyBorder="0"/>
    <xf numFmtId="4" fontId="56" fillId="59" borderId="241" applyNumberFormat="0" applyProtection="0">
      <alignment horizontal="right" vertical="center"/>
    </xf>
    <xf numFmtId="186" fontId="27" fillId="21" borderId="243" applyNumberFormat="0" applyProtection="0">
      <alignment horizontal="left" vertical="center"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27" fillId="14" borderId="243" applyNumberFormat="0" applyProtection="0">
      <alignment horizontal="left" vertical="top" indent="1"/>
    </xf>
    <xf numFmtId="186" fontId="27" fillId="14" borderId="243"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56" fillId="62" borderId="241" applyNumberFormat="0" applyProtection="0">
      <alignment horizontal="left" vertical="center" indent="1"/>
    </xf>
    <xf numFmtId="186" fontId="56" fillId="14" borderId="260" applyNumberFormat="0" applyProtection="0">
      <alignment horizontal="left" vertical="top" indent="1"/>
    </xf>
    <xf numFmtId="4" fontId="56" fillId="23" borderId="241" applyNumberFormat="0" applyProtection="0">
      <alignment horizontal="right" vertical="center"/>
    </xf>
    <xf numFmtId="4" fontId="56" fillId="56" borderId="241" applyNumberFormat="0" applyProtection="0">
      <alignment horizontal="right" vertical="center"/>
    </xf>
    <xf numFmtId="4" fontId="56" fillId="55" borderId="241" applyNumberFormat="0" applyProtection="0">
      <alignment horizontal="right" vertical="center"/>
    </xf>
    <xf numFmtId="4" fontId="56" fillId="53" borderId="241" applyNumberFormat="0" applyProtection="0">
      <alignment horizontal="left" vertical="center" indent="1"/>
    </xf>
    <xf numFmtId="4" fontId="59" fillId="53" borderId="241" applyNumberFormat="0" applyProtection="0">
      <alignment vertical="center"/>
    </xf>
    <xf numFmtId="4" fontId="56" fillId="52" borderId="241" applyNumberFormat="0" applyProtection="0">
      <alignment vertical="center"/>
    </xf>
    <xf numFmtId="4" fontId="27" fillId="21" borderId="266" applyNumberFormat="0" applyProtection="0">
      <alignment horizontal="left" vertical="center" indent="1"/>
    </xf>
    <xf numFmtId="4" fontId="56" fillId="14" borderId="256" applyNumberFormat="0" applyProtection="0">
      <alignment horizontal="left" vertical="center" indent="1"/>
    </xf>
    <xf numFmtId="186" fontId="44" fillId="0" borderId="267" applyNumberFormat="0" applyFill="0" applyAlignment="0" applyProtection="0"/>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58" borderId="262" applyNumberFormat="0" applyProtection="0">
      <alignment horizontal="right" vertical="center"/>
    </xf>
    <xf numFmtId="191" fontId="5" fillId="13" borderId="258">
      <alignment vertical="center"/>
    </xf>
    <xf numFmtId="191" fontId="5" fillId="13" borderId="258">
      <alignment vertical="center"/>
    </xf>
    <xf numFmtId="193" fontId="28" fillId="12" borderId="258">
      <alignment vertical="center"/>
      <protection locked="0"/>
    </xf>
    <xf numFmtId="186" fontId="28" fillId="49" borderId="258">
      <alignmen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4" fontId="62" fillId="11" borderId="251" applyNumberFormat="0" applyProtection="0">
      <alignment horizontal="left" vertical="center" indent="1"/>
    </xf>
    <xf numFmtId="4" fontId="56" fillId="0" borderId="252" applyNumberFormat="0" applyProtection="0">
      <alignment horizontal="right" vertical="center"/>
    </xf>
    <xf numFmtId="4" fontId="59" fillId="65" borderId="252" applyNumberFormat="0" applyProtection="0">
      <alignment horizontal="right" vertical="center"/>
    </xf>
    <xf numFmtId="4" fontId="56" fillId="54" borderId="252" applyNumberFormat="0" applyProtection="0">
      <alignment horizontal="left" vertical="center" indent="1"/>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0" applyNumberFormat="0" applyProtection="0">
      <alignment horizontal="right" vertical="center"/>
    </xf>
    <xf numFmtId="4" fontId="72" fillId="50" borderId="260" applyNumberFormat="0" applyProtection="0">
      <alignment horizontal="right" vertical="center"/>
    </xf>
    <xf numFmtId="0" fontId="27" fillId="63" borderId="260" applyNumberFormat="0" applyProtection="0">
      <alignment horizontal="left" vertical="center" indent="1"/>
    </xf>
    <xf numFmtId="0" fontId="27" fillId="64" borderId="8" applyNumberFormat="0">
      <protection locked="0"/>
    </xf>
    <xf numFmtId="4" fontId="70" fillId="86" borderId="260" applyNumberFormat="0" applyProtection="0">
      <alignment horizontal="left" vertical="center" indent="1"/>
    </xf>
    <xf numFmtId="0" fontId="37" fillId="15" borderId="260" applyNumberFormat="0" applyProtection="0">
      <alignment horizontal="left" vertical="top" indent="1"/>
    </xf>
    <xf numFmtId="4" fontId="75" fillId="88" borderId="261"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27" fillId="15" borderId="260" applyNumberFormat="0" applyProtection="0">
      <alignment horizontal="left" vertical="center"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5" borderId="262" applyNumberFormat="0" applyProtection="0">
      <alignment horizontal="right" vertical="center"/>
    </xf>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56" fillId="63" borderId="262"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53" borderId="262" applyNumberFormat="0" applyProtection="0">
      <alignment horizontal="left" vertical="center" indent="1"/>
    </xf>
    <xf numFmtId="4" fontId="56" fillId="52" borderId="262" applyNumberFormat="0" applyProtection="0">
      <alignment vertical="center"/>
    </xf>
    <xf numFmtId="186" fontId="42" fillId="44"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6" borderId="262" applyNumberFormat="0" applyProtection="0">
      <alignment horizontal="right" vertical="center"/>
    </xf>
    <xf numFmtId="4" fontId="56" fillId="56"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4" fontId="59" fillId="65"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37" fontId="33" fillId="0" borderId="265" applyNumberFormat="0"/>
    <xf numFmtId="186" fontId="42" fillId="44" borderId="262" applyNumberFormat="0" applyAlignment="0" applyProtection="0"/>
    <xf numFmtId="186" fontId="56" fillId="40" borderId="262" applyNumberFormat="0" applyFont="0" applyAlignment="0" applyProtection="0"/>
    <xf numFmtId="4" fontId="56" fillId="5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top" indent="1"/>
    </xf>
    <xf numFmtId="4" fontId="56" fillId="19"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4" fontId="56" fillId="15" borderId="262" applyNumberFormat="0" applyProtection="0">
      <alignment horizontal="right" vertical="center"/>
    </xf>
    <xf numFmtId="186" fontId="56" fillId="40" borderId="262" applyNumberFormat="0" applyFont="0" applyAlignment="0" applyProtection="0"/>
    <xf numFmtId="4" fontId="56" fillId="23"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57" fillId="44" borderId="263" applyNumberForma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60" fillId="52" borderId="260" applyNumberFormat="0" applyProtection="0">
      <alignment horizontal="left" vertical="top" indent="1"/>
    </xf>
    <xf numFmtId="186" fontId="56" fillId="64" borderId="210" applyNumberFormat="0">
      <protection locked="0"/>
    </xf>
    <xf numFmtId="186" fontId="56" fillId="14"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56" fillId="15" borderId="262" applyNumberFormat="0" applyProtection="0">
      <alignment horizontal="right" vertical="center"/>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63" borderId="262" applyNumberFormat="0" applyProtection="0">
      <alignment horizontal="left" vertical="center"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4" fontId="56" fillId="54" borderId="262" applyNumberFormat="0" applyProtection="0">
      <alignment horizontal="left" vertical="center" indent="1"/>
    </xf>
    <xf numFmtId="4" fontId="56" fillId="57" borderId="266" applyNumberFormat="0" applyProtection="0">
      <alignment horizontal="right" vertical="center"/>
    </xf>
    <xf numFmtId="186" fontId="56" fillId="15" borderId="260" applyNumberFormat="0" applyProtection="0">
      <alignment horizontal="left" vertical="top" indent="1"/>
    </xf>
    <xf numFmtId="186" fontId="56" fillId="11" borderId="262" applyNumberFormat="0" applyProtection="0">
      <alignment horizontal="left" vertical="center" indent="1"/>
    </xf>
    <xf numFmtId="4" fontId="56" fillId="19" borderId="262" applyNumberFormat="0" applyProtection="0">
      <alignment horizontal="right" vertical="center"/>
    </xf>
    <xf numFmtId="186" fontId="56" fillId="40" borderId="262" applyNumberFormat="0" applyFont="0" applyAlignment="0" applyProtection="0"/>
    <xf numFmtId="186" fontId="56" fillId="14" borderId="260" applyNumberFormat="0" applyProtection="0">
      <alignment horizontal="left" vertical="top" indent="1"/>
    </xf>
    <xf numFmtId="186" fontId="61" fillId="21" borderId="264" applyBorder="0"/>
    <xf numFmtId="186" fontId="56" fillId="11" borderId="262" applyNumberFormat="0" applyProtection="0">
      <alignment horizontal="left" vertical="center" indent="1"/>
    </xf>
    <xf numFmtId="194" fontId="33" fillId="0" borderId="230" applyFill="0"/>
    <xf numFmtId="4" fontId="64" fillId="64" borderId="262" applyNumberFormat="0" applyProtection="0">
      <alignment horizontal="right" vertical="center"/>
    </xf>
    <xf numFmtId="186" fontId="56" fillId="15" borderId="260" applyNumberFormat="0" applyProtection="0">
      <alignment horizontal="left" vertical="top" indent="1"/>
    </xf>
    <xf numFmtId="4" fontId="56" fillId="19" borderId="252"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63" borderId="260" applyNumberFormat="0" applyProtection="0">
      <alignment horizontal="left" vertical="top" indent="1"/>
    </xf>
    <xf numFmtId="164" fontId="5" fillId="0" borderId="0" applyFont="0" applyFill="0" applyBorder="0" applyAlignment="0" applyProtection="0"/>
    <xf numFmtId="186" fontId="27" fillId="21" borderId="260" applyNumberFormat="0" applyProtection="0">
      <alignment horizontal="left" vertical="top" indent="1"/>
    </xf>
    <xf numFmtId="4" fontId="64" fillId="64" borderId="262" applyNumberFormat="0" applyProtection="0">
      <alignment horizontal="righ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28" fillId="50" borderId="268">
      <alignment vertical="center"/>
    </xf>
    <xf numFmtId="4" fontId="56" fillId="58" borderId="262" applyNumberFormat="0" applyProtection="0">
      <alignment horizontal="right" vertical="center"/>
    </xf>
    <xf numFmtId="186" fontId="56" fillId="14" borderId="260" applyNumberFormat="0" applyProtection="0">
      <alignment horizontal="left" vertical="top" indent="1"/>
    </xf>
    <xf numFmtId="186" fontId="60" fillId="52" borderId="260" applyNumberFormat="0" applyProtection="0">
      <alignment horizontal="left" vertical="top" indent="1"/>
    </xf>
    <xf numFmtId="186" fontId="56" fillId="14" borderId="241" applyNumberFormat="0" applyProtection="0">
      <alignment horizontal="left" vertical="center" indent="1"/>
    </xf>
    <xf numFmtId="164" fontId="35" fillId="0" borderId="0" applyFont="0" applyFill="0" applyBorder="0" applyAlignment="0" applyProtection="0"/>
    <xf numFmtId="186" fontId="27" fillId="15" borderId="251" applyNumberFormat="0" applyProtection="0">
      <alignment horizontal="left" vertical="top" indent="1"/>
    </xf>
    <xf numFmtId="4" fontId="56" fillId="15" borderId="262" applyNumberFormat="0" applyProtection="0">
      <alignment horizontal="right" vertical="center"/>
    </xf>
    <xf numFmtId="186" fontId="56" fillId="63" borderId="243"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2" applyNumberFormat="0" applyAlignment="0" applyProtection="0"/>
    <xf numFmtId="186" fontId="27" fillId="21" borderId="260" applyNumberFormat="0" applyProtection="0">
      <alignment horizontal="left" vertical="center" indent="1"/>
    </xf>
    <xf numFmtId="186" fontId="56" fillId="14" borderId="243" applyNumberFormat="0" applyProtection="0">
      <alignment horizontal="left" vertical="top" indent="1"/>
    </xf>
    <xf numFmtId="4" fontId="56" fillId="23" borderId="241" applyNumberFormat="0" applyProtection="0">
      <alignment horizontal="right" vertical="center"/>
    </xf>
    <xf numFmtId="4" fontId="56" fillId="57" borderId="244" applyNumberFormat="0" applyProtection="0">
      <alignment horizontal="right" vertical="center"/>
    </xf>
    <xf numFmtId="186" fontId="60" fillId="52" borderId="243" applyNumberFormat="0" applyProtection="0">
      <alignment horizontal="left" vertical="top" indent="1"/>
    </xf>
    <xf numFmtId="4" fontId="56" fillId="55" borderId="262" applyNumberFormat="0" applyProtection="0">
      <alignment horizontal="right" vertical="center"/>
    </xf>
    <xf numFmtId="4" fontId="62" fillId="11" borderId="243" applyNumberFormat="0" applyProtection="0">
      <alignment horizontal="left" vertical="center" indent="1"/>
    </xf>
    <xf numFmtId="4" fontId="56" fillId="14" borderId="244" applyNumberFormat="0" applyProtection="0">
      <alignment horizontal="left" vertical="center" indent="1"/>
    </xf>
    <xf numFmtId="186" fontId="56" fillId="14" borderId="252" applyNumberFormat="0" applyProtection="0">
      <alignment horizontal="left" vertical="center" indent="1"/>
    </xf>
    <xf numFmtId="186" fontId="56" fillId="14" borderId="251" applyNumberFormat="0" applyProtection="0">
      <alignment horizontal="left" vertical="top" indent="1"/>
    </xf>
    <xf numFmtId="186" fontId="56" fillId="40" borderId="241" applyNumberFormat="0" applyFont="0" applyAlignment="0" applyProtection="0"/>
    <xf numFmtId="193" fontId="5" fillId="7" borderId="8">
      <alignment vertical="center"/>
      <protection locked="0"/>
    </xf>
    <xf numFmtId="196" fontId="5" fillId="69" borderId="8">
      <alignment vertical="center"/>
    </xf>
    <xf numFmtId="4" fontId="72" fillId="49" borderId="260" applyNumberFormat="0" applyProtection="0">
      <alignment horizontal="right" vertical="center"/>
    </xf>
    <xf numFmtId="186" fontId="56" fillId="40" borderId="262" applyNumberFormat="0" applyFont="0" applyAlignment="0" applyProtection="0"/>
    <xf numFmtId="186" fontId="27" fillId="15" borderId="260" applyNumberFormat="0" applyProtection="0">
      <alignment horizontal="left" vertical="top" indent="1"/>
    </xf>
    <xf numFmtId="186" fontId="56" fillId="63" borderId="26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2" applyNumberFormat="0" applyProtection="0">
      <alignment horizontal="right" vertical="center"/>
    </xf>
    <xf numFmtId="186" fontId="56" fillId="40" borderId="252"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2" applyNumberFormat="0" applyProtection="0">
      <alignment horizontal="right" vertical="center"/>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56" fillId="63" borderId="260" applyNumberFormat="0" applyProtection="0">
      <alignment horizontal="left" vertical="top" indent="1"/>
    </xf>
    <xf numFmtId="186" fontId="62" fillId="15" borderId="251" applyNumberFormat="0" applyProtection="0">
      <alignment horizontal="left" vertical="top" indent="1"/>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4" fontId="56" fillId="54"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4" fontId="56" fillId="0" borderId="262" applyNumberFormat="0" applyProtection="0">
      <alignment horizontal="right" vertical="center"/>
    </xf>
    <xf numFmtId="186" fontId="27" fillId="15" borderId="260"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19" borderId="241" applyNumberFormat="0" applyProtection="0">
      <alignment horizontal="right" vertical="center"/>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27" fillId="63" borderId="243" applyNumberFormat="0" applyProtection="0">
      <alignment horizontal="left" vertical="center"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4" fontId="56" fillId="61" borderId="244" applyNumberFormat="0" applyProtection="0">
      <alignment horizontal="left" vertical="center" indent="1"/>
    </xf>
    <xf numFmtId="186" fontId="61" fillId="21" borderId="264" applyBorder="0"/>
    <xf numFmtId="186" fontId="56" fillId="63" borderId="260" applyNumberFormat="0" applyProtection="0">
      <alignment horizontal="left" vertical="top" indent="1"/>
    </xf>
    <xf numFmtId="186" fontId="56" fillId="14" borderId="251" applyNumberFormat="0" applyProtection="0">
      <alignment horizontal="left" vertical="top" indent="1"/>
    </xf>
    <xf numFmtId="4" fontId="56" fillId="55" borderId="252" applyNumberFormat="0" applyProtection="0">
      <alignment horizontal="right" vertical="center"/>
    </xf>
    <xf numFmtId="186" fontId="50" fillId="41" borderId="252" applyNumberFormat="0" applyAlignment="0" applyProtection="0"/>
    <xf numFmtId="186" fontId="56" fillId="15" borderId="251" applyNumberFormat="0" applyProtection="0">
      <alignment horizontal="left" vertical="top" indent="1"/>
    </xf>
    <xf numFmtId="4" fontId="56" fillId="60" borderId="262" applyNumberFormat="0" applyProtection="0">
      <alignment horizontal="right" vertical="center"/>
    </xf>
    <xf numFmtId="188" fontId="5" fillId="70" borderId="258">
      <alignment horizontal="right" vertical="center"/>
      <protection locked="0"/>
    </xf>
    <xf numFmtId="172" fontId="5" fillId="7" borderId="258">
      <alignment vertical="center"/>
      <protection locked="0"/>
    </xf>
    <xf numFmtId="186" fontId="56" fillId="14" borderId="260" applyNumberFormat="0" applyProtection="0">
      <alignment horizontal="left" vertical="top" indent="1"/>
    </xf>
    <xf numFmtId="186" fontId="27" fillId="63" borderId="251"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0" fontId="37" fillId="48" borderId="260" applyNumberFormat="0" applyProtection="0">
      <alignment horizontal="left" vertical="top" indent="1"/>
    </xf>
    <xf numFmtId="0" fontId="5" fillId="69" borderId="8">
      <alignment vertical="center"/>
    </xf>
    <xf numFmtId="4" fontId="56" fillId="61" borderId="266" applyNumberFormat="0" applyProtection="0">
      <alignment horizontal="left" vertical="center" indent="1"/>
    </xf>
    <xf numFmtId="186" fontId="27" fillId="21" borderId="251" applyNumberFormat="0" applyProtection="0">
      <alignment horizontal="left" vertical="top" indent="1"/>
    </xf>
    <xf numFmtId="186" fontId="56" fillId="40" borderId="241" applyNumberFormat="0" applyFont="0" applyAlignment="0" applyProtection="0"/>
    <xf numFmtId="186" fontId="56" fillId="40" borderId="241"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0" applyNumberFormat="0" applyProtection="0">
      <alignment horizontal="left" vertical="top" indent="1"/>
    </xf>
    <xf numFmtId="4" fontId="70" fillId="53" borderId="260" applyNumberFormat="0" applyProtection="0">
      <alignment vertical="center"/>
    </xf>
    <xf numFmtId="0" fontId="27" fillId="21" borderId="260" applyNumberFormat="0" applyProtection="0">
      <alignment horizontal="left" vertical="top" indent="1"/>
    </xf>
    <xf numFmtId="4" fontId="72" fillId="84" borderId="260" applyNumberFormat="0" applyProtection="0">
      <alignment horizontal="right" vertical="center"/>
    </xf>
    <xf numFmtId="0" fontId="27" fillId="63" borderId="260" applyNumberFormat="0" applyProtection="0">
      <alignment horizontal="left" vertical="top" indent="1"/>
    </xf>
    <xf numFmtId="4" fontId="72" fillId="87" borderId="260" applyNumberFormat="0" applyProtection="0">
      <alignment vertical="center"/>
    </xf>
    <xf numFmtId="186" fontId="56" fillId="14" borderId="260" applyNumberFormat="0" applyProtection="0">
      <alignment horizontal="left" vertical="top" indent="1"/>
    </xf>
    <xf numFmtId="186" fontId="56" fillId="40" borderId="262" applyNumberFormat="0" applyFont="0" applyAlignment="0" applyProtection="0"/>
    <xf numFmtId="4" fontId="76" fillId="87" borderId="260" applyNumberFormat="0" applyProtection="0">
      <alignment horizontal="right" vertical="center"/>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27" fillId="14"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23" borderId="262" applyNumberFormat="0" applyProtection="0">
      <alignment horizontal="right" vertical="center"/>
    </xf>
    <xf numFmtId="4" fontId="56" fillId="0" borderId="262" applyNumberFormat="0" applyProtection="0">
      <alignment horizontal="right" vertical="center"/>
    </xf>
    <xf numFmtId="186" fontId="56" fillId="15" borderId="260" applyNumberFormat="0" applyProtection="0">
      <alignment horizontal="left" vertical="top" indent="1"/>
    </xf>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16" borderId="262" applyNumberFormat="0" applyProtection="0">
      <alignment horizontal="right" vertical="center"/>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58" borderId="262" applyNumberFormat="0" applyProtection="0">
      <alignment horizontal="right" vertical="center"/>
    </xf>
    <xf numFmtId="186" fontId="62" fillId="15" borderId="260" applyNumberFormat="0" applyProtection="0">
      <alignment horizontal="left" vertical="top" indent="1"/>
    </xf>
    <xf numFmtId="37" fontId="33" fillId="0" borderId="265" applyNumberFormat="0"/>
    <xf numFmtId="186" fontId="56" fillId="14" borderId="260" applyNumberFormat="0" applyProtection="0">
      <alignment horizontal="left" vertical="top" indent="1"/>
    </xf>
    <xf numFmtId="186" fontId="62" fillId="15" borderId="260" applyNumberFormat="0" applyProtection="0">
      <alignment horizontal="left" vertical="top" indent="1"/>
    </xf>
    <xf numFmtId="186" fontId="50" fillId="41" borderId="262" applyNumberFormat="0" applyAlignment="0" applyProtection="0"/>
    <xf numFmtId="186" fontId="57" fillId="44" borderId="263" applyNumberFormat="0" applyAlignment="0" applyProtection="0"/>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27" fillId="15" borderId="260" applyNumberFormat="0" applyProtection="0">
      <alignment horizontal="left" vertical="center" indent="1"/>
    </xf>
    <xf numFmtId="186" fontId="27" fillId="63" borderId="260" applyNumberFormat="0" applyProtection="0">
      <alignment horizontal="left" vertical="center" indent="1"/>
    </xf>
    <xf numFmtId="4" fontId="56" fillId="56" borderId="262" applyNumberFormat="0" applyProtection="0">
      <alignment horizontal="right" vertical="center"/>
    </xf>
    <xf numFmtId="186" fontId="27" fillId="21" borderId="260" applyNumberFormat="0" applyProtection="0">
      <alignment horizontal="left" vertical="center" indent="1"/>
    </xf>
    <xf numFmtId="186" fontId="57" fillId="44" borderId="263" applyNumberFormat="0" applyAlignment="0" applyProtection="0"/>
    <xf numFmtId="186" fontId="57" fillId="44" borderId="263" applyNumberFormat="0" applyAlignment="0" applyProtection="0"/>
    <xf numFmtId="186" fontId="42" fillId="44" borderId="262" applyNumberFormat="0" applyAlignment="0" applyProtection="0"/>
    <xf numFmtId="186" fontId="56" fillId="40" borderId="262" applyNumberFormat="0" applyFont="0" applyAlignment="0" applyProtection="0"/>
    <xf numFmtId="4" fontId="56" fillId="57" borderId="266" applyNumberFormat="0" applyProtection="0">
      <alignment horizontal="right" vertical="center"/>
    </xf>
    <xf numFmtId="186" fontId="61" fillId="21" borderId="264" applyBorder="0"/>
    <xf numFmtId="4" fontId="56" fillId="59" borderId="262" applyNumberFormat="0" applyProtection="0">
      <alignment horizontal="right" vertical="center"/>
    </xf>
    <xf numFmtId="186" fontId="56" fillId="15" borderId="260" applyNumberFormat="0" applyProtection="0">
      <alignment horizontal="left" vertical="top" indent="1"/>
    </xf>
    <xf numFmtId="4" fontId="62" fillId="11" borderId="260" applyNumberFormat="0" applyProtection="0">
      <alignment horizontal="left" vertical="center" indent="1"/>
    </xf>
    <xf numFmtId="186" fontId="56" fillId="14" borderId="260" applyNumberFormat="0" applyProtection="0">
      <alignment horizontal="left" vertical="top" indent="1"/>
    </xf>
    <xf numFmtId="186" fontId="56" fillId="40" borderId="262" applyNumberFormat="0" applyFont="0" applyAlignment="0" applyProtection="0"/>
    <xf numFmtId="4" fontId="56" fillId="15" borderId="266" applyNumberFormat="0" applyProtection="0">
      <alignment horizontal="left" vertical="center" indent="1"/>
    </xf>
    <xf numFmtId="186" fontId="56" fillId="21" borderId="260" applyNumberFormat="0" applyProtection="0">
      <alignment horizontal="left" vertical="top" indent="1"/>
    </xf>
    <xf numFmtId="186" fontId="56" fillId="40" borderId="262" applyNumberFormat="0" applyFont="0" applyAlignment="0" applyProtection="0"/>
    <xf numFmtId="186" fontId="56" fillId="62" borderId="262" applyNumberFormat="0" applyProtection="0">
      <alignment horizontal="left" vertical="center" indent="1"/>
    </xf>
    <xf numFmtId="186" fontId="56" fillId="40" borderId="262" applyNumberFormat="0" applyFont="0" applyAlignment="0" applyProtection="0"/>
    <xf numFmtId="186" fontId="56" fillId="15" borderId="260" applyNumberFormat="0" applyProtection="0">
      <alignment horizontal="left" vertical="top" indent="1"/>
    </xf>
    <xf numFmtId="186" fontId="42" fillId="44" borderId="241" applyNumberFormat="0" applyAlignment="0" applyProtection="0"/>
    <xf numFmtId="186" fontId="56" fillId="40" borderId="262" applyNumberFormat="0" applyFon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4" fontId="27" fillId="21" borderId="266" applyNumberFormat="0" applyProtection="0">
      <alignment horizontal="left" vertical="center" indent="1"/>
    </xf>
    <xf numFmtId="186" fontId="56" fillId="15" borderId="260" applyNumberFormat="0" applyProtection="0">
      <alignment horizontal="left" vertical="top" indent="1"/>
    </xf>
    <xf numFmtId="186" fontId="56" fillId="40" borderId="262" applyNumberFormat="0" applyFont="0" applyAlignment="0" applyProtection="0"/>
    <xf numFmtId="4" fontId="27" fillId="21" borderId="266" applyNumberFormat="0" applyProtection="0">
      <alignment horizontal="left" vertical="center" indent="1"/>
    </xf>
    <xf numFmtId="186" fontId="56" fillId="63" borderId="260" applyNumberFormat="0" applyProtection="0">
      <alignment horizontal="left" vertical="top" indent="1"/>
    </xf>
    <xf numFmtId="186" fontId="50" fillId="41" borderId="262" applyNumberFormat="0" applyAlignment="0" applyProtection="0"/>
    <xf numFmtId="4" fontId="56" fillId="53" borderId="262" applyNumberFormat="0" applyProtection="0">
      <alignment horizontal="left" vertical="center" indent="1"/>
    </xf>
    <xf numFmtId="186" fontId="56" fillId="63" borderId="260" applyNumberFormat="0" applyProtection="0">
      <alignment horizontal="left" vertical="top" indent="1"/>
    </xf>
    <xf numFmtId="186" fontId="56" fillId="40" borderId="262" applyNumberFormat="0" applyFont="0" applyAlignment="0" applyProtection="0"/>
    <xf numFmtId="194" fontId="33" fillId="0" borderId="230" applyFill="0"/>
    <xf numFmtId="186" fontId="56" fillId="63" borderId="260" applyNumberFormat="0" applyProtection="0">
      <alignment horizontal="left" vertical="top" indent="1"/>
    </xf>
    <xf numFmtId="4" fontId="56" fillId="58" borderId="262" applyNumberFormat="0" applyProtection="0">
      <alignment horizontal="right" vertical="center"/>
    </xf>
    <xf numFmtId="186" fontId="56" fillId="63" borderId="243"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3" applyNumberFormat="0" applyProtection="0">
      <alignment horizontal="left" vertical="top" indent="1"/>
    </xf>
    <xf numFmtId="186" fontId="27" fillId="21" borderId="243" applyNumberFormat="0" applyProtection="0">
      <alignment horizontal="left" vertical="center" indent="1"/>
    </xf>
    <xf numFmtId="4" fontId="56" fillId="15" borderId="241" applyNumberFormat="0" applyProtection="0">
      <alignment horizontal="right" vertical="center"/>
    </xf>
    <xf numFmtId="186" fontId="27" fillId="14" borderId="251"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0" applyNumberFormat="0" applyProtection="0">
      <alignment horizontal="right" vertical="center"/>
    </xf>
    <xf numFmtId="186" fontId="56" fillId="40" borderId="262" applyNumberFormat="0" applyFon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57" fillId="44" borderId="263" applyNumberFormat="0" applyAlignment="0" applyProtection="0"/>
    <xf numFmtId="186" fontId="56" fillId="40" borderId="262" applyNumberFormat="0" applyFont="0" applyAlignment="0" applyProtection="0"/>
    <xf numFmtId="186" fontId="56" fillId="11" borderId="262" applyNumberFormat="0" applyProtection="0">
      <alignment horizontal="left" vertical="center"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7" fillId="44" borderId="263" applyNumberFormat="0" applyAlignment="0" applyProtection="0"/>
    <xf numFmtId="164" fontId="5" fillId="0" borderId="0" applyFont="0" applyFill="0" applyBorder="0" applyAlignment="0" applyProtection="0"/>
    <xf numFmtId="4" fontId="56" fillId="59" borderId="262" applyNumberFormat="0" applyProtection="0">
      <alignment horizontal="right" vertical="center"/>
    </xf>
    <xf numFmtId="4" fontId="56" fillId="54"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15" borderId="262" applyNumberFormat="0" applyProtection="0">
      <alignment horizontal="right" vertical="center"/>
    </xf>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37" fontId="33" fillId="0" borderId="265" applyNumberFormat="0"/>
    <xf numFmtId="4" fontId="62" fillId="48" borderId="260" applyNumberFormat="0" applyProtection="0">
      <alignment vertical="center"/>
    </xf>
    <xf numFmtId="186" fontId="56" fillId="14" borderId="262" applyNumberFormat="0" applyProtection="0">
      <alignment horizontal="left" vertical="center" indent="1"/>
    </xf>
    <xf numFmtId="186" fontId="56" fillId="40" borderId="262" applyNumberFormat="0" applyFont="0" applyAlignment="0" applyProtection="0"/>
    <xf numFmtId="4" fontId="59" fillId="53" borderId="262" applyNumberFormat="0" applyProtection="0">
      <alignmen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27" fillId="21" borderId="266" applyNumberFormat="0" applyProtection="0">
      <alignment horizontal="left" vertical="center" indent="1"/>
    </xf>
    <xf numFmtId="4" fontId="56" fillId="15" borderId="266" applyNumberFormat="0" applyProtection="0">
      <alignment horizontal="left" vertical="center" indent="1"/>
    </xf>
    <xf numFmtId="4" fontId="56" fillId="59"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61" borderId="266" applyNumberFormat="0" applyProtection="0">
      <alignment horizontal="left" vertical="center" indent="1"/>
    </xf>
    <xf numFmtId="186" fontId="62" fillId="15" borderId="260" applyNumberFormat="0" applyProtection="0">
      <alignment horizontal="left" vertical="top" indent="1"/>
    </xf>
    <xf numFmtId="4" fontId="63" fillId="66" borderId="266"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0" fillId="41" borderId="262" applyNumberFormat="0" applyAlignment="0" applyProtection="0"/>
    <xf numFmtId="4" fontId="56" fillId="57" borderId="266" applyNumberFormat="0" applyProtection="0">
      <alignment horizontal="right" vertical="center"/>
    </xf>
    <xf numFmtId="186" fontId="56" fillId="63" borderId="260" applyNumberFormat="0" applyProtection="0">
      <alignment horizontal="left" vertical="top" indent="1"/>
    </xf>
    <xf numFmtId="4" fontId="56" fillId="59" borderId="262" applyNumberFormat="0" applyProtection="0">
      <alignment horizontal="right" vertical="center"/>
    </xf>
    <xf numFmtId="186" fontId="56" fillId="40" borderId="262" applyNumberFormat="0" applyFont="0" applyAlignment="0" applyProtection="0"/>
    <xf numFmtId="4" fontId="56" fillId="19" borderId="262" applyNumberFormat="0" applyProtection="0">
      <alignment horizontal="right" vertical="center"/>
    </xf>
    <xf numFmtId="186" fontId="56" fillId="62" borderId="262" applyNumberFormat="0" applyProtection="0">
      <alignment horizontal="left" vertical="center" indent="1"/>
    </xf>
    <xf numFmtId="186" fontId="56" fillId="15" borderId="260" applyNumberFormat="0" applyProtection="0">
      <alignment horizontal="left" vertical="top" indent="1"/>
    </xf>
    <xf numFmtId="4" fontId="59" fillId="53" borderId="262" applyNumberFormat="0" applyProtection="0">
      <alignment vertical="center"/>
    </xf>
    <xf numFmtId="4" fontId="56" fillId="59"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27" fillId="21" borderId="260" applyNumberFormat="0" applyProtection="0">
      <alignment horizontal="left" vertical="top" indent="1"/>
    </xf>
    <xf numFmtId="186" fontId="56" fillId="40" borderId="262" applyNumberFormat="0" applyFont="0" applyAlignment="0" applyProtection="0"/>
    <xf numFmtId="186" fontId="27" fillId="14" borderId="260" applyNumberFormat="0" applyProtection="0">
      <alignment horizontal="left" vertical="center" indent="1"/>
    </xf>
    <xf numFmtId="186" fontId="27" fillId="21" borderId="260" applyNumberFormat="0" applyProtection="0">
      <alignment horizontal="left" vertical="top" indent="1"/>
    </xf>
    <xf numFmtId="186" fontId="62" fillId="48" borderId="260" applyNumberFormat="0" applyProtection="0">
      <alignment horizontal="left" vertical="top" indent="1"/>
    </xf>
    <xf numFmtId="186" fontId="56" fillId="15" borderId="260" applyNumberFormat="0" applyProtection="0">
      <alignment horizontal="left" vertical="top" indent="1"/>
    </xf>
    <xf numFmtId="4" fontId="56" fillId="52" borderId="262" applyNumberFormat="0" applyProtection="0">
      <alignment vertical="center"/>
    </xf>
    <xf numFmtId="186" fontId="57" fillId="44" borderId="263" applyNumberFormat="0" applyAlignment="0" applyProtection="0"/>
    <xf numFmtId="186" fontId="60" fillId="52" borderId="260" applyNumberFormat="0" applyProtection="0">
      <alignment horizontal="left" vertical="top" indent="1"/>
    </xf>
    <xf numFmtId="194" fontId="33" fillId="0" borderId="230" applyFill="0"/>
    <xf numFmtId="186" fontId="56" fillId="62" borderId="262" applyNumberFormat="0" applyProtection="0">
      <alignment horizontal="left" vertical="center" indent="1"/>
    </xf>
    <xf numFmtId="186" fontId="56" fillId="21" borderId="260" applyNumberFormat="0" applyProtection="0">
      <alignment horizontal="left" vertical="top" indent="1"/>
    </xf>
    <xf numFmtId="164" fontId="35" fillId="0" borderId="0" applyFont="0" applyFill="0" applyBorder="0" applyAlignment="0" applyProtection="0"/>
    <xf numFmtId="4" fontId="56" fillId="54" borderId="262" applyNumberFormat="0" applyProtection="0">
      <alignment horizontal="left" vertical="center" indent="1"/>
    </xf>
    <xf numFmtId="164" fontId="5" fillId="0" borderId="0" applyFont="0" applyFill="0" applyBorder="0" applyAlignment="0" applyProtection="0"/>
    <xf numFmtId="4" fontId="56" fillId="60" borderId="262" applyNumberFormat="0" applyProtection="0">
      <alignment horizontal="right" vertical="center"/>
    </xf>
    <xf numFmtId="164" fontId="34" fillId="0" borderId="0" applyFont="0" applyFill="0" applyBorder="0" applyAlignment="0" applyProtection="0"/>
    <xf numFmtId="4" fontId="56" fillId="58" borderId="262" applyNumberFormat="0" applyProtection="0">
      <alignment horizontal="right" vertical="center"/>
    </xf>
    <xf numFmtId="186" fontId="56" fillId="63" borderId="260" applyNumberFormat="0" applyProtection="0">
      <alignment horizontal="left" vertical="top" indent="1"/>
    </xf>
    <xf numFmtId="4" fontId="56" fillId="54" borderId="252" applyNumberFormat="0" applyProtection="0">
      <alignment horizontal="left" vertical="center" indent="1"/>
    </xf>
    <xf numFmtId="186" fontId="62" fillId="48" borderId="251" applyNumberFormat="0" applyProtection="0">
      <alignment horizontal="left" vertical="top" indent="1"/>
    </xf>
    <xf numFmtId="194" fontId="33" fillId="0" borderId="259" applyFill="0"/>
    <xf numFmtId="186" fontId="56" fillId="63" borderId="260" applyNumberFormat="0" applyProtection="0">
      <alignment horizontal="left" vertical="top" indent="1"/>
    </xf>
    <xf numFmtId="4" fontId="56" fillId="19" borderId="262" applyNumberFormat="0" applyProtection="0">
      <alignment horizontal="right" vertical="center"/>
    </xf>
    <xf numFmtId="4" fontId="56" fillId="60" borderId="262" applyNumberFormat="0" applyProtection="0">
      <alignment horizontal="right" vertical="center"/>
    </xf>
    <xf numFmtId="186" fontId="56" fillId="63" borderId="262" applyNumberFormat="0" applyProtection="0">
      <alignment horizontal="left" vertical="center" indent="1"/>
    </xf>
    <xf numFmtId="186" fontId="56" fillId="40" borderId="262" applyNumberFormat="0" applyFont="0" applyAlignment="0" applyProtection="0"/>
    <xf numFmtId="186" fontId="56" fillId="11" borderId="262" applyNumberFormat="0" applyProtection="0">
      <alignment horizontal="left" vertical="center" indent="1"/>
    </xf>
    <xf numFmtId="191" fontId="28" fillId="51" borderId="258">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2" applyNumberFormat="0" applyProtection="0">
      <alignment vertical="center"/>
    </xf>
    <xf numFmtId="186" fontId="56" fillId="21" borderId="260" applyNumberFormat="0" applyProtection="0">
      <alignment horizontal="left" vertical="top" indent="1"/>
    </xf>
    <xf numFmtId="4" fontId="56" fillId="59" borderId="262" applyNumberFormat="0" applyProtection="0">
      <alignment horizontal="right" vertical="center"/>
    </xf>
    <xf numFmtId="186" fontId="56" fillId="21" borderId="260" applyNumberFormat="0" applyProtection="0">
      <alignment horizontal="left" vertical="top" indent="1"/>
    </xf>
    <xf numFmtId="191" fontId="5" fillId="70" borderId="268">
      <alignment horizontal="right" vertical="center"/>
      <protection locked="0"/>
    </xf>
    <xf numFmtId="186" fontId="60" fillId="52" borderId="260" applyNumberFormat="0" applyProtection="0">
      <alignment horizontal="left" vertical="top" indent="1"/>
    </xf>
    <xf numFmtId="186" fontId="56" fillId="63" borderId="260" applyNumberFormat="0" applyProtection="0">
      <alignment horizontal="left" vertical="top" indent="1"/>
    </xf>
    <xf numFmtId="186" fontId="27" fillId="15" borderId="260" applyNumberFormat="0" applyProtection="0">
      <alignment horizontal="left" vertical="center" indent="1"/>
    </xf>
    <xf numFmtId="4" fontId="56" fillId="60" borderId="262" applyNumberFormat="0" applyProtection="0">
      <alignment horizontal="right" vertical="center"/>
    </xf>
    <xf numFmtId="186" fontId="50" fillId="41" borderId="262" applyNumberFormat="0" applyAlignment="0" applyProtection="0"/>
    <xf numFmtId="186" fontId="56" fillId="40" borderId="262" applyNumberFormat="0" applyFont="0" applyAlignment="0" applyProtection="0"/>
    <xf numFmtId="186" fontId="56" fillId="15" borderId="260" applyNumberFormat="0" applyProtection="0">
      <alignment horizontal="left" vertical="top" indent="1"/>
    </xf>
    <xf numFmtId="186" fontId="56" fillId="40" borderId="262" applyNumberFormat="0" applyFont="0" applyAlignment="0" applyProtection="0"/>
    <xf numFmtId="4" fontId="62" fillId="48" borderId="260" applyNumberFormat="0" applyProtection="0">
      <alignment vertical="center"/>
    </xf>
    <xf numFmtId="186" fontId="56" fillId="21" borderId="260" applyNumberFormat="0" applyProtection="0">
      <alignment horizontal="left" vertical="top" indent="1"/>
    </xf>
    <xf numFmtId="4" fontId="62" fillId="48" borderId="260" applyNumberFormat="0" applyProtection="0">
      <alignment vertical="center"/>
    </xf>
    <xf numFmtId="4" fontId="72" fillId="86" borderId="260" applyNumberFormat="0" applyProtection="0">
      <alignment horizontal="right" vertical="center"/>
    </xf>
    <xf numFmtId="4" fontId="56" fillId="53" borderId="252" applyNumberFormat="0" applyProtection="0">
      <alignment horizontal="left" vertical="center" indent="1"/>
    </xf>
    <xf numFmtId="4" fontId="59" fillId="53" borderId="262" applyNumberFormat="0" applyProtection="0">
      <alignment vertical="center"/>
    </xf>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186" fontId="62" fillId="15" borderId="260" applyNumberFormat="0" applyProtection="0">
      <alignment horizontal="left" vertical="top" indent="1"/>
    </xf>
    <xf numFmtId="4" fontId="56" fillId="54" borderId="262" applyNumberFormat="0" applyProtection="0">
      <alignment horizontal="left" vertical="center" indent="1"/>
    </xf>
    <xf numFmtId="4" fontId="56" fillId="23"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9" fillId="65" borderId="262" applyNumberFormat="0" applyProtection="0">
      <alignment horizontal="right" vertical="center"/>
    </xf>
    <xf numFmtId="186" fontId="27" fillId="15" borderId="260" applyNumberFormat="0" applyProtection="0">
      <alignment horizontal="left" vertical="top" indent="1"/>
    </xf>
    <xf numFmtId="4" fontId="56" fillId="54"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4" fontId="56" fillId="55" borderId="262" applyNumberFormat="0" applyProtection="0">
      <alignment horizontal="right" vertical="center"/>
    </xf>
    <xf numFmtId="186" fontId="50" fillId="41" borderId="241" applyNumberFormat="0" applyAlignment="0" applyProtection="0"/>
    <xf numFmtId="186" fontId="61" fillId="21" borderId="264" applyBorder="0"/>
    <xf numFmtId="186" fontId="27" fillId="14" borderId="260" applyNumberFormat="0" applyProtection="0">
      <alignment horizontal="left" vertical="top" indent="1"/>
    </xf>
    <xf numFmtId="4" fontId="56" fillId="60" borderId="262" applyNumberFormat="0" applyProtection="0">
      <alignment horizontal="right" vertical="center"/>
    </xf>
    <xf numFmtId="4" fontId="56" fillId="14" borderId="266" applyNumberFormat="0" applyProtection="0">
      <alignment horizontal="left" vertical="center"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57" fillId="44" borderId="263" applyNumberFormat="0" applyAlignment="0" applyProtection="0"/>
    <xf numFmtId="4" fontId="56" fillId="54" borderId="262" applyNumberFormat="0" applyProtection="0">
      <alignment horizontal="left" vertical="center" indent="1"/>
    </xf>
    <xf numFmtId="37" fontId="33" fillId="0" borderId="265" applyNumberFormat="0"/>
    <xf numFmtId="186" fontId="27" fillId="15" borderId="260"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4" fillId="64" borderId="262" applyNumberFormat="0" applyProtection="0">
      <alignment horizontal="right" vertical="center"/>
    </xf>
    <xf numFmtId="186" fontId="42" fillId="44" borderId="262" applyNumberFormat="0" applyAlignment="0" applyProtection="0"/>
    <xf numFmtId="186" fontId="44" fillId="0" borderId="267" applyNumberFormat="0" applyFill="0" applyAlignment="0" applyProtection="0"/>
    <xf numFmtId="4" fontId="27" fillId="21" borderId="266" applyNumberFormat="0" applyProtection="0">
      <alignment horizontal="left" vertical="center" indent="1"/>
    </xf>
    <xf numFmtId="4" fontId="56" fillId="60" borderId="262" applyNumberFormat="0" applyProtection="0">
      <alignment horizontal="right" vertical="center"/>
    </xf>
    <xf numFmtId="186" fontId="56" fillId="63" borderId="260" applyNumberFormat="0" applyProtection="0">
      <alignment horizontal="left" vertical="top" indent="1"/>
    </xf>
    <xf numFmtId="4" fontId="59" fillId="65" borderId="262" applyNumberFormat="0" applyProtection="0">
      <alignment horizontal="right" vertical="center"/>
    </xf>
    <xf numFmtId="186" fontId="56" fillId="11" borderId="262" applyNumberFormat="0" applyProtection="0">
      <alignment horizontal="left" vertical="center" indent="1"/>
    </xf>
    <xf numFmtId="4" fontId="56" fillId="16" borderId="262" applyNumberFormat="0" applyProtection="0">
      <alignment horizontal="righ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6" borderId="262" applyNumberFormat="0" applyProtection="0">
      <alignment horizontal="right" vertical="center"/>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7" fillId="44" borderId="263" applyNumberFormat="0" applyAlignment="0" applyProtection="0"/>
    <xf numFmtId="4" fontId="56" fillId="52" borderId="262" applyNumberFormat="0" applyProtection="0">
      <alignment vertical="center"/>
    </xf>
    <xf numFmtId="4" fontId="56" fillId="60"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56" fillId="63" borderId="260" applyNumberFormat="0" applyProtection="0">
      <alignment horizontal="left" vertical="top" indent="1"/>
    </xf>
    <xf numFmtId="186" fontId="56" fillId="14" borderId="262" applyNumberFormat="0" applyProtection="0">
      <alignment horizontal="left" vertical="center" indent="1"/>
    </xf>
    <xf numFmtId="186" fontId="62" fillId="48" borderId="260"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186" fontId="60" fillId="52" borderId="260" applyNumberFormat="0" applyProtection="0">
      <alignment horizontal="left" vertical="top" indent="1"/>
    </xf>
    <xf numFmtId="186" fontId="27" fillId="21" borderId="260" applyNumberFormat="0" applyProtection="0">
      <alignment horizontal="left" vertical="center" indent="1"/>
    </xf>
    <xf numFmtId="186" fontId="27" fillId="15" borderId="260" applyNumberFormat="0" applyProtection="0">
      <alignment horizontal="left" vertical="center" indent="1"/>
    </xf>
    <xf numFmtId="186" fontId="27" fillId="63" borderId="260" applyNumberFormat="0" applyProtection="0">
      <alignment horizontal="left" vertical="center" indent="1"/>
    </xf>
    <xf numFmtId="186" fontId="27" fillId="14" borderId="260" applyNumberFormat="0" applyProtection="0">
      <alignment horizontal="left" vertical="center" indent="1"/>
    </xf>
    <xf numFmtId="4" fontId="62" fillId="48" borderId="260" applyNumberFormat="0" applyProtection="0">
      <alignmen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4" borderId="262" applyNumberFormat="0" applyProtection="0">
      <alignment horizontal="left" vertical="center" indent="1"/>
    </xf>
    <xf numFmtId="4" fontId="56" fillId="15" borderId="262" applyNumberFormat="0" applyProtection="0">
      <alignment horizontal="right" vertical="center"/>
    </xf>
    <xf numFmtId="4" fontId="56" fillId="23"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27" fillId="21" borderId="266" applyNumberFormat="0" applyProtection="0">
      <alignment horizontal="left" vertical="center" indent="1"/>
    </xf>
    <xf numFmtId="186" fontId="56" fillId="21" borderId="260" applyNumberFormat="0" applyProtection="0">
      <alignment horizontal="left" vertical="top" indent="1"/>
    </xf>
    <xf numFmtId="4" fontId="62" fillId="48" borderId="260" applyNumberFormat="0" applyProtection="0">
      <alignmen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14" borderId="266" applyNumberFormat="0" applyProtection="0">
      <alignment horizontal="left" vertical="center" indent="1"/>
    </xf>
    <xf numFmtId="4" fontId="56" fillId="16" borderId="262" applyNumberFormat="0" applyProtection="0">
      <alignment horizontal="right" vertical="center"/>
    </xf>
    <xf numFmtId="4" fontId="56" fillId="15" borderId="262" applyNumberFormat="0" applyProtection="0">
      <alignment horizontal="right" vertical="center"/>
    </xf>
    <xf numFmtId="186" fontId="56" fillId="40" borderId="262" applyNumberFormat="0" applyFont="0" applyAlignment="0" applyProtection="0"/>
    <xf numFmtId="4" fontId="56" fillId="53" borderId="262" applyNumberFormat="0" applyProtection="0">
      <alignment horizontal="left" vertical="center" indent="1"/>
    </xf>
    <xf numFmtId="186" fontId="56" fillId="40" borderId="262" applyNumberFormat="0" applyFont="0" applyAlignment="0" applyProtection="0"/>
    <xf numFmtId="4" fontId="56" fillId="23"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186" fontId="56" fillId="15"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4" fontId="56" fillId="60" borderId="262" applyNumberFormat="0" applyProtection="0">
      <alignment horizontal="right" vertical="center"/>
    </xf>
    <xf numFmtId="186" fontId="60" fillId="52" borderId="260" applyNumberFormat="0" applyProtection="0">
      <alignment horizontal="left" vertical="top" indent="1"/>
    </xf>
    <xf numFmtId="186" fontId="56" fillId="15" borderId="260" applyNumberFormat="0" applyProtection="0">
      <alignment horizontal="left" vertical="top" indent="1"/>
    </xf>
    <xf numFmtId="4" fontId="56" fillId="56" borderId="262" applyNumberFormat="0" applyProtection="0">
      <alignment horizontal="right" vertical="center"/>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62" fillId="48" borderId="260" applyNumberFormat="0" applyProtection="0">
      <alignment horizontal="left" vertical="top" indent="1"/>
    </xf>
    <xf numFmtId="4" fontId="56" fillId="14" borderId="266" applyNumberFormat="0" applyProtection="0">
      <alignment horizontal="left" vertical="center" indent="1"/>
    </xf>
    <xf numFmtId="4" fontId="56" fillId="52" borderId="262" applyNumberFormat="0" applyProtection="0">
      <alignment vertical="center"/>
    </xf>
    <xf numFmtId="186" fontId="56" fillId="40" borderId="262" applyNumberFormat="0" applyFont="0" applyAlignment="0" applyProtection="0"/>
    <xf numFmtId="4" fontId="56" fillId="58" borderId="262" applyNumberFormat="0" applyProtection="0">
      <alignment horizontal="right" vertical="center"/>
    </xf>
    <xf numFmtId="4" fontId="62" fillId="48" borderId="260" applyNumberFormat="0" applyProtection="0">
      <alignment vertical="center"/>
    </xf>
    <xf numFmtId="186" fontId="56" fillId="40" borderId="262" applyNumberFormat="0" applyFont="0" applyAlignment="0" applyProtection="0"/>
    <xf numFmtId="186" fontId="57" fillId="44" borderId="263" applyNumberFormat="0" applyAlignment="0" applyProtection="0"/>
    <xf numFmtId="186" fontId="56" fillId="40" borderId="262"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2" applyNumberFormat="0" applyAlignment="0" applyProtection="0"/>
    <xf numFmtId="186" fontId="56" fillId="21" borderId="260" applyNumberFormat="0" applyProtection="0">
      <alignment horizontal="left" vertical="top" indent="1"/>
    </xf>
    <xf numFmtId="186" fontId="44" fillId="0" borderId="247" applyNumberFormat="0" applyFill="0" applyAlignment="0" applyProtection="0"/>
    <xf numFmtId="4" fontId="59" fillId="53" borderId="262" applyNumberFormat="0" applyProtection="0">
      <alignment vertical="center"/>
    </xf>
    <xf numFmtId="186" fontId="56" fillId="63" borderId="262" applyNumberFormat="0" applyProtection="0">
      <alignment horizontal="left" vertical="center" indent="1"/>
    </xf>
    <xf numFmtId="186" fontId="56" fillId="63" borderId="260" applyNumberFormat="0" applyProtection="0">
      <alignment horizontal="left" vertical="top" indent="1"/>
    </xf>
    <xf numFmtId="186" fontId="27" fillId="15" borderId="260" applyNumberFormat="0" applyProtection="0">
      <alignment horizontal="left" vertical="top" indent="1"/>
    </xf>
    <xf numFmtId="4" fontId="56" fillId="54" borderId="262" applyNumberFormat="0" applyProtection="0">
      <alignment horizontal="left" vertical="center" indent="1"/>
    </xf>
    <xf numFmtId="186" fontId="56" fillId="11" borderId="262" applyNumberFormat="0" applyProtection="0">
      <alignment horizontal="left" vertical="center" indent="1"/>
    </xf>
    <xf numFmtId="186" fontId="56" fillId="63" borderId="262"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9" fillId="53" borderId="262" applyNumberFormat="0" applyProtection="0">
      <alignment vertical="center"/>
    </xf>
    <xf numFmtId="4" fontId="56" fillId="53" borderId="262" applyNumberFormat="0" applyProtection="0">
      <alignment horizontal="left" vertical="center" indent="1"/>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9" fillId="65" borderId="262" applyNumberFormat="0" applyProtection="0">
      <alignment horizontal="right" vertical="center"/>
    </xf>
    <xf numFmtId="4" fontId="56" fillId="0" borderId="262" applyNumberFormat="0" applyProtection="0">
      <alignment horizontal="right" vertical="center"/>
    </xf>
    <xf numFmtId="186" fontId="56" fillId="40" borderId="262" applyNumberFormat="0" applyFont="0" applyAlignment="0" applyProtection="0"/>
    <xf numFmtId="4" fontId="56" fillId="55" borderId="262" applyNumberFormat="0" applyProtection="0">
      <alignment horizontal="right" vertical="center"/>
    </xf>
    <xf numFmtId="186" fontId="27" fillId="21" borderId="260" applyNumberFormat="0" applyProtection="0">
      <alignment horizontal="left" vertical="top" indent="1"/>
    </xf>
    <xf numFmtId="186" fontId="27" fillId="15" borderId="260" applyNumberFormat="0" applyProtection="0">
      <alignment horizontal="left" vertical="top" indent="1"/>
    </xf>
    <xf numFmtId="186" fontId="27" fillId="63" borderId="260" applyNumberFormat="0" applyProtection="0">
      <alignment horizontal="left" vertical="top" indent="1"/>
    </xf>
    <xf numFmtId="186" fontId="27" fillId="14" borderId="260" applyNumberFormat="0" applyProtection="0">
      <alignment horizontal="left" vertical="top" indent="1"/>
    </xf>
    <xf numFmtId="186" fontId="62" fillId="48"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27" fillId="21" borderId="266" applyNumberFormat="0" applyProtection="0">
      <alignment horizontal="left" vertical="center" indent="1"/>
    </xf>
    <xf numFmtId="4" fontId="56" fillId="56"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15" borderId="266" applyNumberFormat="0" applyProtection="0">
      <alignment horizontal="left" vertical="center" indent="1"/>
    </xf>
    <xf numFmtId="186" fontId="44" fillId="0" borderId="267" applyNumberFormat="0" applyFill="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186" fontId="61" fillId="21" borderId="264" applyBorder="0"/>
    <xf numFmtId="4" fontId="56" fillId="52" borderId="262" applyNumberFormat="0" applyProtection="0">
      <alignment vertical="center"/>
    </xf>
    <xf numFmtId="186" fontId="56" fillId="40" borderId="262" applyNumberFormat="0" applyFont="0" applyAlignment="0" applyProtection="0"/>
    <xf numFmtId="4" fontId="56" fillId="0" borderId="262" applyNumberFormat="0" applyProtection="0">
      <alignment horizontal="right" vertical="center"/>
    </xf>
    <xf numFmtId="4" fontId="56" fillId="52" borderId="262" applyNumberFormat="0" applyProtection="0">
      <alignment vertical="center"/>
    </xf>
    <xf numFmtId="186" fontId="56" fillId="15" borderId="260" applyNumberFormat="0" applyProtection="0">
      <alignment horizontal="left" vertical="top" indent="1"/>
    </xf>
    <xf numFmtId="186" fontId="57" fillId="44" borderId="263" applyNumberFormat="0" applyAlignment="0" applyProtection="0"/>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27" fillId="15" borderId="260" applyNumberFormat="0" applyProtection="0">
      <alignment horizontal="left" vertical="center"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4" fontId="56" fillId="60" borderId="262" applyNumberFormat="0" applyProtection="0">
      <alignment horizontal="right" vertical="center"/>
    </xf>
    <xf numFmtId="186" fontId="44" fillId="0" borderId="267" applyNumberFormat="0" applyFill="0" applyAlignment="0" applyProtection="0"/>
    <xf numFmtId="186" fontId="62" fillId="15" borderId="260" applyNumberFormat="0" applyProtection="0">
      <alignment horizontal="left" vertical="top" indent="1"/>
    </xf>
    <xf numFmtId="4" fontId="56" fillId="15" borderId="26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8" borderId="241" applyNumberFormat="0" applyProtection="0">
      <alignment horizontal="right" vertical="center"/>
    </xf>
    <xf numFmtId="186" fontId="56" fillId="40" borderId="262" applyNumberFormat="0" applyFont="0" applyAlignment="0" applyProtection="0"/>
    <xf numFmtId="186" fontId="56" fillId="14" borderId="260" applyNumberFormat="0" applyProtection="0">
      <alignment horizontal="left" vertical="top" indent="1"/>
    </xf>
    <xf numFmtId="4" fontId="59" fillId="53" borderId="252" applyNumberFormat="0" applyProtection="0">
      <alignment vertical="center"/>
    </xf>
    <xf numFmtId="4" fontId="56" fillId="56" borderId="241" applyNumberFormat="0" applyProtection="0">
      <alignment horizontal="right" vertical="center"/>
    </xf>
    <xf numFmtId="0" fontId="3" fillId="0" borderId="0"/>
    <xf numFmtId="4" fontId="59" fillId="53" borderId="241" applyNumberFormat="0" applyProtection="0">
      <alignment vertical="center"/>
    </xf>
    <xf numFmtId="186" fontId="56" fillId="21" borderId="243" applyNumberFormat="0" applyProtection="0">
      <alignment horizontal="left" vertical="top" indent="1"/>
    </xf>
    <xf numFmtId="9" fontId="3" fillId="0" borderId="0" applyFont="0" applyFill="0" applyBorder="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186" fontId="56" fillId="63" borderId="260" applyNumberFormat="0" applyProtection="0">
      <alignment horizontal="left" vertical="top" indent="1"/>
    </xf>
    <xf numFmtId="186" fontId="50" fillId="41" borderId="262" applyNumberFormat="0" applyAlignment="0" applyProtection="0"/>
    <xf numFmtId="186" fontId="56" fillId="40" borderId="241" applyNumberFormat="0" applyFont="0" applyAlignment="0" applyProtection="0"/>
    <xf numFmtId="186" fontId="61" fillId="21" borderId="254" applyBorder="0"/>
    <xf numFmtId="186" fontId="56" fillId="63" borderId="251" applyNumberFormat="0" applyProtection="0">
      <alignment horizontal="left" vertical="top" indent="1"/>
    </xf>
    <xf numFmtId="186" fontId="44" fillId="0" borderId="257" applyNumberFormat="0" applyFill="0" applyAlignment="0" applyProtection="0"/>
    <xf numFmtId="186" fontId="61" fillId="21" borderId="245" applyBorder="0"/>
    <xf numFmtId="186" fontId="56" fillId="15" borderId="243" applyNumberFormat="0" applyProtection="0">
      <alignment horizontal="left" vertical="top" indent="1"/>
    </xf>
    <xf numFmtId="186" fontId="27" fillId="15" borderId="243" applyNumberFormat="0" applyProtection="0">
      <alignment horizontal="left" vertical="top" indent="1"/>
    </xf>
    <xf numFmtId="186" fontId="56" fillId="21" borderId="243" applyNumberFormat="0" applyProtection="0">
      <alignment horizontal="left" vertical="top" indent="1"/>
    </xf>
    <xf numFmtId="186" fontId="56" fillId="62" borderId="262" applyNumberFormat="0" applyProtection="0">
      <alignment horizontal="left" vertical="center" indent="1"/>
    </xf>
    <xf numFmtId="186" fontId="27" fillId="14" borderId="260" applyNumberFormat="0" applyProtection="0">
      <alignment horizontal="left" vertical="top" indent="1"/>
    </xf>
    <xf numFmtId="4" fontId="64" fillId="64" borderId="262" applyNumberFormat="0" applyProtection="0">
      <alignment horizontal="right" vertical="center"/>
    </xf>
    <xf numFmtId="186" fontId="56" fillId="63" borderId="262" applyNumberFormat="0" applyProtection="0">
      <alignment horizontal="left" vertical="center" indent="1"/>
    </xf>
    <xf numFmtId="4" fontId="59" fillId="65" borderId="262" applyNumberFormat="0" applyProtection="0">
      <alignment horizontal="right" vertical="center"/>
    </xf>
    <xf numFmtId="4" fontId="70" fillId="86" borderId="243" applyNumberFormat="0" applyProtection="0">
      <alignment horizontal="left" vertical="center" indent="1"/>
    </xf>
    <xf numFmtId="4" fontId="72" fillId="87" borderId="243" applyNumberFormat="0" applyProtection="0">
      <alignment horizontal="right" vertical="center"/>
    </xf>
    <xf numFmtId="0" fontId="27" fillId="14" borderId="243" applyNumberFormat="0" applyProtection="0">
      <alignment horizontal="left" vertical="center" indent="1"/>
    </xf>
    <xf numFmtId="0" fontId="27" fillId="63" borderId="243" applyNumberFormat="0" applyProtection="0">
      <alignment horizontal="left" vertical="center" indent="1"/>
    </xf>
    <xf numFmtId="0" fontId="27" fillId="15" borderId="243" applyNumberFormat="0" applyProtection="0">
      <alignment horizontal="left" vertical="center" indent="1"/>
    </xf>
    <xf numFmtId="186" fontId="56" fillId="21" borderId="251" applyNumberFormat="0" applyProtection="0">
      <alignment horizontal="left" vertical="top" indent="1"/>
    </xf>
    <xf numFmtId="4" fontId="72" fillId="84" borderId="243" applyNumberFormat="0" applyProtection="0">
      <alignment horizontal="right" vertical="center"/>
    </xf>
    <xf numFmtId="4" fontId="72" fillId="82" borderId="243" applyNumberFormat="0" applyProtection="0">
      <alignment horizontal="right" vertical="center"/>
    </xf>
    <xf numFmtId="4" fontId="56" fillId="54" borderId="252" applyNumberFormat="0" applyProtection="0">
      <alignment horizontal="left" vertical="center" indent="1"/>
    </xf>
    <xf numFmtId="4" fontId="72" fillId="53" borderId="243" applyNumberFormat="0" applyProtection="0">
      <alignment horizontal="left" vertical="center" indent="1"/>
    </xf>
    <xf numFmtId="4" fontId="70" fillId="53" borderId="243"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0" applyNumberFormat="0" applyProtection="0">
      <alignment horizontal="left" vertical="top" indent="1"/>
    </xf>
    <xf numFmtId="186" fontId="57" fillId="44" borderId="253" applyNumberFormat="0" applyAlignment="0" applyProtection="0"/>
    <xf numFmtId="4" fontId="56" fillId="58" borderId="262" applyNumberFormat="0" applyProtection="0">
      <alignment horizontal="right" vertical="center"/>
    </xf>
    <xf numFmtId="186" fontId="56" fillId="15" borderId="260" applyNumberFormat="0" applyProtection="0">
      <alignment horizontal="left" vertical="top" indent="1"/>
    </xf>
    <xf numFmtId="186" fontId="27" fillId="63" borderId="260" applyNumberFormat="0" applyProtection="0">
      <alignment horizontal="left" vertical="center" indent="1"/>
    </xf>
    <xf numFmtId="4" fontId="56" fillId="23" borderId="262" applyNumberFormat="0" applyProtection="0">
      <alignment horizontal="right" vertical="center"/>
    </xf>
    <xf numFmtId="186" fontId="56" fillId="14" borderId="260" applyNumberFormat="0" applyProtection="0">
      <alignment horizontal="left" vertical="top" indent="1"/>
    </xf>
    <xf numFmtId="186" fontId="27" fillId="63" borderId="260" applyNumberFormat="0" applyProtection="0">
      <alignment horizontal="left" vertical="top" indent="1"/>
    </xf>
    <xf numFmtId="4" fontId="63" fillId="66" borderId="266" applyNumberFormat="0" applyProtection="0">
      <alignment horizontal="left" vertical="center" indent="1"/>
    </xf>
    <xf numFmtId="186" fontId="27" fillId="15" borderId="260" applyNumberFormat="0" applyProtection="0">
      <alignment horizontal="left" vertical="center" indent="1"/>
    </xf>
    <xf numFmtId="4" fontId="56" fillId="53" borderId="262" applyNumberFormat="0" applyProtection="0">
      <alignment horizontal="left" vertical="center" indent="1"/>
    </xf>
    <xf numFmtId="186" fontId="56" fillId="15" borderId="260" applyNumberFormat="0" applyProtection="0">
      <alignment horizontal="left" vertical="top" indent="1"/>
    </xf>
    <xf numFmtId="186" fontId="27" fillId="15" borderId="243" applyNumberFormat="0" applyProtection="0">
      <alignment horizontal="left" vertical="center" indent="1"/>
    </xf>
    <xf numFmtId="186" fontId="56" fillId="40" borderId="262" applyNumberFormat="0" applyFont="0" applyAlignment="0" applyProtection="0"/>
    <xf numFmtId="4" fontId="56" fillId="23" borderId="262" applyNumberFormat="0" applyProtection="0">
      <alignment horizontal="right" vertical="center"/>
    </xf>
    <xf numFmtId="186" fontId="28" fillId="51" borderId="258">
      <alignment horizontal="right" vertical="center"/>
      <protection locked="0"/>
    </xf>
    <xf numFmtId="186" fontId="62" fillId="15"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4" fontId="56" fillId="19" borderId="241" applyNumberFormat="0" applyProtection="0">
      <alignment horizontal="right" vertical="center"/>
    </xf>
    <xf numFmtId="4" fontId="56" fillId="53" borderId="241" applyNumberFormat="0" applyProtection="0">
      <alignment horizontal="left" vertical="center" indent="1"/>
    </xf>
    <xf numFmtId="4" fontId="56" fillId="54" borderId="241" applyNumberFormat="0" applyProtection="0">
      <alignment horizontal="left" vertical="center" indent="1"/>
    </xf>
    <xf numFmtId="194" fontId="33" fillId="0" borderId="259" applyFill="0"/>
    <xf numFmtId="172" fontId="28" fillId="12" borderId="258">
      <alignment vertical="center"/>
      <protection locked="0"/>
    </xf>
    <xf numFmtId="186" fontId="57" fillId="44" borderId="242" applyNumberForma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56" fillId="15" borderId="260" applyNumberFormat="0" applyProtection="0">
      <alignment horizontal="left" vertical="top" indent="1"/>
    </xf>
    <xf numFmtId="4" fontId="63" fillId="66" borderId="244" applyNumberFormat="0" applyProtection="0">
      <alignment horizontal="left" vertical="center" indent="1"/>
    </xf>
    <xf numFmtId="186" fontId="56" fillId="14" borderId="243" applyNumberFormat="0" applyProtection="0">
      <alignment horizontal="left" vertical="top" indent="1"/>
    </xf>
    <xf numFmtId="186" fontId="56" fillId="14" borderId="241" applyNumberFormat="0" applyProtection="0">
      <alignment horizontal="left" vertical="center" indent="1"/>
    </xf>
    <xf numFmtId="191" fontId="5" fillId="13" borderId="229">
      <alignment vertical="center"/>
    </xf>
    <xf numFmtId="191" fontId="5" fillId="13" borderId="229">
      <alignment vertical="center"/>
    </xf>
    <xf numFmtId="191" fontId="5" fillId="13" borderId="229">
      <alignment vertical="center"/>
    </xf>
    <xf numFmtId="0" fontId="5" fillId="13" borderId="229">
      <alignment vertical="center"/>
    </xf>
    <xf numFmtId="0" fontId="5" fillId="13" borderId="229">
      <alignment vertical="center"/>
    </xf>
    <xf numFmtId="0" fontId="5" fillId="13" borderId="229">
      <alignment vertical="center"/>
    </xf>
    <xf numFmtId="0" fontId="5" fillId="13" borderId="229">
      <alignment vertical="center"/>
    </xf>
    <xf numFmtId="191" fontId="5" fillId="13" borderId="229">
      <alignment vertical="center"/>
    </xf>
    <xf numFmtId="188" fontId="5" fillId="13" borderId="229">
      <alignment vertical="center"/>
    </xf>
    <xf numFmtId="191" fontId="5" fillId="13" borderId="229">
      <alignment vertical="center"/>
    </xf>
    <xf numFmtId="196" fontId="5" fillId="13" borderId="229">
      <alignment vertical="center"/>
    </xf>
    <xf numFmtId="188" fontId="5" fillId="13" borderId="229">
      <alignment vertical="center"/>
    </xf>
    <xf numFmtId="188" fontId="5" fillId="13" borderId="229">
      <alignment vertical="center"/>
    </xf>
    <xf numFmtId="190" fontId="5" fillId="13" borderId="229">
      <alignment vertical="center"/>
    </xf>
    <xf numFmtId="4" fontId="56" fillId="57" borderId="244" applyNumberFormat="0" applyProtection="0">
      <alignment horizontal="right" vertical="center"/>
    </xf>
    <xf numFmtId="186" fontId="60" fillId="52" borderId="243" applyNumberFormat="0" applyProtection="0">
      <alignment horizontal="left" vertical="top" indent="1"/>
    </xf>
    <xf numFmtId="4" fontId="56" fillId="54" borderId="241" applyNumberFormat="0" applyProtection="0">
      <alignment horizontal="left" vertical="center" indent="1"/>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188" fontId="5" fillId="7" borderId="229">
      <alignment vertical="center"/>
      <protection locked="0"/>
    </xf>
    <xf numFmtId="191"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91" fontId="5" fillId="7" borderId="229">
      <alignment vertical="center"/>
      <protection locked="0"/>
    </xf>
    <xf numFmtId="191" fontId="5" fillId="7" borderId="229">
      <alignment vertical="center"/>
      <protection locked="0"/>
    </xf>
    <xf numFmtId="188" fontId="5" fillId="7" borderId="229">
      <alignment vertical="center"/>
      <protection locked="0"/>
    </xf>
    <xf numFmtId="191"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6" fontId="5" fillId="69" borderId="229">
      <alignment vertical="center"/>
    </xf>
    <xf numFmtId="188" fontId="5" fillId="69" borderId="229">
      <alignment vertical="center"/>
    </xf>
    <xf numFmtId="188" fontId="5" fillId="69" borderId="229">
      <alignment vertical="center"/>
    </xf>
    <xf numFmtId="19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191" fontId="5" fillId="69" borderId="229">
      <alignment vertical="center"/>
    </xf>
    <xf numFmtId="188" fontId="5" fillId="69" borderId="229">
      <alignment vertical="center"/>
    </xf>
    <xf numFmtId="191" fontId="5" fillId="69" borderId="229">
      <alignment vertical="center"/>
    </xf>
    <xf numFmtId="191" fontId="5" fillId="69" borderId="229">
      <alignment vertical="center"/>
    </xf>
    <xf numFmtId="191"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196" fontId="5" fillId="70" borderId="229">
      <alignment horizontal="right" vertical="center"/>
      <protection locked="0"/>
    </xf>
    <xf numFmtId="188" fontId="5" fillId="70" borderId="229">
      <alignment horizontal="right" vertical="center"/>
      <protection locked="0"/>
    </xf>
    <xf numFmtId="188" fontId="5" fillId="70" borderId="229">
      <alignment horizontal="right" vertical="center"/>
      <protection locked="0"/>
    </xf>
    <xf numFmtId="190" fontId="5" fillId="70" borderId="229">
      <alignment horizontal="right" vertical="center"/>
      <protection locked="0"/>
    </xf>
    <xf numFmtId="191" fontId="5" fillId="70" borderId="229">
      <alignment horizontal="right" vertical="center"/>
      <protection locked="0"/>
    </xf>
    <xf numFmtId="188" fontId="5" fillId="70" borderId="229">
      <alignment horizontal="right" vertical="center"/>
      <protection locked="0"/>
    </xf>
    <xf numFmtId="191" fontId="5" fillId="70" borderId="229">
      <alignment horizontal="right" vertical="center"/>
      <protection locked="0"/>
    </xf>
    <xf numFmtId="191" fontId="5" fillId="70" borderId="229">
      <alignment horizontal="right" vertical="center"/>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186" fontId="27" fillId="63" borderId="260" applyNumberFormat="0" applyProtection="0">
      <alignment horizontal="left" vertical="top" indent="1"/>
    </xf>
    <xf numFmtId="186" fontId="56" fillId="21" borderId="260" applyNumberFormat="0" applyProtection="0">
      <alignment horizontal="left" vertical="top"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229" applyNumberFormat="0">
      <protection locked="0"/>
    </xf>
    <xf numFmtId="4" fontId="72" fillId="87" borderId="221" applyNumberFormat="0" applyProtection="0">
      <alignment vertical="center"/>
    </xf>
    <xf numFmtId="4" fontId="74" fillId="87" borderId="221" applyNumberFormat="0" applyProtection="0">
      <alignment vertical="center"/>
    </xf>
    <xf numFmtId="186" fontId="56" fillId="15" borderId="260" applyNumberFormat="0" applyProtection="0">
      <alignment horizontal="left" vertical="top"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56" fillId="58" borderId="262" applyNumberFormat="0" applyProtection="0">
      <alignment horizontal="right" vertical="center"/>
    </xf>
    <xf numFmtId="4" fontId="76" fillId="87" borderId="221" applyNumberFormat="0" applyProtection="0">
      <alignment horizontal="right" vertical="center"/>
    </xf>
    <xf numFmtId="186" fontId="56" fillId="21" borderId="260" applyNumberFormat="0" applyProtection="0">
      <alignment horizontal="left" vertical="top" indent="1"/>
    </xf>
    <xf numFmtId="186" fontId="56" fillId="40" borderId="262" applyNumberFormat="0" applyFont="0" applyAlignment="0" applyProtection="0"/>
    <xf numFmtId="4" fontId="56" fillId="53" borderId="262"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3" applyNumberFormat="0" applyAlignment="0" applyProtection="0"/>
    <xf numFmtId="186" fontId="50" fillId="41" borderId="223" applyNumberFormat="0" applyAlignment="0" applyProtection="0"/>
    <xf numFmtId="4" fontId="27" fillId="21" borderId="266" applyNumberFormat="0" applyProtection="0">
      <alignment horizontal="left" vertical="center" indent="1"/>
    </xf>
    <xf numFmtId="4" fontId="62" fillId="11" borderId="260" applyNumberFormat="0" applyProtection="0">
      <alignment horizontal="left" vertical="center" indent="1"/>
    </xf>
    <xf numFmtId="4" fontId="56" fillId="55" borderId="241"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229">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229"/>
    <xf numFmtId="37" fontId="33" fillId="0" borderId="226" applyNumberFormat="0"/>
    <xf numFmtId="194" fontId="33" fillId="0" borderId="230" applyFill="0"/>
    <xf numFmtId="186" fontId="56" fillId="14" borderId="243" applyNumberFormat="0" applyProtection="0">
      <alignment horizontal="left" vertical="top" indent="1"/>
    </xf>
    <xf numFmtId="0" fontId="3" fillId="0" borderId="0"/>
    <xf numFmtId="0" fontId="3" fillId="0" borderId="0"/>
    <xf numFmtId="186" fontId="56" fillId="40" borderId="241" applyNumberFormat="0" applyFont="0" applyAlignment="0" applyProtection="0"/>
    <xf numFmtId="164" fontId="5" fillId="0" borderId="0" applyFont="0" applyFill="0" applyBorder="0" applyAlignment="0" applyProtection="0"/>
    <xf numFmtId="4" fontId="56" fillId="53" borderId="262"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3" applyNumberFormat="0" applyProtection="0">
      <alignment horizontal="left" vertical="top" indent="1"/>
    </xf>
    <xf numFmtId="164" fontId="3" fillId="0" borderId="0" applyFont="0" applyFill="0" applyBorder="0" applyAlignment="0" applyProtection="0"/>
    <xf numFmtId="186" fontId="56" fillId="40" borderId="241"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0" applyNumberFormat="0" applyProtection="0">
      <alignment horizontal="left" vertical="top" indent="1"/>
    </xf>
    <xf numFmtId="164" fontId="3" fillId="0" borderId="0" applyFont="0" applyFill="0" applyBorder="0" applyAlignment="0" applyProtection="0"/>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27" fillId="63" borderId="243" applyNumberFormat="0" applyProtection="0">
      <alignment horizontal="left" vertical="center" indent="1"/>
    </xf>
    <xf numFmtId="186" fontId="56" fillId="40" borderId="262" applyNumberFormat="0" applyFont="0" applyAlignment="0" applyProtection="0"/>
    <xf numFmtId="186" fontId="56" fillId="14" borderId="243" applyNumberFormat="0" applyProtection="0">
      <alignment horizontal="left" vertical="top" indent="1"/>
    </xf>
    <xf numFmtId="186" fontId="27" fillId="14" borderId="251" applyNumberFormat="0" applyProtection="0">
      <alignment horizontal="left" vertical="center" indent="1"/>
    </xf>
    <xf numFmtId="186" fontId="56" fillId="63" borderId="260" applyNumberFormat="0" applyProtection="0">
      <alignment horizontal="left" vertical="top" indent="1"/>
    </xf>
    <xf numFmtId="186" fontId="56" fillId="14" borderId="243" applyNumberFormat="0" applyProtection="0">
      <alignment horizontal="left" vertical="top" indent="1"/>
    </xf>
    <xf numFmtId="4" fontId="63" fillId="66" borderId="266"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1" applyNumberFormat="0" applyFont="0" applyAlignment="0" applyProtection="0"/>
    <xf numFmtId="186" fontId="60" fillId="52" borderId="260" applyNumberFormat="0" applyProtection="0">
      <alignment horizontal="left" vertical="top" indent="1"/>
    </xf>
    <xf numFmtId="4" fontId="56" fillId="0" borderId="241" applyNumberFormat="0" applyProtection="0">
      <alignment horizontal="right" vertical="center"/>
    </xf>
    <xf numFmtId="186" fontId="27" fillId="63" borderId="260" applyNumberFormat="0" applyProtection="0">
      <alignment horizontal="left" vertical="top" indent="1"/>
    </xf>
    <xf numFmtId="164" fontId="3" fillId="0" borderId="0" applyFont="0" applyFill="0" applyBorder="0" applyAlignment="0" applyProtection="0"/>
    <xf numFmtId="4" fontId="56" fillId="61" borderId="266" applyNumberFormat="0" applyProtection="0">
      <alignment horizontal="left" vertical="center" indent="1"/>
    </xf>
    <xf numFmtId="0" fontId="3" fillId="0" borderId="0"/>
    <xf numFmtId="186" fontId="56" fillId="63" borderId="243"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3" applyNumberFormat="0" applyProtection="0">
      <alignment horizontal="left" vertical="top" indent="1"/>
    </xf>
    <xf numFmtId="164" fontId="3" fillId="0" borderId="0" applyFont="0" applyFill="0" applyBorder="0" applyAlignment="0" applyProtection="0"/>
    <xf numFmtId="186" fontId="56" fillId="40" borderId="241" applyNumberFormat="0" applyFont="0" applyAlignment="0" applyProtection="0"/>
    <xf numFmtId="186" fontId="56" fillId="62" borderId="262" applyNumberFormat="0" applyProtection="0">
      <alignment horizontal="left" vertical="center" indent="1"/>
    </xf>
    <xf numFmtId="164" fontId="5" fillId="0" borderId="0" applyFont="0" applyFill="0" applyBorder="0" applyAlignment="0" applyProtection="0"/>
    <xf numFmtId="186" fontId="61" fillId="21" borderId="225" applyBorder="0"/>
    <xf numFmtId="186" fontId="28" fillId="49" borderId="196">
      <alignment vertical="center"/>
    </xf>
    <xf numFmtId="186" fontId="56" fillId="15" borderId="221" applyNumberFormat="0" applyProtection="0">
      <alignment horizontal="left" vertical="top" indent="1"/>
    </xf>
    <xf numFmtId="4" fontId="56" fillId="54" borderId="223"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4" fontId="27" fillId="21" borderId="227" applyNumberFormat="0" applyProtection="0">
      <alignment horizontal="left" vertical="center" indent="1"/>
    </xf>
    <xf numFmtId="172" fontId="28" fillId="12" borderId="229">
      <alignment vertical="center"/>
      <protection locked="0"/>
    </xf>
    <xf numFmtId="186" fontId="56" fillId="15" borderId="221" applyNumberFormat="0" applyProtection="0">
      <alignment horizontal="left" vertical="top" indent="1"/>
    </xf>
    <xf numFmtId="186" fontId="56" fillId="63" borderId="260" applyNumberFormat="0" applyProtection="0">
      <alignment horizontal="left" vertical="top" indent="1"/>
    </xf>
    <xf numFmtId="186" fontId="56" fillId="14" borderId="221" applyNumberFormat="0" applyProtection="0">
      <alignment horizontal="left" vertical="top" indent="1"/>
    </xf>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91" fontId="28" fillId="49" borderId="229">
      <alignment vertical="center"/>
    </xf>
    <xf numFmtId="186" fontId="28" fillId="49" borderId="229">
      <alignment vertical="center"/>
    </xf>
    <xf numFmtId="193" fontId="28" fillId="12" borderId="229">
      <alignment vertical="center"/>
      <protection locked="0"/>
    </xf>
    <xf numFmtId="172" fontId="28" fillId="12" borderId="229">
      <alignment vertical="center"/>
      <protection locked="0"/>
    </xf>
    <xf numFmtId="191" fontId="28" fillId="50" borderId="229">
      <alignment vertical="center"/>
    </xf>
    <xf numFmtId="193" fontId="28" fillId="50" borderId="229">
      <alignment vertical="center"/>
    </xf>
    <xf numFmtId="191" fontId="28" fillId="50" borderId="229">
      <alignment vertical="center"/>
    </xf>
    <xf numFmtId="188" fontId="28" fillId="51" borderId="229">
      <alignment horizontal="right" vertical="center"/>
      <protection locked="0"/>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21" borderId="260" applyNumberFormat="0" applyProtection="0">
      <alignment horizontal="left" vertical="top" indent="1"/>
    </xf>
    <xf numFmtId="4" fontId="56" fillId="54" borderId="223" applyNumberFormat="0" applyProtection="0">
      <alignment horizontal="left" vertical="center" indent="1"/>
    </xf>
    <xf numFmtId="37" fontId="33" fillId="0" borderId="226" applyNumberFormat="0"/>
    <xf numFmtId="188" fontId="5" fillId="69" borderId="229">
      <alignment vertical="center"/>
    </xf>
    <xf numFmtId="191" fontId="5" fillId="70" borderId="229">
      <alignment horizontal="right" vertical="center"/>
      <protection locked="0"/>
    </xf>
    <xf numFmtId="186" fontId="56" fillId="40" borderId="223" applyNumberFormat="0" applyFont="0" applyAlignment="0" applyProtection="0"/>
    <xf numFmtId="186" fontId="57" fillId="44" borderId="224" applyNumberFormat="0" applyAlignment="0" applyProtection="0"/>
    <xf numFmtId="186" fontId="60" fillId="52" borderId="221" applyNumberFormat="0" applyProtection="0">
      <alignment horizontal="left" vertical="top" indent="1"/>
    </xf>
    <xf numFmtId="186" fontId="56" fillId="15" borderId="221" applyNumberFormat="0" applyProtection="0">
      <alignment horizontal="left" vertical="top" indent="1"/>
    </xf>
    <xf numFmtId="4" fontId="56" fillId="15" borderId="223" applyNumberFormat="0" applyProtection="0">
      <alignment horizontal="right" vertical="center"/>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4" fontId="27" fillId="21" borderId="227" applyNumberFormat="0" applyProtection="0">
      <alignment horizontal="left" vertical="center" indent="1"/>
    </xf>
    <xf numFmtId="186" fontId="27" fillId="14" borderId="221" applyNumberFormat="0" applyProtection="0">
      <alignment horizontal="left" vertical="center" indent="1"/>
    </xf>
    <xf numFmtId="186" fontId="60" fillId="52" borderId="221" applyNumberFormat="0" applyProtection="0">
      <alignment horizontal="left" vertical="top" indent="1"/>
    </xf>
    <xf numFmtId="186" fontId="27" fillId="63"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60" borderId="223" applyNumberFormat="0" applyProtection="0">
      <alignment horizontal="right" vertical="center"/>
    </xf>
    <xf numFmtId="186" fontId="44" fillId="0" borderId="228" applyNumberFormat="0" applyFill="0" applyAlignment="0" applyProtection="0"/>
    <xf numFmtId="186" fontId="44" fillId="0" borderId="228" applyNumberFormat="0" applyFill="0" applyAlignment="0" applyProtection="0"/>
    <xf numFmtId="194" fontId="33" fillId="0" borderId="220" applyFill="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60" borderId="223" applyNumberFormat="0" applyProtection="0">
      <alignment horizontal="right" vertical="center"/>
    </xf>
    <xf numFmtId="4" fontId="56" fillId="0" borderId="223" applyNumberFormat="0" applyProtection="0">
      <alignment horizontal="right" vertical="center"/>
    </xf>
    <xf numFmtId="186" fontId="56" fillId="40" borderId="223" applyNumberFormat="0" applyFont="0" applyAlignment="0" applyProtection="0"/>
    <xf numFmtId="4" fontId="64" fillId="64" borderId="223" applyNumberFormat="0" applyProtection="0">
      <alignment horizontal="right" vertical="center"/>
    </xf>
    <xf numFmtId="4" fontId="59" fillId="65" borderId="223" applyNumberFormat="0" applyProtection="0">
      <alignment horizontal="right" vertical="center"/>
    </xf>
    <xf numFmtId="186" fontId="62" fillId="48"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44" fillId="0" borderId="228" applyNumberFormat="0" applyFill="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4" fontId="27" fillId="21" borderId="227"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40" borderId="262" applyNumberFormat="0" applyFont="0" applyAlignment="0" applyProtection="0"/>
    <xf numFmtId="186" fontId="56" fillId="21" borderId="221"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44" fillId="0" borderId="228" applyNumberFormat="0" applyFill="0" applyAlignment="0" applyProtection="0"/>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4" fontId="62" fillId="48" borderId="221" applyNumberFormat="0" applyProtection="0">
      <alignment vertical="center"/>
    </xf>
    <xf numFmtId="186" fontId="61" fillId="21" borderId="225" applyBorder="0"/>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15" borderId="221" applyNumberFormat="0" applyProtection="0">
      <alignment horizontal="left" vertical="top" indent="1"/>
    </xf>
    <xf numFmtId="186" fontId="27" fillId="15" borderId="221" applyNumberFormat="0" applyProtection="0">
      <alignment horizontal="left" vertical="center" indent="1"/>
    </xf>
    <xf numFmtId="4" fontId="56" fillId="15" borderId="227" applyNumberFormat="0" applyProtection="0">
      <alignment horizontal="left" vertical="center" indent="1"/>
    </xf>
    <xf numFmtId="4" fontId="56" fillId="60" borderId="223" applyNumberFormat="0" applyProtection="0">
      <alignment horizontal="right" vertical="center"/>
    </xf>
    <xf numFmtId="186" fontId="56" fillId="63" borderId="221" applyNumberFormat="0" applyProtection="0">
      <alignment horizontal="left" vertical="top" indent="1"/>
    </xf>
    <xf numFmtId="191" fontId="28" fillId="50" borderId="22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93" fontId="28" fillId="50" borderId="196">
      <alignment vertical="center"/>
    </xf>
    <xf numFmtId="4" fontId="56" fillId="59" borderId="223" applyNumberFormat="0" applyProtection="0">
      <alignment horizontal="righ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61" fillId="21" borderId="225" applyBorder="0"/>
    <xf numFmtId="186" fontId="56" fillId="64" borderId="210" applyNumberFormat="0">
      <protection locked="0"/>
    </xf>
    <xf numFmtId="186" fontId="56" fillId="40" borderId="223" applyNumberFormat="0" applyFont="0" applyAlignment="0" applyProtection="0"/>
    <xf numFmtId="193" fontId="28" fillId="50" borderId="229">
      <alignment vertical="center"/>
    </xf>
    <xf numFmtId="186" fontId="56" fillId="14" borderId="260" applyNumberFormat="0" applyProtection="0">
      <alignment horizontal="left" vertical="top" indent="1"/>
    </xf>
    <xf numFmtId="186" fontId="56" fillId="40" borderId="241" applyNumberFormat="0" applyFont="0" applyAlignment="0" applyProtection="0"/>
    <xf numFmtId="186" fontId="28" fillId="49" borderId="229">
      <alignment vertical="center"/>
    </xf>
    <xf numFmtId="190" fontId="28" fillId="50" borderId="229">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94" fontId="33" fillId="0" borderId="220" applyFill="0"/>
    <xf numFmtId="191" fontId="5" fillId="7" borderId="229">
      <alignment vertical="center"/>
      <protection locked="0"/>
    </xf>
    <xf numFmtId="191" fontId="5" fillId="69" borderId="229">
      <alignment vertical="center"/>
    </xf>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6" fillId="55" borderId="223" applyNumberFormat="0" applyProtection="0">
      <alignment horizontal="right" vertical="center"/>
    </xf>
    <xf numFmtId="186" fontId="56" fillId="15" borderId="221" applyNumberFormat="0" applyProtection="0">
      <alignment horizontal="left" vertical="top" indent="1"/>
    </xf>
    <xf numFmtId="186" fontId="42" fillId="44" borderId="223" applyNumberFormat="0" applyAlignment="0" applyProtection="0"/>
    <xf numFmtId="186" fontId="56" fillId="21"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63" borderId="221" applyNumberFormat="0" applyProtection="0">
      <alignment horizontal="left" vertical="center" indent="1"/>
    </xf>
    <xf numFmtId="186" fontId="56" fillId="15" borderId="243"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4" fontId="63" fillId="66" borderId="227" applyNumberFormat="0" applyProtection="0">
      <alignment horizontal="left" vertical="center" indent="1"/>
    </xf>
    <xf numFmtId="4" fontId="56" fillId="57" borderId="227"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4" borderId="223" applyNumberFormat="0" applyProtection="0">
      <alignment horizontal="left" vertical="center" indent="1"/>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62" fillId="48" borderId="221" applyNumberFormat="0" applyProtection="0">
      <alignment vertical="center"/>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4" fontId="56" fillId="14" borderId="227" applyNumberFormat="0" applyProtection="0">
      <alignment horizontal="left" vertical="center" indent="1"/>
    </xf>
    <xf numFmtId="186" fontId="60" fillId="52" borderId="221" applyNumberFormat="0" applyProtection="0">
      <alignment horizontal="left" vertical="top" indent="1"/>
    </xf>
    <xf numFmtId="186" fontId="50" fillId="41" borderId="223" applyNumberFormat="0" applyAlignment="0" applyProtection="0"/>
    <xf numFmtId="186" fontId="56" fillId="14" borderId="221" applyNumberFormat="0" applyProtection="0">
      <alignment horizontal="left" vertical="top" indent="1"/>
    </xf>
    <xf numFmtId="186" fontId="57" fillId="44" borderId="224" applyNumberFormat="0" applyAlignment="0" applyProtection="0"/>
    <xf numFmtId="186" fontId="56" fillId="14" borderId="221" applyNumberFormat="0" applyProtection="0">
      <alignment horizontal="left" vertical="top" indent="1"/>
    </xf>
    <xf numFmtId="186" fontId="44" fillId="0" borderId="228" applyNumberFormat="0" applyFill="0" applyAlignment="0" applyProtection="0"/>
    <xf numFmtId="186" fontId="56" fillId="64" borderId="210" applyNumberFormat="0">
      <protection locked="0"/>
    </xf>
    <xf numFmtId="186" fontId="28" fillId="49" borderId="196">
      <alignment vertical="center"/>
    </xf>
    <xf numFmtId="186" fontId="28" fillId="50" borderId="196">
      <alignment vertical="center"/>
    </xf>
    <xf numFmtId="186" fontId="56" fillId="63" borderId="241" applyNumberFormat="0" applyProtection="0">
      <alignment horizontal="left" vertical="center"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44" fillId="0" borderId="228" applyNumberFormat="0" applyFill="0" applyAlignment="0" applyProtection="0"/>
    <xf numFmtId="186" fontId="56" fillId="14"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91" fontId="28" fillId="12" borderId="229">
      <alignment vertical="center"/>
      <protection locked="0"/>
    </xf>
    <xf numFmtId="4" fontId="56" fillId="57" borderId="227" applyNumberFormat="0" applyProtection="0">
      <alignment horizontal="right" vertical="center"/>
    </xf>
    <xf numFmtId="4" fontId="56" fillId="56" borderId="223" applyNumberFormat="0" applyProtection="0">
      <alignment horizontal="right" vertical="center"/>
    </xf>
    <xf numFmtId="186" fontId="28" fillId="50" borderId="229">
      <alignment vertical="center"/>
    </xf>
    <xf numFmtId="186" fontId="28" fillId="12" borderId="229">
      <alignment vertical="center"/>
      <protection locked="0"/>
    </xf>
    <xf numFmtId="186" fontId="50" fillId="41" borderId="223" applyNumberForma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15" borderId="221" applyNumberFormat="0" applyProtection="0">
      <alignment horizontal="left" vertical="top" indent="1"/>
    </xf>
    <xf numFmtId="4" fontId="56" fillId="19" borderId="262" applyNumberFormat="0" applyProtection="0">
      <alignment horizontal="right" vertical="center"/>
    </xf>
    <xf numFmtId="4" fontId="56" fillId="59" borderId="262" applyNumberFormat="0" applyProtection="0">
      <alignment horizontal="right" vertical="center"/>
    </xf>
    <xf numFmtId="186" fontId="56" fillId="15" borderId="260" applyNumberFormat="0" applyProtection="0">
      <alignment horizontal="left" vertical="top" indent="1"/>
    </xf>
    <xf numFmtId="188" fontId="5" fillId="70" borderId="8">
      <alignment horizontal="right" vertical="center"/>
      <protection locked="0"/>
    </xf>
    <xf numFmtId="186" fontId="57" fillId="44" borderId="224" applyNumberFormat="0" applyAlignment="0" applyProtection="0"/>
    <xf numFmtId="190" fontId="28" fillId="49" borderId="229">
      <alignment vertical="center"/>
    </xf>
    <xf numFmtId="186" fontId="44" fillId="0" borderId="228" applyNumberFormat="0" applyFill="0" applyAlignment="0" applyProtection="0"/>
    <xf numFmtId="4" fontId="56" fillId="55" borderId="223" applyNumberFormat="0" applyProtection="0">
      <alignment horizontal="right" vertical="center"/>
    </xf>
    <xf numFmtId="186" fontId="56" fillId="40" borderId="223" applyNumberFormat="0" applyFont="0" applyAlignment="0" applyProtection="0"/>
    <xf numFmtId="186" fontId="50" fillId="41"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14" borderId="260" applyNumberFormat="0" applyProtection="0">
      <alignment horizontal="left" vertical="top" indent="1"/>
    </xf>
    <xf numFmtId="4" fontId="56" fillId="58" borderId="223" applyNumberFormat="0" applyProtection="0">
      <alignment horizontal="right" vertical="center"/>
    </xf>
    <xf numFmtId="186" fontId="27" fillId="14" borderId="22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4" fontId="56" fillId="16" borderId="223" applyNumberFormat="0" applyProtection="0">
      <alignment horizontal="right" vertical="center"/>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0" fillId="41" borderId="223" applyNumberFormat="0" applyAlignment="0" applyProtection="0"/>
    <xf numFmtId="186" fontId="56" fillId="40" borderId="223" applyNumberFormat="0" applyFont="0" applyAlignment="0" applyProtection="0"/>
    <xf numFmtId="191" fontId="28" fillId="12" borderId="229">
      <alignment vertical="center"/>
      <protection locked="0"/>
    </xf>
    <xf numFmtId="193" fontId="28" fillId="12" borderId="229">
      <alignment vertical="center"/>
      <protection locked="0"/>
    </xf>
    <xf numFmtId="193" fontId="28" fillId="50" borderId="229">
      <alignment vertical="center"/>
    </xf>
    <xf numFmtId="186" fontId="28" fillId="50" borderId="229">
      <alignment vertical="center"/>
    </xf>
    <xf numFmtId="186" fontId="28" fillId="51" borderId="229">
      <alignment horizontal="right" vertical="center"/>
      <protection locked="0"/>
    </xf>
    <xf numFmtId="190" fontId="28" fillId="51" borderId="229">
      <alignment horizontal="right" vertical="center"/>
      <protection locked="0"/>
    </xf>
    <xf numFmtId="190" fontId="28" fillId="51" borderId="229">
      <alignment horizontal="right" vertical="center"/>
      <protection locked="0"/>
    </xf>
    <xf numFmtId="191" fontId="28" fillId="51" borderId="229">
      <alignment horizontal="right" vertical="center"/>
      <protection locked="0"/>
    </xf>
    <xf numFmtId="4" fontId="56" fillId="52" borderId="223" applyNumberFormat="0" applyProtection="0">
      <alignment vertical="center"/>
    </xf>
    <xf numFmtId="186" fontId="27" fillId="15" borderId="260" applyNumberFormat="0" applyProtection="0">
      <alignment horizontal="left" vertical="top" indent="1"/>
    </xf>
    <xf numFmtId="4" fontId="56" fillId="57" borderId="227" applyNumberFormat="0" applyProtection="0">
      <alignment horizontal="right" vertical="center"/>
    </xf>
    <xf numFmtId="4" fontId="56" fillId="23"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1" borderId="227" applyNumberFormat="0" applyProtection="0">
      <alignment horizontal="left" vertical="center"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61" fillId="21" borderId="225" applyBorder="0"/>
    <xf numFmtId="188" fontId="5" fillId="69" borderId="229">
      <alignment vertical="center"/>
    </xf>
    <xf numFmtId="188" fontId="5" fillId="70" borderId="229">
      <alignment horizontal="right" vertical="center"/>
      <protection locked="0"/>
    </xf>
    <xf numFmtId="4" fontId="56" fillId="56" borderId="223" applyNumberFormat="0" applyProtection="0">
      <alignment horizontal="right" vertical="center"/>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3"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4" fontId="56" fillId="60" borderId="241" applyNumberFormat="0" applyProtection="0">
      <alignment horizontal="right" vertical="center"/>
    </xf>
    <xf numFmtId="186" fontId="56" fillId="15"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93" fontId="5" fillId="69" borderId="8">
      <alignment vertical="center"/>
    </xf>
    <xf numFmtId="186" fontId="56" fillId="15" borderId="260" applyNumberFormat="0" applyProtection="0">
      <alignment horizontal="left" vertical="top" indent="1"/>
    </xf>
    <xf numFmtId="4" fontId="56" fillId="19" borderId="223" applyNumberFormat="0" applyProtection="0">
      <alignment horizontal="right" vertical="center"/>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11" borderId="241" applyNumberFormat="0" applyProtection="0">
      <alignment horizontal="left" vertical="center" indent="1"/>
    </xf>
    <xf numFmtId="190" fontId="28" fillId="49" borderId="196">
      <alignment vertical="center"/>
    </xf>
    <xf numFmtId="191" fontId="28" fillId="49" borderId="196">
      <alignment vertical="center"/>
    </xf>
    <xf numFmtId="191" fontId="28" fillId="49" borderId="196">
      <alignment vertical="center"/>
    </xf>
    <xf numFmtId="186" fontId="28" fillId="49" borderId="196">
      <alignment vertical="center"/>
    </xf>
    <xf numFmtId="186" fontId="28" fillId="49" borderId="196">
      <alignment vertical="center"/>
    </xf>
    <xf numFmtId="186" fontId="28" fillId="49" borderId="196">
      <alignment vertical="center"/>
    </xf>
    <xf numFmtId="188" fontId="28" fillId="49" borderId="196">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93" fontId="28" fillId="12" borderId="196">
      <alignment vertical="center"/>
      <protection locked="0"/>
    </xf>
    <xf numFmtId="186" fontId="28" fillId="12" borderId="196">
      <alignment vertical="center"/>
      <protection locked="0"/>
    </xf>
    <xf numFmtId="193" fontId="28" fillId="12" borderId="196">
      <alignment vertical="center"/>
      <protection locked="0"/>
    </xf>
    <xf numFmtId="186" fontId="28" fillId="12" borderId="196">
      <alignment vertical="center"/>
      <protection locked="0"/>
    </xf>
    <xf numFmtId="193" fontId="28" fillId="12" borderId="196">
      <alignment vertical="center"/>
      <protection locked="0"/>
    </xf>
    <xf numFmtId="191" fontId="28" fillId="12" borderId="196">
      <alignment vertical="center"/>
      <protection locked="0"/>
    </xf>
    <xf numFmtId="191" fontId="28" fillId="12" borderId="196">
      <alignment vertical="center"/>
      <protection locked="0"/>
    </xf>
    <xf numFmtId="172" fontId="28" fillId="12" borderId="196">
      <alignment vertical="center"/>
      <protection locked="0"/>
    </xf>
    <xf numFmtId="172" fontId="28" fillId="12" borderId="196">
      <alignment vertical="center"/>
      <protection locked="0"/>
    </xf>
    <xf numFmtId="186" fontId="56" fillId="40" borderId="262" applyNumberFormat="0" applyFont="0" applyAlignment="0" applyProtection="0"/>
    <xf numFmtId="188" fontId="28" fillId="51" borderId="196">
      <alignment horizontal="right" vertical="center"/>
      <protection locked="0"/>
    </xf>
    <xf numFmtId="190" fontId="28" fillId="51" borderId="196">
      <alignment horizontal="right" vertical="center"/>
      <protection locked="0"/>
    </xf>
    <xf numFmtId="4" fontId="59" fillId="53" borderId="223" applyNumberFormat="0" applyProtection="0">
      <alignment vertical="center"/>
    </xf>
    <xf numFmtId="4" fontId="56" fillId="19" borderId="223" applyNumberFormat="0" applyProtection="0">
      <alignment horizontal="right" vertical="center"/>
    </xf>
    <xf numFmtId="4" fontId="27" fillId="21" borderId="227" applyNumberFormat="0" applyProtection="0">
      <alignment horizontal="left" vertical="center" indent="1"/>
    </xf>
    <xf numFmtId="4" fontId="56" fillId="15" borderId="223" applyNumberFormat="0" applyProtection="0">
      <alignment horizontal="right" vertical="center"/>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4" fontId="56" fillId="0" borderId="223" applyNumberFormat="0" applyProtection="0">
      <alignment horizontal="right" vertical="center"/>
    </xf>
    <xf numFmtId="186" fontId="56" fillId="14" borderId="221" applyNumberFormat="0" applyProtection="0">
      <alignment horizontal="left" vertical="top" indent="1"/>
    </xf>
    <xf numFmtId="37" fontId="33" fillId="0" borderId="226" applyNumberFormat="0"/>
    <xf numFmtId="186" fontId="60" fillId="52" borderId="221" applyNumberFormat="0" applyProtection="0">
      <alignment horizontal="left" vertical="top" indent="1"/>
    </xf>
    <xf numFmtId="186" fontId="56" fillId="14" borderId="260" applyNumberFormat="0" applyProtection="0">
      <alignment horizontal="left" vertical="top" indent="1"/>
    </xf>
    <xf numFmtId="186" fontId="27" fillId="21" borderId="251" applyNumberFormat="0" applyProtection="0">
      <alignment horizontal="left" vertical="top" indent="1"/>
    </xf>
    <xf numFmtId="188" fontId="5" fillId="13" borderId="229">
      <alignment vertical="center"/>
    </xf>
    <xf numFmtId="186" fontId="56" fillId="40" borderId="223" applyNumberFormat="0" applyFont="0" applyAlignment="0" applyProtection="0"/>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27" fillId="15" borderId="221" applyNumberFormat="0" applyProtection="0">
      <alignment horizontal="left" vertical="center" indent="1"/>
    </xf>
    <xf numFmtId="191" fontId="28" fillId="12" borderId="229">
      <alignment vertical="center"/>
      <protection locked="0"/>
    </xf>
    <xf numFmtId="186" fontId="56" fillId="40" borderId="223" applyNumberFormat="0" applyFont="0" applyAlignment="0" applyProtection="0"/>
    <xf numFmtId="186" fontId="27" fillId="63" borderId="221" applyNumberFormat="0" applyProtection="0">
      <alignment horizontal="left" vertical="top" indent="1"/>
    </xf>
    <xf numFmtId="4" fontId="56" fillId="19" borderId="262" applyNumberFormat="0" applyProtection="0">
      <alignment horizontal="right" vertical="center"/>
    </xf>
    <xf numFmtId="4" fontId="56" fillId="60" borderId="223" applyNumberFormat="0" applyProtection="0">
      <alignment horizontal="right" vertical="center"/>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90" fontId="28" fillId="51" borderId="196">
      <alignment horizontal="right" vertical="center"/>
      <protection locked="0"/>
    </xf>
    <xf numFmtId="4" fontId="27" fillId="21" borderId="227" applyNumberFormat="0" applyProtection="0">
      <alignment horizontal="left" vertical="center" indent="1"/>
    </xf>
    <xf numFmtId="186" fontId="28" fillId="12" borderId="229">
      <alignment vertical="center"/>
      <protection locked="0"/>
    </xf>
    <xf numFmtId="4" fontId="56" fillId="58" borderId="262" applyNumberFormat="0" applyProtection="0">
      <alignment horizontal="right" vertical="center"/>
    </xf>
    <xf numFmtId="193" fontId="28" fillId="12" borderId="196">
      <alignment vertical="center"/>
      <protection locked="0"/>
    </xf>
    <xf numFmtId="4" fontId="27" fillId="21" borderId="266"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7" fillId="44" borderId="224" applyNumberFormat="0" applyAlignment="0" applyProtection="0"/>
    <xf numFmtId="186" fontId="28" fillId="49" borderId="229">
      <alignment vertical="center"/>
    </xf>
    <xf numFmtId="190" fontId="28" fillId="49" borderId="229">
      <alignment vertical="center"/>
    </xf>
    <xf numFmtId="193" fontId="28" fillId="12" borderId="229">
      <alignment vertical="center"/>
      <protection locked="0"/>
    </xf>
    <xf numFmtId="193" fontId="28" fillId="12" borderId="229">
      <alignment vertical="center"/>
      <protection locked="0"/>
    </xf>
    <xf numFmtId="186" fontId="28" fillId="12" borderId="229">
      <alignment vertical="center"/>
      <protection locked="0"/>
    </xf>
    <xf numFmtId="186" fontId="28" fillId="12" borderId="229">
      <alignment vertical="center"/>
      <protection locked="0"/>
    </xf>
    <xf numFmtId="172" fontId="28" fillId="12" borderId="229">
      <alignment vertical="center"/>
      <protection locked="0"/>
    </xf>
    <xf numFmtId="193" fontId="28" fillId="50" borderId="229">
      <alignment vertical="center"/>
    </xf>
    <xf numFmtId="186" fontId="28" fillId="50" borderId="229">
      <alignment vertical="center"/>
    </xf>
    <xf numFmtId="191" fontId="28" fillId="50" borderId="229">
      <alignment vertical="center"/>
    </xf>
    <xf numFmtId="186" fontId="28" fillId="51" borderId="229">
      <alignment horizontal="right" vertical="center"/>
      <protection locked="0"/>
    </xf>
    <xf numFmtId="190" fontId="28" fillId="51" borderId="229">
      <alignment horizontal="right" vertical="center"/>
      <protection locked="0"/>
    </xf>
    <xf numFmtId="191" fontId="28" fillId="51" borderId="229">
      <alignment horizontal="right" vertical="center"/>
      <protection locked="0"/>
    </xf>
    <xf numFmtId="4" fontId="56" fillId="52" borderId="223" applyNumberFormat="0" applyProtection="0">
      <alignment vertical="center"/>
    </xf>
    <xf numFmtId="4" fontId="59" fillId="53" borderId="223" applyNumberFormat="0" applyProtection="0">
      <alignmen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186" fontId="27"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61" fillId="21" borderId="225" applyBorder="0"/>
    <xf numFmtId="4" fontId="56" fillId="0" borderId="223" applyNumberFormat="0" applyProtection="0">
      <alignment horizontal="right" vertical="center"/>
    </xf>
    <xf numFmtId="186" fontId="56" fillId="67" borderId="229"/>
    <xf numFmtId="186" fontId="44" fillId="0" borderId="228" applyNumberFormat="0" applyFill="0" applyAlignment="0" applyProtection="0"/>
    <xf numFmtId="4" fontId="56" fillId="52" borderId="223" applyNumberFormat="0" applyProtection="0">
      <alignment vertical="center"/>
    </xf>
    <xf numFmtId="188" fontId="5" fillId="7" borderId="229">
      <alignment vertical="center"/>
      <protection locked="0"/>
    </xf>
    <xf numFmtId="188" fontId="5" fillId="70" borderId="229">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4" fontId="59" fillId="53" borderId="223" applyNumberFormat="0" applyProtection="0">
      <alignment vertical="center"/>
    </xf>
    <xf numFmtId="4" fontId="56" fillId="56" borderId="223" applyNumberFormat="0" applyProtection="0">
      <alignment horizontal="right" vertical="center"/>
    </xf>
    <xf numFmtId="4" fontId="56" fillId="57" borderId="227" applyNumberFormat="0" applyProtection="0">
      <alignment horizontal="right" vertical="center"/>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11" borderId="221" applyNumberFormat="0" applyProtection="0">
      <alignment horizontal="left" vertical="center" indent="1"/>
    </xf>
    <xf numFmtId="4" fontId="56" fillId="0" borderId="223" applyNumberFormat="0" applyProtection="0">
      <alignment horizontal="right" vertical="center"/>
    </xf>
    <xf numFmtId="4" fontId="56" fillId="54" borderId="223" applyNumberFormat="0" applyProtection="0">
      <alignment horizontal="left" vertical="center"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90" fontId="5" fillId="69" borderId="229">
      <alignment vertical="center"/>
    </xf>
    <xf numFmtId="186" fontId="57" fillId="44" borderId="224" applyNumberFormat="0" applyAlignment="0" applyProtection="0"/>
    <xf numFmtId="186" fontId="27" fillId="63" borderId="221" applyNumberFormat="0" applyProtection="0">
      <alignment horizontal="left" vertical="top" indent="1"/>
    </xf>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27" fillId="21" borderId="227" applyNumberFormat="0" applyProtection="0">
      <alignment horizontal="left" vertical="center" indent="1"/>
    </xf>
    <xf numFmtId="4" fontId="59" fillId="53" borderId="223" applyNumberFormat="0" applyProtection="0">
      <alignment vertical="center"/>
    </xf>
    <xf numFmtId="190" fontId="28" fillId="51" borderId="229">
      <alignment horizontal="right" vertical="center"/>
      <protection locked="0"/>
    </xf>
    <xf numFmtId="191" fontId="28" fillId="51" borderId="229">
      <alignment horizontal="right" vertical="center"/>
      <protection locked="0"/>
    </xf>
    <xf numFmtId="186" fontId="56" fillId="40" borderId="223" applyNumberFormat="0" applyFont="0" applyAlignment="0" applyProtection="0"/>
    <xf numFmtId="186" fontId="28" fillId="12" borderId="229">
      <alignment vertical="center"/>
      <protection locked="0"/>
    </xf>
    <xf numFmtId="188" fontId="28" fillId="49" borderId="229">
      <alignment vertical="center"/>
    </xf>
    <xf numFmtId="191" fontId="28" fillId="49" borderId="229">
      <alignment vertical="center"/>
    </xf>
    <xf numFmtId="186" fontId="56" fillId="40" borderId="223" applyNumberFormat="0" applyFont="0" applyAlignment="0" applyProtection="0"/>
    <xf numFmtId="186" fontId="56" fillId="15" borderId="221" applyNumberFormat="0" applyProtection="0">
      <alignment horizontal="left" vertical="top" indent="1"/>
    </xf>
    <xf numFmtId="164" fontId="35" fillId="0" borderId="0" applyFont="0" applyFill="0" applyBorder="0" applyAlignment="0" applyProtection="0"/>
    <xf numFmtId="4" fontId="62" fillId="48" borderId="221" applyNumberFormat="0" applyProtection="0">
      <alignment vertical="center"/>
    </xf>
    <xf numFmtId="186" fontId="56" fillId="21" borderId="243" applyNumberFormat="0" applyProtection="0">
      <alignment horizontal="left" vertical="top" indent="1"/>
    </xf>
    <xf numFmtId="186" fontId="56" fillId="63" borderId="243" applyNumberFormat="0" applyProtection="0">
      <alignment horizontal="left" vertical="top" indent="1"/>
    </xf>
    <xf numFmtId="4" fontId="74" fillId="87" borderId="260" applyNumberFormat="0" applyProtection="0">
      <alignment vertical="center"/>
    </xf>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56" fillId="15" borderId="260"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4" fontId="56" fillId="54" borderId="223" applyNumberFormat="0" applyProtection="0">
      <alignment horizontal="left" vertical="center" indent="1"/>
    </xf>
    <xf numFmtId="4" fontId="56" fillId="23" borderId="223" applyNumberFormat="0" applyProtection="0">
      <alignment horizontal="right" vertical="center"/>
    </xf>
    <xf numFmtId="186" fontId="56" fillId="21" borderId="260"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86" fontId="57" fillId="44" borderId="224" applyNumberFormat="0" applyAlignment="0" applyProtection="0"/>
    <xf numFmtId="186" fontId="57" fillId="44" borderId="224" applyNumberFormat="0" applyAlignment="0" applyProtection="0"/>
    <xf numFmtId="4" fontId="56" fillId="6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186" fontId="62" fillId="48" borderId="221" applyNumberFormat="0" applyProtection="0">
      <alignment horizontal="left" vertical="top" indent="1"/>
    </xf>
    <xf numFmtId="4" fontId="56" fillId="15" borderId="227" applyNumberFormat="0" applyProtection="0">
      <alignment horizontal="left" vertical="center" indent="1"/>
    </xf>
    <xf numFmtId="4" fontId="63" fillId="66"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186" fontId="60" fillId="52" borderId="221" applyNumberFormat="0" applyProtection="0">
      <alignment horizontal="left" vertical="top" indent="1"/>
    </xf>
    <xf numFmtId="4" fontId="56" fillId="59" borderId="223" applyNumberFormat="0" applyProtection="0">
      <alignment horizontal="right" vertical="center"/>
    </xf>
    <xf numFmtId="4" fontId="56" fillId="61"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27" fillId="21" borderId="227" applyNumberFormat="0" applyProtection="0">
      <alignment horizontal="left" vertical="center" indent="1"/>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186" fontId="56" fillId="63" borderId="221" applyNumberFormat="0" applyProtection="0">
      <alignment horizontal="left" vertical="top" indent="1"/>
    </xf>
    <xf numFmtId="4" fontId="64" fillId="64" borderId="223" applyNumberFormat="0" applyProtection="0">
      <alignment horizontal="right" vertical="center"/>
    </xf>
    <xf numFmtId="4" fontId="27" fillId="21" borderId="227" applyNumberFormat="0" applyProtection="0">
      <alignment horizontal="left" vertical="center" indent="1"/>
    </xf>
    <xf numFmtId="186" fontId="50" fillId="41" borderId="223" applyNumberFormat="0" applyAlignment="0" applyProtection="0"/>
    <xf numFmtId="186" fontId="56"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40" borderId="262" applyNumberFormat="0" applyFont="0" applyAlignment="0" applyProtection="0"/>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60" applyNumberFormat="0" applyProtection="0">
      <alignment horizontal="left" vertical="top" indent="1"/>
    </xf>
    <xf numFmtId="4" fontId="56" fillId="53" borderId="262" applyNumberFormat="0" applyProtection="0">
      <alignment horizontal="left" vertical="center" indent="1"/>
    </xf>
    <xf numFmtId="164" fontId="35" fillId="0" borderId="0" applyFont="0" applyFill="0" applyBorder="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4" fontId="56" fillId="16" borderId="262" applyNumberFormat="0" applyProtection="0">
      <alignment horizontal="right" vertical="center"/>
    </xf>
    <xf numFmtId="186" fontId="56" fillId="40" borderId="223" applyNumberFormat="0" applyFont="0" applyAlignment="0" applyProtection="0"/>
    <xf numFmtId="186" fontId="56" fillId="21" borderId="221" applyNumberFormat="0" applyProtection="0">
      <alignment horizontal="left" vertical="top" indent="1"/>
    </xf>
    <xf numFmtId="186" fontId="56" fillId="63" borderId="221" applyNumberFormat="0" applyProtection="0">
      <alignment horizontal="left" vertical="top" indent="1"/>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9" borderId="223" applyNumberFormat="0" applyProtection="0">
      <alignment horizontal="right" vertical="center"/>
    </xf>
    <xf numFmtId="186" fontId="42" fillId="44" borderId="223" applyNumberFormat="0" applyAlignment="0" applyProtection="0"/>
    <xf numFmtId="186" fontId="56" fillId="40" borderId="223" applyNumberFormat="0" applyFont="0" applyAlignment="0" applyProtection="0"/>
    <xf numFmtId="4" fontId="56" fillId="59" borderId="223" applyNumberFormat="0" applyProtection="0">
      <alignment horizontal="right" vertical="center"/>
    </xf>
    <xf numFmtId="186" fontId="56" fillId="40" borderId="262" applyNumberFormat="0" applyFont="0" applyAlignment="0" applyProtection="0"/>
    <xf numFmtId="186" fontId="50" fillId="41" borderId="223"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8" fontId="5" fillId="13" borderId="229">
      <alignment vertical="center"/>
    </xf>
    <xf numFmtId="186" fontId="42" fillId="44" borderId="223" applyNumberFormat="0" applyAlignment="0" applyProtection="0"/>
    <xf numFmtId="186" fontId="42" fillId="44" borderId="223" applyNumberFormat="0" applyAlignment="0" applyProtection="0"/>
    <xf numFmtId="186" fontId="42" fillId="44" borderId="262" applyNumberFormat="0" applyAlignment="0" applyProtection="0"/>
    <xf numFmtId="186" fontId="56" fillId="40" borderId="223" applyNumberFormat="0" applyFont="0" applyAlignment="0" applyProtection="0"/>
    <xf numFmtId="186" fontId="44" fillId="0" borderId="228" applyNumberFormat="0" applyFill="0" applyAlignment="0" applyProtection="0"/>
    <xf numFmtId="186" fontId="42" fillId="44" borderId="223" applyNumberFormat="0" applyAlignment="0" applyProtection="0"/>
    <xf numFmtId="186" fontId="27" fillId="15" borderId="221" applyNumberFormat="0" applyProtection="0">
      <alignment horizontal="left" vertical="top" indent="1"/>
    </xf>
    <xf numFmtId="186" fontId="42" fillId="44" borderId="223" applyNumberFormat="0" applyAlignment="0" applyProtection="0"/>
    <xf numFmtId="4" fontId="27" fillId="21" borderId="227" applyNumberFormat="0" applyProtection="0">
      <alignment horizontal="left" vertical="center" indent="1"/>
    </xf>
    <xf numFmtId="4" fontId="56" fillId="15" borderId="227" applyNumberFormat="0" applyProtection="0">
      <alignment horizontal="left" vertical="center" indent="1"/>
    </xf>
    <xf numFmtId="191" fontId="28" fillId="50"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1" fontId="28" fillId="50" borderId="196">
      <alignment vertical="center"/>
    </xf>
    <xf numFmtId="4" fontId="27" fillId="21" borderId="227" applyNumberFormat="0" applyProtection="0">
      <alignment horizontal="left" vertical="center" indent="1"/>
    </xf>
    <xf numFmtId="4" fontId="56" fillId="52" borderId="223" applyNumberFormat="0" applyProtection="0">
      <alignment vertical="center"/>
    </xf>
    <xf numFmtId="186" fontId="56" fillId="63" borderId="221" applyNumberFormat="0" applyProtection="0">
      <alignment horizontal="left" vertical="top" indent="1"/>
    </xf>
    <xf numFmtId="186" fontId="56" fillId="64" borderId="210" applyNumberFormat="0">
      <protection locked="0"/>
    </xf>
    <xf numFmtId="186" fontId="56" fillId="62" borderId="223" applyNumberFormat="0" applyProtection="0">
      <alignment horizontal="left" vertical="center" indent="1"/>
    </xf>
    <xf numFmtId="191" fontId="5" fillId="69" borderId="8">
      <alignment vertical="center"/>
    </xf>
    <xf numFmtId="186" fontId="28" fillId="51" borderId="196">
      <alignment horizontal="right" vertical="center"/>
      <protection locked="0"/>
    </xf>
    <xf numFmtId="186" fontId="57" fillId="44" borderId="224" applyNumberFormat="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8" fontId="28" fillId="49" borderId="229">
      <alignment vertical="center"/>
    </xf>
    <xf numFmtId="191" fontId="28" fillId="50" borderId="229">
      <alignment vertical="center"/>
    </xf>
    <xf numFmtId="186" fontId="56" fillId="11" borderId="262" applyNumberFormat="0" applyProtection="0">
      <alignment horizontal="left" vertical="center" indent="1"/>
    </xf>
    <xf numFmtId="193" fontId="28" fillId="12" borderId="196">
      <alignment vertical="center"/>
      <protection locked="0"/>
    </xf>
    <xf numFmtId="186" fontId="42" fillId="44" borderId="223" applyNumberFormat="0" applyAlignment="0" applyProtection="0"/>
    <xf numFmtId="186" fontId="27" fillId="21" borderId="221" applyNumberFormat="0" applyProtection="0">
      <alignment horizontal="left" vertical="top" indent="1"/>
    </xf>
    <xf numFmtId="4" fontId="56" fillId="0" borderId="223" applyNumberFormat="0" applyProtection="0">
      <alignment horizontal="right" vertical="center"/>
    </xf>
    <xf numFmtId="186" fontId="56" fillId="14" borderId="221" applyNumberFormat="0" applyProtection="0">
      <alignment horizontal="left" vertical="top" indent="1"/>
    </xf>
    <xf numFmtId="4" fontId="56" fillId="15" borderId="223" applyNumberFormat="0" applyProtection="0">
      <alignment horizontal="right" vertical="center"/>
    </xf>
    <xf numFmtId="4" fontId="56" fillId="23" borderId="223" applyNumberFormat="0" applyProtection="0">
      <alignment horizontal="right" vertical="center"/>
    </xf>
    <xf numFmtId="164" fontId="35" fillId="0" borderId="0" applyFont="0" applyFill="0" applyBorder="0" applyAlignment="0" applyProtection="0"/>
    <xf numFmtId="186" fontId="42" fillId="44" borderId="223" applyNumberFormat="0" applyAlignment="0" applyProtection="0"/>
    <xf numFmtId="186" fontId="56" fillId="21" borderId="243"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86" fontId="50" fillId="41" borderId="223" applyNumberFormat="0" applyAlignment="0" applyProtection="0"/>
    <xf numFmtId="186" fontId="56" fillId="63" borderId="221" applyNumberFormat="0" applyProtection="0">
      <alignment horizontal="left" vertical="top" indent="1"/>
    </xf>
    <xf numFmtId="4" fontId="56" fillId="19" borderId="223" applyNumberFormat="0" applyProtection="0">
      <alignment horizontal="right" vertical="center"/>
    </xf>
    <xf numFmtId="186" fontId="56" fillId="14" borderId="221" applyNumberFormat="0" applyProtection="0">
      <alignment horizontal="left" vertical="top" indent="1"/>
    </xf>
    <xf numFmtId="191" fontId="28" fillId="51" borderId="229">
      <alignment horizontal="right" vertical="center"/>
      <protection locked="0"/>
    </xf>
    <xf numFmtId="4" fontId="56" fillId="59" borderId="223" applyNumberFormat="0" applyProtection="0">
      <alignment horizontal="right" vertical="center"/>
    </xf>
    <xf numFmtId="191" fontId="5" fillId="69" borderId="229">
      <alignment vertical="center"/>
    </xf>
    <xf numFmtId="186" fontId="56" fillId="21" borderId="260" applyNumberFormat="0" applyProtection="0">
      <alignment horizontal="left" vertical="top" indent="1"/>
    </xf>
    <xf numFmtId="4" fontId="56" fillId="57" borderId="227" applyNumberFormat="0" applyProtection="0">
      <alignment horizontal="right" vertical="center"/>
    </xf>
    <xf numFmtId="186" fontId="56" fillId="15" borderId="221" applyNumberFormat="0" applyProtection="0">
      <alignment horizontal="left" vertical="top" indent="1"/>
    </xf>
    <xf numFmtId="193" fontId="28" fillId="12" borderId="196">
      <alignment vertical="center"/>
      <protection locked="0"/>
    </xf>
    <xf numFmtId="186" fontId="27" fillId="14" borderId="221" applyNumberFormat="0" applyProtection="0">
      <alignment horizontal="left" vertical="center"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62" borderId="223" applyNumberFormat="0" applyProtection="0">
      <alignment horizontal="left" vertical="center" indent="1"/>
    </xf>
    <xf numFmtId="191" fontId="28" fillId="50" borderId="229">
      <alignment vertical="center"/>
    </xf>
    <xf numFmtId="4" fontId="56" fillId="61" borderId="227" applyNumberFormat="0" applyProtection="0">
      <alignment horizontal="left" vertical="center" indent="1"/>
    </xf>
    <xf numFmtId="186" fontId="56" fillId="40" borderId="223" applyNumberFormat="0" applyFont="0" applyAlignment="0" applyProtection="0"/>
    <xf numFmtId="186" fontId="28" fillId="50" borderId="229">
      <alignment vertical="center"/>
    </xf>
    <xf numFmtId="191" fontId="28" fillId="12" borderId="229">
      <alignment vertical="center"/>
      <protection locked="0"/>
    </xf>
    <xf numFmtId="4" fontId="56" fillId="52" borderId="223" applyNumberFormat="0" applyProtection="0">
      <alignment vertical="center"/>
    </xf>
    <xf numFmtId="4" fontId="56" fillId="15" borderId="266" applyNumberFormat="0" applyProtection="0">
      <alignment horizontal="left" vertical="center" indent="1"/>
    </xf>
    <xf numFmtId="186" fontId="56" fillId="40" borderId="262" applyNumberFormat="0" applyFont="0" applyAlignment="0" applyProtection="0"/>
    <xf numFmtId="164" fontId="35" fillId="0" borderId="0" applyFont="0" applyFill="0" applyBorder="0" applyAlignment="0" applyProtection="0"/>
    <xf numFmtId="186" fontId="56" fillId="40" borderId="223" applyNumberFormat="0" applyFont="0" applyAlignment="0" applyProtection="0"/>
    <xf numFmtId="4" fontId="27" fillId="21" borderId="256" applyNumberFormat="0" applyProtection="0">
      <alignment horizontal="left" vertical="center" indent="1"/>
    </xf>
    <xf numFmtId="186" fontId="56" fillId="40" borderId="223" applyNumberFormat="0" applyFont="0" applyAlignment="0" applyProtection="0"/>
    <xf numFmtId="186" fontId="42" fillId="44" borderId="262" applyNumberFormat="0" applyAlignment="0" applyProtection="0"/>
    <xf numFmtId="4" fontId="56" fillId="14" borderId="227"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0" fontId="28" fillId="49" borderId="229">
      <alignment vertical="center"/>
    </xf>
    <xf numFmtId="191" fontId="28" fillId="49" borderId="229">
      <alignment vertical="center"/>
    </xf>
    <xf numFmtId="191" fontId="28" fillId="49" borderId="229">
      <alignment vertical="center"/>
    </xf>
    <xf numFmtId="186" fontId="28" fillId="49" borderId="229">
      <alignment vertical="center"/>
    </xf>
    <xf numFmtId="186" fontId="28" fillId="49" borderId="229">
      <alignment vertical="center"/>
    </xf>
    <xf numFmtId="186" fontId="28" fillId="49" borderId="229">
      <alignment vertical="center"/>
    </xf>
    <xf numFmtId="186" fontId="28" fillId="49" borderId="229">
      <alignment vertical="center"/>
    </xf>
    <xf numFmtId="188" fontId="28" fillId="49" borderId="229">
      <alignment vertical="center"/>
    </xf>
    <xf numFmtId="188" fontId="28" fillId="49" borderId="229">
      <alignment vertical="center"/>
    </xf>
    <xf numFmtId="190" fontId="28" fillId="49" borderId="229">
      <alignment vertical="center"/>
    </xf>
    <xf numFmtId="191" fontId="28" fillId="12" borderId="229">
      <alignment vertical="center"/>
      <protection locked="0"/>
    </xf>
    <xf numFmtId="193" fontId="28" fillId="12" borderId="229">
      <alignment vertical="center"/>
      <protection locked="0"/>
    </xf>
    <xf numFmtId="186" fontId="28" fillId="12" borderId="229">
      <alignment vertical="center"/>
      <protection locked="0"/>
    </xf>
    <xf numFmtId="186" fontId="28" fillId="12" borderId="229">
      <alignment vertical="center"/>
      <protection locked="0"/>
    </xf>
    <xf numFmtId="193" fontId="28" fillId="12" borderId="229">
      <alignment vertical="center"/>
      <protection locked="0"/>
    </xf>
    <xf numFmtId="193" fontId="28" fillId="12" borderId="229">
      <alignment vertical="center"/>
      <protection locked="0"/>
    </xf>
    <xf numFmtId="186" fontId="28" fillId="12" borderId="229">
      <alignment vertical="center"/>
      <protection locked="0"/>
    </xf>
    <xf numFmtId="186" fontId="28" fillId="12" borderId="229">
      <alignment vertical="center"/>
      <protection locked="0"/>
    </xf>
    <xf numFmtId="193" fontId="28" fillId="12" borderId="229">
      <alignment vertical="center"/>
      <protection locked="0"/>
    </xf>
    <xf numFmtId="191" fontId="28" fillId="12" borderId="229">
      <alignment vertical="center"/>
      <protection locked="0"/>
    </xf>
    <xf numFmtId="191" fontId="28" fillId="12" borderId="229">
      <alignment vertical="center"/>
      <protection locked="0"/>
    </xf>
    <xf numFmtId="172" fontId="28" fillId="12" borderId="229">
      <alignment vertical="center"/>
      <protection locked="0"/>
    </xf>
    <xf numFmtId="172" fontId="28" fillId="12" borderId="229">
      <alignment vertical="center"/>
      <protection locked="0"/>
    </xf>
    <xf numFmtId="172" fontId="28" fillId="12" borderId="229">
      <alignment vertical="center"/>
      <protection locked="0"/>
    </xf>
    <xf numFmtId="172" fontId="28" fillId="12" borderId="229">
      <alignment vertical="center"/>
      <protection locked="0"/>
    </xf>
    <xf numFmtId="191" fontId="28" fillId="12" borderId="229">
      <alignment vertical="center"/>
      <protection locked="0"/>
    </xf>
    <xf numFmtId="191" fontId="28" fillId="50" borderId="229">
      <alignment vertical="center"/>
    </xf>
    <xf numFmtId="191" fontId="28" fillId="50" borderId="229">
      <alignment vertical="center"/>
    </xf>
    <xf numFmtId="193" fontId="28" fillId="50" borderId="229">
      <alignment vertical="center"/>
    </xf>
    <xf numFmtId="193" fontId="28" fillId="50" borderId="229">
      <alignment vertical="center"/>
    </xf>
    <xf numFmtId="193" fontId="28" fillId="50" borderId="229">
      <alignment vertical="center"/>
    </xf>
    <xf numFmtId="193" fontId="28" fillId="50" borderId="229">
      <alignment vertical="center"/>
    </xf>
    <xf numFmtId="188" fontId="28" fillId="50" borderId="229">
      <alignment vertical="center"/>
    </xf>
    <xf numFmtId="190" fontId="28" fillId="50" borderId="229">
      <alignment vertical="center"/>
    </xf>
    <xf numFmtId="186" fontId="28" fillId="50" borderId="229">
      <alignment vertical="center"/>
    </xf>
    <xf numFmtId="186" fontId="28" fillId="50" borderId="229">
      <alignment vertical="center"/>
    </xf>
    <xf numFmtId="186" fontId="28" fillId="50" borderId="229">
      <alignment vertical="center"/>
    </xf>
    <xf numFmtId="186" fontId="28" fillId="50" borderId="229">
      <alignment vertical="center"/>
    </xf>
    <xf numFmtId="191" fontId="28" fillId="50" borderId="229">
      <alignment vertical="center"/>
    </xf>
    <xf numFmtId="191" fontId="28" fillId="50" borderId="229">
      <alignment vertical="center"/>
    </xf>
    <xf numFmtId="191" fontId="28" fillId="50" borderId="229">
      <alignment vertical="center"/>
    </xf>
    <xf numFmtId="191" fontId="28" fillId="50" borderId="229">
      <alignment vertical="center"/>
    </xf>
    <xf numFmtId="191" fontId="28" fillId="51" borderId="229">
      <alignment horizontal="right" vertical="center"/>
      <protection locked="0"/>
    </xf>
    <xf numFmtId="186" fontId="28" fillId="51" borderId="229">
      <alignment horizontal="right" vertical="center"/>
      <protection locked="0"/>
    </xf>
    <xf numFmtId="186" fontId="28" fillId="51" borderId="229">
      <alignment horizontal="right" vertical="center"/>
      <protection locked="0"/>
    </xf>
    <xf numFmtId="190" fontId="28" fillId="51" borderId="229">
      <alignment horizontal="right" vertical="center"/>
      <protection locked="0"/>
    </xf>
    <xf numFmtId="188" fontId="28" fillId="51" borderId="229">
      <alignment horizontal="right" vertical="center"/>
      <protection locked="0"/>
    </xf>
    <xf numFmtId="190" fontId="28" fillId="51" borderId="229">
      <alignment horizontal="right" vertical="center"/>
      <protection locked="0"/>
    </xf>
    <xf numFmtId="191" fontId="28" fillId="51" borderId="229">
      <alignment horizontal="right" vertical="center"/>
      <protection locked="0"/>
    </xf>
    <xf numFmtId="191" fontId="28" fillId="51" borderId="229">
      <alignment horizontal="right" vertical="center"/>
      <protection locked="0"/>
    </xf>
    <xf numFmtId="191" fontId="28" fillId="51" borderId="229">
      <alignment horizontal="right" vertical="center"/>
      <protection locked="0"/>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186" fontId="61" fillId="21" borderId="225" applyBorder="0"/>
    <xf numFmtId="4" fontId="62" fillId="48" borderId="221" applyNumberFormat="0" applyProtection="0">
      <alignment vertical="center"/>
    </xf>
    <xf numFmtId="4" fontId="59" fillId="12" borderId="229"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186" fontId="56" fillId="67" borderId="229"/>
    <xf numFmtId="4" fontId="64" fillId="64" borderId="223" applyNumberFormat="0" applyProtection="0">
      <alignment horizontal="right" vertical="center"/>
    </xf>
    <xf numFmtId="37" fontId="33" fillId="0" borderId="226" applyNumberFormat="0"/>
    <xf numFmtId="186" fontId="27" fillId="21" borderId="221" applyNumberFormat="0" applyProtection="0">
      <alignment horizontal="left" vertical="top" indent="1"/>
    </xf>
    <xf numFmtId="194" fontId="33" fillId="0" borderId="230" applyFill="0"/>
    <xf numFmtId="186" fontId="44" fillId="0" borderId="228" applyNumberFormat="0" applyFill="0" applyAlignment="0" applyProtection="0"/>
    <xf numFmtId="186" fontId="44" fillId="0" borderId="228" applyNumberFormat="0" applyFill="0" applyAlignment="0" applyProtection="0"/>
    <xf numFmtId="186" fontId="56" fillId="14" borderId="221" applyNumberFormat="0" applyProtection="0">
      <alignment horizontal="left" vertical="top" indent="1"/>
    </xf>
    <xf numFmtId="186" fontId="62" fillId="15" borderId="260" applyNumberFormat="0" applyProtection="0">
      <alignment horizontal="left" vertical="top" indent="1"/>
    </xf>
    <xf numFmtId="186" fontId="56" fillId="40" borderId="223" applyNumberFormat="0" applyFont="0" applyAlignment="0" applyProtection="0"/>
    <xf numFmtId="191" fontId="5" fillId="13" borderId="229">
      <alignment vertical="center"/>
    </xf>
    <xf numFmtId="188" fontId="5" fillId="13" borderId="229">
      <alignment vertical="center"/>
    </xf>
    <xf numFmtId="190" fontId="5" fillId="13" borderId="229">
      <alignment vertical="center"/>
    </xf>
    <xf numFmtId="191" fontId="5" fillId="7" borderId="229">
      <alignment vertical="center"/>
      <protection locked="0"/>
    </xf>
    <xf numFmtId="188" fontId="5" fillId="7" borderId="229">
      <alignment vertical="center"/>
      <protection locked="0"/>
    </xf>
    <xf numFmtId="196" fontId="5" fillId="69" borderId="229">
      <alignment vertical="center"/>
    </xf>
    <xf numFmtId="188" fontId="5" fillId="69" borderId="229">
      <alignment vertical="center"/>
    </xf>
    <xf numFmtId="190" fontId="5" fillId="69" borderId="229">
      <alignment vertical="center"/>
    </xf>
    <xf numFmtId="191" fontId="5" fillId="69" borderId="229">
      <alignment vertical="center"/>
    </xf>
    <xf numFmtId="188" fontId="5" fillId="70" borderId="229">
      <alignment horizontal="right" vertical="center"/>
      <protection locked="0"/>
    </xf>
    <xf numFmtId="190" fontId="5" fillId="70" borderId="229">
      <alignment horizontal="right" vertical="center"/>
      <protection locked="0"/>
    </xf>
    <xf numFmtId="191" fontId="5" fillId="70" borderId="229">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27" fillId="14" borderId="221" applyNumberFormat="0" applyProtection="0">
      <alignment horizontal="left" vertical="center" indent="1"/>
    </xf>
    <xf numFmtId="186" fontId="56" fillId="21" borderId="221" applyNumberFormat="0" applyProtection="0">
      <alignment horizontal="left" vertical="top" indent="1"/>
    </xf>
    <xf numFmtId="186" fontId="27" fillId="14" borderId="251" applyNumberFormat="0" applyProtection="0">
      <alignment horizontal="left" vertical="top" indent="1"/>
    </xf>
    <xf numFmtId="186" fontId="27" fillId="63" borderId="221" applyNumberFormat="0" applyProtection="0">
      <alignment horizontal="left" vertical="top" indent="1"/>
    </xf>
    <xf numFmtId="186" fontId="56" fillId="21" borderId="221" applyNumberFormat="0" applyProtection="0">
      <alignment horizontal="left" vertical="top" indent="1"/>
    </xf>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37" fontId="33" fillId="0" borderId="226" applyNumberFormat="0"/>
    <xf numFmtId="4" fontId="56" fillId="15" borderId="223" applyNumberFormat="0" applyProtection="0">
      <alignment horizontal="right" vertical="center"/>
    </xf>
    <xf numFmtId="186" fontId="56" fillId="21" borderId="221" applyNumberFormat="0" applyProtection="0">
      <alignment horizontal="left" vertical="top" indent="1"/>
    </xf>
    <xf numFmtId="4" fontId="27" fillId="21" borderId="227" applyNumberFormat="0" applyProtection="0">
      <alignment horizontal="left" vertical="center" indent="1"/>
    </xf>
    <xf numFmtId="191" fontId="5" fillId="13" borderId="229">
      <alignment vertical="center"/>
    </xf>
    <xf numFmtId="191" fontId="28" fillId="51" borderId="229">
      <alignment horizontal="right" vertical="center"/>
      <protection locked="0"/>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28" fillId="50" borderId="196">
      <alignment vertical="center"/>
    </xf>
    <xf numFmtId="186" fontId="27" fillId="15" borderId="221" applyNumberFormat="0" applyProtection="0">
      <alignment horizontal="left" vertical="center" indent="1"/>
    </xf>
    <xf numFmtId="37" fontId="33" fillId="0" borderId="226" applyNumberFormat="0"/>
    <xf numFmtId="186" fontId="56" fillId="14" borderId="221" applyNumberFormat="0" applyProtection="0">
      <alignment horizontal="left" vertical="top" indent="1"/>
    </xf>
    <xf numFmtId="186" fontId="56" fillId="14" borderId="221" applyNumberFormat="0" applyProtection="0">
      <alignment horizontal="left" vertical="top" indent="1"/>
    </xf>
    <xf numFmtId="164" fontId="35" fillId="0" borderId="0" applyFont="0" applyFill="0" applyBorder="0" applyAlignment="0" applyProtection="0"/>
    <xf numFmtId="190" fontId="28" fillId="50" borderId="229">
      <alignment vertical="center"/>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72" fontId="28" fillId="12" borderId="229">
      <alignment vertical="center"/>
      <protection locked="0"/>
    </xf>
    <xf numFmtId="191" fontId="28" fillId="51" borderId="229">
      <alignment horizontal="right" vertical="center"/>
      <protection locked="0"/>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42" fillId="44" borderId="223" applyNumberForma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4" fontId="27" fillId="21" borderId="227" applyNumberFormat="0" applyProtection="0">
      <alignment horizontal="left" vertical="center" indent="1"/>
    </xf>
    <xf numFmtId="4" fontId="59" fillId="53" borderId="223" applyNumberFormat="0" applyProtection="0">
      <alignment vertical="center"/>
    </xf>
    <xf numFmtId="37" fontId="33" fillId="0" borderId="255" applyNumberFormat="0"/>
    <xf numFmtId="186" fontId="62" fillId="48"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7" fillId="44" borderId="224" applyNumberFormat="0" applyAlignment="0" applyProtection="0"/>
    <xf numFmtId="186" fontId="56" fillId="40" borderId="223" applyNumberFormat="0" applyFont="0" applyAlignment="0" applyProtection="0"/>
    <xf numFmtId="186" fontId="27" fillId="21" borderId="221" applyNumberFormat="0" applyProtection="0">
      <alignment horizontal="left" vertical="center" indent="1"/>
    </xf>
    <xf numFmtId="4" fontId="56" fillId="61" borderId="227" applyNumberFormat="0" applyProtection="0">
      <alignment horizontal="left" vertical="center" indent="1"/>
    </xf>
    <xf numFmtId="186" fontId="42" fillId="44" borderId="223" applyNumberFormat="0" applyAlignment="0" applyProtection="0"/>
    <xf numFmtId="186" fontId="56" fillId="15" borderId="221" applyNumberFormat="0" applyProtection="0">
      <alignment horizontal="left" vertical="top" indent="1"/>
    </xf>
    <xf numFmtId="4" fontId="56" fillId="23"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4" fontId="56" fillId="52" borderId="262" applyNumberFormat="0" applyProtection="0">
      <alignment vertical="center"/>
    </xf>
    <xf numFmtId="186" fontId="57" fillId="44" borderId="263" applyNumberFormat="0" applyAlignment="0" applyProtection="0"/>
    <xf numFmtId="186" fontId="56" fillId="40" borderId="223" applyNumberFormat="0" applyFont="0" applyAlignment="0" applyProtection="0"/>
    <xf numFmtId="4" fontId="56" fillId="14" borderId="227" applyNumberFormat="0" applyProtection="0">
      <alignment horizontal="left" vertical="center" indent="1"/>
    </xf>
    <xf numFmtId="186" fontId="42" fillId="44" borderId="223" applyNumberFormat="0" applyAlignment="0" applyProtection="0"/>
    <xf numFmtId="4" fontId="72" fillId="82" borderId="260" applyNumberFormat="0" applyProtection="0">
      <alignment horizontal="right" vertical="center"/>
    </xf>
    <xf numFmtId="186" fontId="56" fillId="14" borderId="221" applyNumberFormat="0" applyProtection="0">
      <alignment horizontal="left" vertical="top" indent="1"/>
    </xf>
    <xf numFmtId="191" fontId="28" fillId="50" borderId="229">
      <alignment vertical="center"/>
    </xf>
    <xf numFmtId="186" fontId="56" fillId="21" borderId="221" applyNumberFormat="0" applyProtection="0">
      <alignment horizontal="left" vertical="top" indent="1"/>
    </xf>
    <xf numFmtId="172" fontId="28" fillId="12" borderId="229">
      <alignment vertical="center"/>
      <protection locked="0"/>
    </xf>
    <xf numFmtId="190" fontId="28" fillId="51" borderId="229">
      <alignment horizontal="right" vertical="center"/>
      <protection locked="0"/>
    </xf>
    <xf numFmtId="186" fontId="56" fillId="15" borderId="221" applyNumberFormat="0" applyProtection="0">
      <alignment horizontal="left" vertical="top" indent="1"/>
    </xf>
    <xf numFmtId="190" fontId="28" fillId="50" borderId="229">
      <alignment vertical="center"/>
    </xf>
    <xf numFmtId="190" fontId="28" fillId="49" borderId="229">
      <alignment vertical="center"/>
    </xf>
    <xf numFmtId="186" fontId="62" fillId="48" borderId="221" applyNumberFormat="0" applyProtection="0">
      <alignment horizontal="left" vertical="top" indent="1"/>
    </xf>
    <xf numFmtId="186" fontId="56" fillId="21" borderId="221" applyNumberFormat="0" applyProtection="0">
      <alignment horizontal="left" vertical="top" indent="1"/>
    </xf>
    <xf numFmtId="186" fontId="56" fillId="21" borderId="243" applyNumberFormat="0" applyProtection="0">
      <alignment horizontal="left" vertical="top" indent="1"/>
    </xf>
    <xf numFmtId="186" fontId="56" fillId="15" borderId="221" applyNumberFormat="0" applyProtection="0">
      <alignment horizontal="left" vertical="top" indent="1"/>
    </xf>
    <xf numFmtId="186" fontId="60" fillId="52" borderId="221" applyNumberFormat="0" applyProtection="0">
      <alignment horizontal="left" vertical="top" indent="1"/>
    </xf>
    <xf numFmtId="186" fontId="27" fillId="63" borderId="260" applyNumberFormat="0" applyProtection="0">
      <alignment horizontal="left" vertical="center" indent="1"/>
    </xf>
    <xf numFmtId="4" fontId="56" fillId="54" borderId="262" applyNumberFormat="0" applyProtection="0">
      <alignment horizontal="left" vertical="center" indent="1"/>
    </xf>
    <xf numFmtId="186" fontId="56" fillId="40" borderId="223" applyNumberFormat="0" applyFont="0" applyAlignment="0" applyProtection="0"/>
    <xf numFmtId="4" fontId="59" fillId="53" borderId="262" applyNumberFormat="0" applyProtection="0">
      <alignment vertical="center"/>
    </xf>
    <xf numFmtId="186" fontId="56" fillId="21"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4" fontId="56" fillId="54" borderId="223" applyNumberFormat="0" applyProtection="0">
      <alignment horizontal="left" vertical="center" indent="1"/>
    </xf>
    <xf numFmtId="4" fontId="56" fillId="19" borderId="223" applyNumberFormat="0" applyProtection="0">
      <alignment horizontal="right" vertical="center"/>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40" borderId="223" applyNumberFormat="0" applyFont="0" applyAlignment="0" applyProtection="0"/>
    <xf numFmtId="186" fontId="56" fillId="15" borderId="260" applyNumberFormat="0" applyProtection="0">
      <alignment horizontal="left" vertical="top" indent="1"/>
    </xf>
    <xf numFmtId="4" fontId="56" fillId="23" borderId="223" applyNumberFormat="0" applyProtection="0">
      <alignment horizontal="right" vertical="center"/>
    </xf>
    <xf numFmtId="186" fontId="56" fillId="40" borderId="223" applyNumberFormat="0" applyFont="0" applyAlignment="0" applyProtection="0"/>
    <xf numFmtId="186" fontId="56" fillId="21" borderId="221" applyNumberFormat="0" applyProtection="0">
      <alignment horizontal="left" vertical="top"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8" fontId="5" fillId="13"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90" fontId="28" fillId="51" borderId="196">
      <alignment horizontal="right" vertical="center"/>
      <protection locked="0"/>
    </xf>
    <xf numFmtId="186" fontId="44" fillId="0" borderId="228" applyNumberFormat="0" applyFill="0" applyAlignment="0" applyProtection="0"/>
    <xf numFmtId="186" fontId="56" fillId="14" borderId="223" applyNumberFormat="0" applyProtection="0">
      <alignment horizontal="left" vertical="center" indent="1"/>
    </xf>
    <xf numFmtId="186" fontId="62" fillId="48" borderId="221" applyNumberFormat="0" applyProtection="0">
      <alignment horizontal="left" vertical="top" indent="1"/>
    </xf>
    <xf numFmtId="186" fontId="56" fillId="63"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56" fillId="14" borderId="221" applyNumberFormat="0" applyProtection="0">
      <alignment horizontal="left" vertical="top" indent="1"/>
    </xf>
    <xf numFmtId="186" fontId="56" fillId="21" borderId="260" applyNumberFormat="0" applyProtection="0">
      <alignment horizontal="left" vertical="top" indent="1"/>
    </xf>
    <xf numFmtId="186" fontId="42" fillId="44" borderId="223" applyNumberFormat="0" applyAlignment="0" applyProtection="0"/>
    <xf numFmtId="186" fontId="28" fillId="12" borderId="229">
      <alignment vertical="center"/>
      <protection locked="0"/>
    </xf>
    <xf numFmtId="186" fontId="28" fillId="51" borderId="229">
      <alignment horizontal="right" vertical="center"/>
      <protection locked="0"/>
    </xf>
    <xf numFmtId="186" fontId="62" fillId="48" borderId="221" applyNumberFormat="0" applyProtection="0">
      <alignment horizontal="left" vertical="top" indent="1"/>
    </xf>
    <xf numFmtId="4" fontId="56" fillId="15" borderId="227" applyNumberFormat="0" applyProtection="0">
      <alignment horizontal="left" vertical="center" indent="1"/>
    </xf>
    <xf numFmtId="4" fontId="62" fillId="48" borderId="221" applyNumberFormat="0" applyProtection="0">
      <alignment vertical="center"/>
    </xf>
    <xf numFmtId="186" fontId="56" fillId="63" borderId="221" applyNumberFormat="0" applyProtection="0">
      <alignment horizontal="left" vertical="top" indent="1"/>
    </xf>
    <xf numFmtId="4" fontId="62" fillId="48" borderId="221" applyNumberFormat="0" applyProtection="0">
      <alignment vertical="center"/>
    </xf>
    <xf numFmtId="186" fontId="56" fillId="15" borderId="221" applyNumberFormat="0" applyProtection="0">
      <alignment horizontal="left" vertical="top" indent="1"/>
    </xf>
    <xf numFmtId="4" fontId="56" fillId="16" borderId="223" applyNumberFormat="0" applyProtection="0">
      <alignment horizontal="right" vertical="center"/>
    </xf>
    <xf numFmtId="188" fontId="5" fillId="13" borderId="229">
      <alignment vertical="center"/>
    </xf>
    <xf numFmtId="186" fontId="56" fillId="63" borderId="221" applyNumberFormat="0" applyProtection="0">
      <alignment horizontal="left" vertical="top" indent="1"/>
    </xf>
    <xf numFmtId="186" fontId="28" fillId="12" borderId="196">
      <alignment vertical="center"/>
      <protection locked="0"/>
    </xf>
    <xf numFmtId="186" fontId="56" fillId="40" borderId="223" applyNumberFormat="0" applyFont="0" applyAlignment="0" applyProtection="0"/>
    <xf numFmtId="186" fontId="56" fillId="14" borderId="221" applyNumberFormat="0" applyProtection="0">
      <alignment horizontal="left" vertical="top" indent="1"/>
    </xf>
    <xf numFmtId="186" fontId="56" fillId="40" borderId="223" applyNumberFormat="0" applyFont="0" applyAlignment="0" applyProtection="0"/>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86" fontId="50" fillId="41" borderId="223" applyNumberFormat="0" applyAlignment="0" applyProtection="0"/>
    <xf numFmtId="4" fontId="59" fillId="65" borderId="223" applyNumberFormat="0" applyProtection="0">
      <alignment horizontal="right" vertical="center"/>
    </xf>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4" fontId="59" fillId="65" borderId="262" applyNumberFormat="0" applyProtection="0">
      <alignment horizontal="right" vertical="center"/>
    </xf>
    <xf numFmtId="186" fontId="56" fillId="40" borderId="262" applyNumberFormat="0" applyFont="0" applyAlignment="0" applyProtection="0"/>
    <xf numFmtId="186" fontId="56" fillId="40" borderId="223" applyNumberFormat="0" applyFont="0" applyAlignment="0" applyProtection="0"/>
    <xf numFmtId="186" fontId="56" fillId="63" borderId="260" applyNumberFormat="0" applyProtection="0">
      <alignment horizontal="left" vertical="top" indent="1"/>
    </xf>
    <xf numFmtId="190" fontId="28" fillId="51" borderId="229">
      <alignment horizontal="right" vertical="center"/>
      <protection locked="0"/>
    </xf>
    <xf numFmtId="186" fontId="27" fillId="63" borderId="221" applyNumberFormat="0" applyProtection="0">
      <alignment horizontal="left" vertical="top" indent="1"/>
    </xf>
    <xf numFmtId="186" fontId="56" fillId="14" borderId="221" applyNumberFormat="0" applyProtection="0">
      <alignment horizontal="left" vertical="top" indent="1"/>
    </xf>
    <xf numFmtId="191" fontId="28" fillId="50" borderId="229">
      <alignment vertical="center"/>
    </xf>
    <xf numFmtId="186" fontId="56" fillId="21" borderId="221" applyNumberFormat="0" applyProtection="0">
      <alignment horizontal="left" vertical="top" indent="1"/>
    </xf>
    <xf numFmtId="172" fontId="28" fillId="12" borderId="229">
      <alignment vertical="center"/>
      <protection locked="0"/>
    </xf>
    <xf numFmtId="4" fontId="56" fillId="58" borderId="223" applyNumberFormat="0" applyProtection="0">
      <alignment horizontal="right" vertical="center"/>
    </xf>
    <xf numFmtId="4" fontId="59" fillId="65" borderId="223" applyNumberFormat="0" applyProtection="0">
      <alignment horizontal="right" vertical="center"/>
    </xf>
    <xf numFmtId="190" fontId="28" fillId="49" borderId="229">
      <alignment vertical="center"/>
    </xf>
    <xf numFmtId="186" fontId="28" fillId="49" borderId="229">
      <alignment vertical="center"/>
    </xf>
    <xf numFmtId="4" fontId="64" fillId="64" borderId="223" applyNumberFormat="0" applyProtection="0">
      <alignment horizontal="right" vertical="center"/>
    </xf>
    <xf numFmtId="4" fontId="56" fillId="52" borderId="223" applyNumberFormat="0" applyProtection="0">
      <alignment vertical="center"/>
    </xf>
    <xf numFmtId="186" fontId="56" fillId="15" borderId="260" applyNumberFormat="0" applyProtection="0">
      <alignment horizontal="left" vertical="top" indent="1"/>
    </xf>
    <xf numFmtId="186" fontId="56" fillId="40" borderId="223" applyNumberFormat="0" applyFont="0" applyAlignment="0" applyProtection="0"/>
    <xf numFmtId="186" fontId="56" fillId="15" borderId="260"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1" borderId="223" applyNumberFormat="0" applyProtection="0">
      <alignment horizontal="left" vertical="center" indent="1"/>
    </xf>
    <xf numFmtId="4" fontId="56" fillId="15" borderId="227" applyNumberFormat="0" applyProtection="0">
      <alignment horizontal="left" vertical="center" indent="1"/>
    </xf>
    <xf numFmtId="186" fontId="27" fillId="15" borderId="221" applyNumberFormat="0" applyProtection="0">
      <alignment horizontal="left" vertical="top" indent="1"/>
    </xf>
    <xf numFmtId="4" fontId="56" fillId="55" borderId="223" applyNumberFormat="0" applyProtection="0">
      <alignment horizontal="right" vertical="center"/>
    </xf>
    <xf numFmtId="186" fontId="56" fillId="63" borderId="252" applyNumberFormat="0" applyProtection="0">
      <alignment horizontal="left" vertical="center" indent="1"/>
    </xf>
    <xf numFmtId="186" fontId="56" fillId="40" borderId="223" applyNumberFormat="0" applyFont="0" applyAlignment="0" applyProtection="0"/>
    <xf numFmtId="4" fontId="56" fillId="19" borderId="223" applyNumberFormat="0" applyProtection="0">
      <alignment horizontal="right" vertical="center"/>
    </xf>
    <xf numFmtId="186" fontId="56" fillId="63" borderId="221" applyNumberFormat="0" applyProtection="0">
      <alignment horizontal="left" vertical="top" indent="1"/>
    </xf>
    <xf numFmtId="186" fontId="28" fillId="50" borderId="229">
      <alignment vertical="center"/>
    </xf>
    <xf numFmtId="186" fontId="27" fillId="15" borderId="221" applyNumberFormat="0" applyProtection="0">
      <alignment horizontal="left" vertical="top" indent="1"/>
    </xf>
    <xf numFmtId="186" fontId="56" fillId="11" borderId="223" applyNumberFormat="0" applyProtection="0">
      <alignment horizontal="left" vertical="center" indent="1"/>
    </xf>
    <xf numFmtId="191" fontId="28" fillId="12" borderId="229">
      <alignment vertical="center"/>
      <protection locked="0"/>
    </xf>
    <xf numFmtId="186" fontId="56" fillId="63" borderId="221" applyNumberFormat="0" applyProtection="0">
      <alignment horizontal="left" vertical="top" indent="1"/>
    </xf>
    <xf numFmtId="186" fontId="56" fillId="14" borderId="221" applyNumberFormat="0" applyProtection="0">
      <alignment horizontal="left" vertical="top" indent="1"/>
    </xf>
    <xf numFmtId="4" fontId="59" fillId="12" borderId="229" applyNumberFormat="0" applyProtection="0">
      <alignment vertical="center"/>
    </xf>
    <xf numFmtId="188" fontId="5" fillId="13" borderId="229">
      <alignmen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56" fillId="14" borderId="227" applyNumberFormat="0" applyProtection="0">
      <alignment horizontal="left" vertical="center" indent="1"/>
    </xf>
    <xf numFmtId="186" fontId="56" fillId="15" borderId="221" applyNumberFormat="0" applyProtection="0">
      <alignment horizontal="left" vertical="top" indent="1"/>
    </xf>
    <xf numFmtId="186" fontId="44" fillId="0" borderId="228" applyNumberFormat="0" applyFill="0" applyAlignment="0" applyProtection="0"/>
    <xf numFmtId="4" fontId="56" fillId="54" borderId="223" applyNumberFormat="0" applyProtection="0">
      <alignment horizontal="left" vertical="center" indent="1"/>
    </xf>
    <xf numFmtId="186" fontId="56" fillId="14" borderId="221" applyNumberFormat="0" applyProtection="0">
      <alignment horizontal="left" vertical="top" indent="1"/>
    </xf>
    <xf numFmtId="194" fontId="33" fillId="0" borderId="230" applyFill="0"/>
    <xf numFmtId="186" fontId="56" fillId="40" borderId="223" applyNumberFormat="0" applyFont="0" applyAlignment="0" applyProtection="0"/>
    <xf numFmtId="193" fontId="28" fillId="12" borderId="229">
      <alignment vertical="center"/>
      <protection locked="0"/>
    </xf>
    <xf numFmtId="172" fontId="28" fillId="12" borderId="229">
      <alignment vertical="center"/>
      <protection locked="0"/>
    </xf>
    <xf numFmtId="191" fontId="28" fillId="50" borderId="229">
      <alignment vertical="center"/>
    </xf>
    <xf numFmtId="186" fontId="56" fillId="21" borderId="221" applyNumberFormat="0" applyProtection="0">
      <alignment horizontal="left" vertical="top" indent="1"/>
    </xf>
    <xf numFmtId="4" fontId="62" fillId="48" borderId="221" applyNumberFormat="0" applyProtection="0">
      <alignment vertical="center"/>
    </xf>
    <xf numFmtId="186" fontId="56" fillId="14" borderId="221" applyNumberFormat="0" applyProtection="0">
      <alignment horizontal="left" vertical="top" indent="1"/>
    </xf>
    <xf numFmtId="4" fontId="27" fillId="21" borderId="227" applyNumberFormat="0" applyProtection="0">
      <alignment horizontal="left" vertical="center" indent="1"/>
    </xf>
    <xf numFmtId="4" fontId="56" fillId="55" borderId="262" applyNumberFormat="0" applyProtection="0">
      <alignment horizontal="right" vertical="center"/>
    </xf>
    <xf numFmtId="186" fontId="57" fillId="44" borderId="224" applyNumberFormat="0" applyAlignment="0" applyProtection="0"/>
    <xf numFmtId="0" fontId="27" fillId="21" borderId="260"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4" fontId="56" fillId="57" borderId="266" applyNumberFormat="0" applyProtection="0">
      <alignment horizontal="right" vertical="center"/>
    </xf>
    <xf numFmtId="186" fontId="56" fillId="40" borderId="223" applyNumberFormat="0" applyFont="0" applyAlignment="0" applyProtection="0"/>
    <xf numFmtId="186" fontId="27" fillId="21" borderId="221" applyNumberFormat="0" applyProtection="0">
      <alignment horizontal="left" vertical="center" indent="1"/>
    </xf>
    <xf numFmtId="186" fontId="56" fillId="40" borderId="223" applyNumberFormat="0" applyFont="0" applyAlignment="0" applyProtection="0"/>
    <xf numFmtId="37" fontId="33" fillId="0" borderId="226" applyNumberFormat="0"/>
    <xf numFmtId="186" fontId="28" fillId="49" borderId="196">
      <alignment vertical="center"/>
    </xf>
    <xf numFmtId="188" fontId="28" fillId="50" borderId="196">
      <alignment vertical="center"/>
    </xf>
    <xf numFmtId="186" fontId="56" fillId="15" borderId="221" applyNumberFormat="0" applyProtection="0">
      <alignment horizontal="left" vertical="top" indent="1"/>
    </xf>
    <xf numFmtId="186" fontId="27" fillId="14" borderId="221" applyNumberFormat="0" applyProtection="0">
      <alignment horizontal="left" vertical="center" indent="1"/>
    </xf>
    <xf numFmtId="191" fontId="28" fillId="51" borderId="229">
      <alignment horizontal="right" vertical="center"/>
      <protection locked="0"/>
    </xf>
    <xf numFmtId="4" fontId="56" fillId="19" borderId="223" applyNumberFormat="0" applyProtection="0">
      <alignment horizontal="right" vertical="center"/>
    </xf>
    <xf numFmtId="4" fontId="56" fillId="58" borderId="223" applyNumberFormat="0" applyProtection="0">
      <alignment horizontal="right" vertical="center"/>
    </xf>
    <xf numFmtId="4" fontId="56" fillId="61" borderId="227" applyNumberFormat="0" applyProtection="0">
      <alignment horizontal="left" vertical="center" indent="1"/>
    </xf>
    <xf numFmtId="186" fontId="56" fillId="21" borderId="221" applyNumberFormat="0" applyProtection="0">
      <alignment horizontal="left" vertical="top" indent="1"/>
    </xf>
    <xf numFmtId="186" fontId="56" fillId="14"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8" fillId="12" borderId="229">
      <alignment vertical="center"/>
      <protection locked="0"/>
    </xf>
    <xf numFmtId="4" fontId="56" fillId="23" borderId="262" applyNumberFormat="0" applyProtection="0">
      <alignment horizontal="right" vertical="center"/>
    </xf>
    <xf numFmtId="186" fontId="44" fillId="0" borderId="228" applyNumberFormat="0" applyFill="0" applyAlignment="0" applyProtection="0"/>
    <xf numFmtId="4" fontId="62" fillId="11" borderId="221" applyNumberFormat="0" applyProtection="0">
      <alignment horizontal="left" vertical="center" indent="1"/>
    </xf>
    <xf numFmtId="186" fontId="56" fillId="14" borderId="260" applyNumberFormat="0" applyProtection="0">
      <alignment horizontal="left" vertical="top" indent="1"/>
    </xf>
    <xf numFmtId="191" fontId="5" fillId="13" borderId="229">
      <alignment vertical="center"/>
    </xf>
    <xf numFmtId="191" fontId="5" fillId="13" borderId="229">
      <alignment vertical="center"/>
    </xf>
    <xf numFmtId="191" fontId="5" fillId="13" borderId="229">
      <alignment vertical="center"/>
    </xf>
    <xf numFmtId="0" fontId="5" fillId="13" borderId="229">
      <alignment vertical="center"/>
    </xf>
    <xf numFmtId="0" fontId="5" fillId="13" borderId="229">
      <alignment vertical="center"/>
    </xf>
    <xf numFmtId="0" fontId="5" fillId="13" borderId="229">
      <alignment vertical="center"/>
    </xf>
    <xf numFmtId="0" fontId="5" fillId="13" borderId="229">
      <alignment vertical="center"/>
    </xf>
    <xf numFmtId="191" fontId="5" fillId="13" borderId="229">
      <alignment vertical="center"/>
    </xf>
    <xf numFmtId="188" fontId="5" fillId="13" borderId="229">
      <alignment vertical="center"/>
    </xf>
    <xf numFmtId="191" fontId="5" fillId="13" borderId="229">
      <alignment vertical="center"/>
    </xf>
    <xf numFmtId="196" fontId="5" fillId="13" borderId="229">
      <alignment vertical="center"/>
    </xf>
    <xf numFmtId="188" fontId="5" fillId="13" borderId="229">
      <alignment vertical="center"/>
    </xf>
    <xf numFmtId="188" fontId="5" fillId="13" borderId="229">
      <alignment vertical="center"/>
    </xf>
    <xf numFmtId="190" fontId="5" fillId="13" borderId="229">
      <alignment vertical="center"/>
    </xf>
    <xf numFmtId="186" fontId="42" fillId="44" borderId="223" applyNumberFormat="0" applyAlignment="0" applyProtection="0"/>
    <xf numFmtId="4" fontId="56" fillId="57" borderId="227" applyNumberFormat="0" applyProtection="0">
      <alignment horizontal="right" vertical="center"/>
    </xf>
    <xf numFmtId="186" fontId="60" fillId="52" borderId="221" applyNumberFormat="0" applyProtection="0">
      <alignment horizontal="left" vertical="top" indent="1"/>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0" fontId="5" fillId="7" borderId="229">
      <alignment vertical="center"/>
      <protection locked="0"/>
    </xf>
    <xf numFmtId="0" fontId="5" fillId="7" borderId="229">
      <alignment vertical="center"/>
      <protection locked="0"/>
    </xf>
    <xf numFmtId="193" fontId="5" fillId="7" borderId="229">
      <alignment vertical="center"/>
      <protection locked="0"/>
    </xf>
    <xf numFmtId="193" fontId="5" fillId="7" borderId="229">
      <alignment vertical="center"/>
      <protection locked="0"/>
    </xf>
    <xf numFmtId="188" fontId="5" fillId="7" borderId="229">
      <alignment vertical="center"/>
      <protection locked="0"/>
    </xf>
    <xf numFmtId="191"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72" fontId="5" fillId="7" borderId="229">
      <alignment vertical="center"/>
      <protection locked="0"/>
    </xf>
    <xf numFmtId="191" fontId="5" fillId="7" borderId="229">
      <alignment vertical="center"/>
      <protection locked="0"/>
    </xf>
    <xf numFmtId="191" fontId="5" fillId="7" borderId="229">
      <alignment vertical="center"/>
      <protection locked="0"/>
    </xf>
    <xf numFmtId="188" fontId="5" fillId="7" borderId="229">
      <alignment vertical="center"/>
      <protection locked="0"/>
    </xf>
    <xf numFmtId="191"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3" fontId="5" fillId="69" borderId="229">
      <alignment vertical="center"/>
    </xf>
    <xf numFmtId="196" fontId="5" fillId="69" borderId="229">
      <alignment vertical="center"/>
    </xf>
    <xf numFmtId="188" fontId="5" fillId="69" borderId="229">
      <alignment vertical="center"/>
    </xf>
    <xf numFmtId="188" fontId="5" fillId="69" borderId="229">
      <alignment vertical="center"/>
    </xf>
    <xf numFmtId="19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0" fontId="5" fillId="69" borderId="229">
      <alignment vertical="center"/>
    </xf>
    <xf numFmtId="191" fontId="5" fillId="69" borderId="229">
      <alignment vertical="center"/>
    </xf>
    <xf numFmtId="188" fontId="5" fillId="69" borderId="229">
      <alignment vertical="center"/>
    </xf>
    <xf numFmtId="191" fontId="5" fillId="69" borderId="229">
      <alignment vertical="center"/>
    </xf>
    <xf numFmtId="191" fontId="5" fillId="69" borderId="229">
      <alignment vertical="center"/>
    </xf>
    <xf numFmtId="191"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0" fontId="5" fillId="70" borderId="229">
      <alignment horizontal="right" vertical="center"/>
      <protection locked="0"/>
    </xf>
    <xf numFmtId="196" fontId="5" fillId="70" borderId="229">
      <alignment horizontal="right" vertical="center"/>
      <protection locked="0"/>
    </xf>
    <xf numFmtId="188" fontId="5" fillId="70" borderId="229">
      <alignment horizontal="right" vertical="center"/>
      <protection locked="0"/>
    </xf>
    <xf numFmtId="188" fontId="5" fillId="70" borderId="229">
      <alignment horizontal="right" vertical="center"/>
      <protection locked="0"/>
    </xf>
    <xf numFmtId="190" fontId="5" fillId="70" borderId="229">
      <alignment horizontal="right" vertical="center"/>
      <protection locked="0"/>
    </xf>
    <xf numFmtId="191" fontId="5" fillId="70" borderId="229">
      <alignment horizontal="right" vertical="center"/>
      <protection locked="0"/>
    </xf>
    <xf numFmtId="188" fontId="5" fillId="70" borderId="229">
      <alignment horizontal="right" vertical="center"/>
      <protection locked="0"/>
    </xf>
    <xf numFmtId="191" fontId="5" fillId="70" borderId="229">
      <alignment horizontal="right" vertical="center"/>
      <protection locked="0"/>
    </xf>
    <xf numFmtId="191" fontId="5" fillId="70" borderId="229">
      <alignment horizontal="right" vertical="center"/>
      <protection locked="0"/>
    </xf>
    <xf numFmtId="186" fontId="56" fillId="14" borderId="221"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4"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4" fontId="72" fillId="86" borderId="221" applyNumberFormat="0" applyProtection="0">
      <alignment horizontal="right" vertical="center"/>
    </xf>
    <xf numFmtId="186" fontId="62" fillId="15" borderId="221" applyNumberFormat="0" applyProtection="0">
      <alignment horizontal="left" vertical="top" indent="1"/>
    </xf>
    <xf numFmtId="37" fontId="33" fillId="0" borderId="226" applyNumberFormat="0"/>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229"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4" fontId="59" fillId="12" borderId="229" applyNumberFormat="0" applyProtection="0">
      <alignment vertical="center"/>
    </xf>
    <xf numFmtId="188" fontId="28" fillId="50" borderId="229">
      <alignment vertical="center"/>
    </xf>
    <xf numFmtId="4" fontId="56" fillId="56"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6" fillId="21" borderId="221" applyNumberFormat="0" applyProtection="0">
      <alignment horizontal="left" vertical="top" indent="1"/>
    </xf>
    <xf numFmtId="4" fontId="56" fillId="16" borderId="223" applyNumberFormat="0" applyProtection="0">
      <alignment horizontal="right" vertical="center"/>
    </xf>
    <xf numFmtId="186" fontId="27" fillId="63" borderId="221" applyNumberFormat="0" applyProtection="0">
      <alignment horizontal="left" vertical="center" indent="1"/>
    </xf>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4" fontId="56" fillId="52" borderId="223" applyNumberFormat="0" applyProtection="0">
      <alignment vertical="center"/>
    </xf>
    <xf numFmtId="186" fontId="56" fillId="15"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56" fillId="63" borderId="221" applyNumberFormat="0" applyProtection="0">
      <alignment horizontal="left" vertical="top" indent="1"/>
    </xf>
    <xf numFmtId="4" fontId="56" fillId="60" borderId="223" applyNumberFormat="0" applyProtection="0">
      <alignment horizontal="right" vertical="center"/>
    </xf>
    <xf numFmtId="193" fontId="5" fillId="7" borderId="8">
      <alignment vertical="center"/>
      <protection locked="0"/>
    </xf>
    <xf numFmtId="186" fontId="56" fillId="21" borderId="221" applyNumberFormat="0" applyProtection="0">
      <alignment horizontal="left" vertical="top" indent="1"/>
    </xf>
    <xf numFmtId="186" fontId="57" fillId="44" borderId="224" applyNumberFormat="0" applyAlignment="0" applyProtection="0"/>
    <xf numFmtId="193" fontId="28" fillId="50" borderId="229">
      <alignment vertical="center"/>
    </xf>
    <xf numFmtId="4" fontId="56" fillId="23" borderId="223" applyNumberFormat="0" applyProtection="0">
      <alignment horizontal="right" vertical="center"/>
    </xf>
    <xf numFmtId="4" fontId="56" fillId="14" borderId="227" applyNumberFormat="0" applyProtection="0">
      <alignment horizontal="left" vertical="center" indent="1"/>
    </xf>
    <xf numFmtId="4" fontId="56" fillId="55" borderId="223" applyNumberFormat="0" applyProtection="0">
      <alignment horizontal="right" vertical="center"/>
    </xf>
    <xf numFmtId="186" fontId="42" fillId="44" borderId="223" applyNumberFormat="0" applyAlignment="0" applyProtection="0"/>
    <xf numFmtId="186" fontId="27" fillId="63" borderId="221" applyNumberFormat="0" applyProtection="0">
      <alignment horizontal="left" vertical="center" indent="1"/>
    </xf>
    <xf numFmtId="186" fontId="56" fillId="21" borderId="221" applyNumberFormat="0" applyProtection="0">
      <alignment horizontal="left" vertical="top" indent="1"/>
    </xf>
    <xf numFmtId="186" fontId="27" fillId="14" borderId="221" applyNumberFormat="0" applyProtection="0">
      <alignment horizontal="left" vertical="top" indent="1"/>
    </xf>
    <xf numFmtId="190" fontId="28" fillId="50" borderId="196">
      <alignment vertical="center"/>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7" fillId="44" borderId="224" applyNumberFormat="0" applyAlignment="0" applyProtection="0"/>
    <xf numFmtId="186" fontId="56" fillId="40" borderId="223" applyNumberFormat="0" applyFont="0" applyAlignment="0" applyProtection="0"/>
    <xf numFmtId="4" fontId="56" fillId="15" borderId="227" applyNumberFormat="0" applyProtection="0">
      <alignment horizontal="left" vertical="center" indent="1"/>
    </xf>
    <xf numFmtId="4" fontId="56" fillId="57" borderId="227" applyNumberFormat="0" applyProtection="0">
      <alignment horizontal="right" vertical="center"/>
    </xf>
    <xf numFmtId="186" fontId="50" fillId="41" borderId="223" applyNumberFormat="0" applyAlignment="0" applyProtection="0"/>
    <xf numFmtId="186" fontId="56" fillId="14" borderId="221" applyNumberFormat="0" applyProtection="0">
      <alignment horizontal="left" vertical="top" indent="1"/>
    </xf>
    <xf numFmtId="188" fontId="5" fillId="13" borderId="229">
      <alignment vertical="center"/>
    </xf>
    <xf numFmtId="186" fontId="56" fillId="40" borderId="223" applyNumberFormat="0" applyFont="0" applyAlignment="0" applyProtection="0"/>
    <xf numFmtId="186" fontId="44" fillId="0" borderId="228" applyNumberFormat="0" applyFill="0" applyAlignment="0" applyProtection="0"/>
    <xf numFmtId="186" fontId="56" fillId="63" borderId="221" applyNumberFormat="0" applyProtection="0">
      <alignment horizontal="left" vertical="top" indent="1"/>
    </xf>
    <xf numFmtId="4" fontId="56" fillId="52" borderId="223" applyNumberFormat="0" applyProtection="0">
      <alignment vertical="center"/>
    </xf>
    <xf numFmtId="4" fontId="56" fillId="56" borderId="262" applyNumberFormat="0" applyProtection="0">
      <alignment horizontal="right" vertical="center"/>
    </xf>
    <xf numFmtId="186" fontId="57" fillId="44" borderId="224" applyNumberFormat="0" applyAlignment="0" applyProtection="0"/>
    <xf numFmtId="186" fontId="56" fillId="21" borderId="221" applyNumberFormat="0" applyProtection="0">
      <alignment horizontal="left" vertical="top" indent="1"/>
    </xf>
    <xf numFmtId="186" fontId="42" fillId="44" borderId="223" applyNumberFormat="0" applyAlignment="0" applyProtection="0"/>
    <xf numFmtId="186" fontId="44" fillId="0" borderId="228" applyNumberFormat="0" applyFill="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93" fontId="28" fillId="50" borderId="229">
      <alignment vertical="center"/>
    </xf>
    <xf numFmtId="186" fontId="56" fillId="40" borderId="223" applyNumberFormat="0" applyFont="0" applyAlignment="0" applyProtection="0"/>
    <xf numFmtId="186" fontId="56" fillId="15" borderId="221" applyNumberFormat="0" applyProtection="0">
      <alignment horizontal="left" vertical="top" indent="1"/>
    </xf>
    <xf numFmtId="4" fontId="56" fillId="59" borderId="262" applyNumberFormat="0" applyProtection="0">
      <alignment horizontal="right" vertical="center"/>
    </xf>
    <xf numFmtId="188" fontId="5" fillId="13" borderId="229">
      <alignmen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4" fontId="56" fillId="56" borderId="223" applyNumberFormat="0" applyProtection="0">
      <alignment horizontal="right" vertical="center"/>
    </xf>
    <xf numFmtId="186" fontId="62" fillId="15"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229">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229" applyNumberFormat="0">
      <protection locked="0"/>
    </xf>
    <xf numFmtId="4" fontId="56" fillId="53" borderId="223" applyNumberFormat="0" applyProtection="0">
      <alignment horizontal="left" vertical="center" indent="1"/>
    </xf>
    <xf numFmtId="4" fontId="56" fillId="56" borderId="223" applyNumberFormat="0" applyProtection="0">
      <alignment horizontal="right" vertical="center"/>
    </xf>
    <xf numFmtId="4" fontId="56" fillId="60" borderId="223" applyNumberFormat="0" applyProtection="0">
      <alignment horizontal="right" vertical="center"/>
    </xf>
    <xf numFmtId="4" fontId="56" fillId="15" borderId="227"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61" fillId="21" borderId="225" applyBorder="0"/>
    <xf numFmtId="186" fontId="56" fillId="67" borderId="229"/>
    <xf numFmtId="37" fontId="33" fillId="0" borderId="226" applyNumberFormat="0"/>
    <xf numFmtId="194" fontId="33" fillId="0" borderId="230" applyFill="0"/>
    <xf numFmtId="186" fontId="56" fillId="15" borderId="221" applyNumberFormat="0" applyProtection="0">
      <alignment horizontal="left" vertical="top" indent="1"/>
    </xf>
    <xf numFmtId="4" fontId="56" fillId="57" borderId="227" applyNumberFormat="0" applyProtection="0">
      <alignment horizontal="right" vertical="center"/>
    </xf>
    <xf numFmtId="186" fontId="56" fillId="21" borderId="221" applyNumberFormat="0" applyProtection="0">
      <alignment horizontal="left" vertical="top" indent="1"/>
    </xf>
    <xf numFmtId="4" fontId="56" fillId="61" borderId="227" applyNumberFormat="0" applyProtection="0">
      <alignment horizontal="left" vertical="center" indent="1"/>
    </xf>
    <xf numFmtId="190" fontId="28" fillId="49" borderId="196">
      <alignment vertical="center"/>
    </xf>
    <xf numFmtId="4" fontId="56" fillId="56" borderId="223" applyNumberFormat="0" applyProtection="0">
      <alignment horizontal="right" vertical="center"/>
    </xf>
    <xf numFmtId="4" fontId="56" fillId="61" borderId="227" applyNumberFormat="0" applyProtection="0">
      <alignment horizontal="left" vertical="center" indent="1"/>
    </xf>
    <xf numFmtId="188" fontId="28" fillId="51" borderId="229">
      <alignment horizontal="right" vertical="center"/>
      <protection locked="0"/>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0" fillId="41" borderId="223" applyNumberFormat="0" applyAlignment="0" applyProtection="0"/>
    <xf numFmtId="186" fontId="42" fillId="44" borderId="223" applyNumberFormat="0" applyAlignment="0" applyProtection="0"/>
    <xf numFmtId="4" fontId="56" fillId="58" borderId="223" applyNumberFormat="0" applyProtection="0">
      <alignment horizontal="right" vertical="center"/>
    </xf>
    <xf numFmtId="186" fontId="27" fillId="14" borderId="221" applyNumberFormat="0" applyProtection="0">
      <alignment horizontal="left" vertical="top" indent="1"/>
    </xf>
    <xf numFmtId="186" fontId="56" fillId="40" borderId="223" applyNumberFormat="0" applyFont="0" applyAlignment="0" applyProtection="0"/>
    <xf numFmtId="186" fontId="28" fillId="50" borderId="229">
      <alignment vertical="center"/>
    </xf>
    <xf numFmtId="4" fontId="56" fillId="23" borderId="223" applyNumberFormat="0" applyProtection="0">
      <alignment horizontal="right" vertical="center"/>
    </xf>
    <xf numFmtId="191" fontId="5" fillId="70" borderId="229">
      <alignment horizontal="right" vertical="center"/>
      <protection locked="0"/>
    </xf>
    <xf numFmtId="186" fontId="56" fillId="15" borderId="221" applyNumberFormat="0" applyProtection="0">
      <alignment horizontal="left" vertical="top" indent="1"/>
    </xf>
    <xf numFmtId="188" fontId="28" fillId="49" borderId="196">
      <alignment vertical="center"/>
    </xf>
    <xf numFmtId="4" fontId="62" fillId="11" borderId="221" applyNumberFormat="0" applyProtection="0">
      <alignment horizontal="left" vertical="center" indent="1"/>
    </xf>
    <xf numFmtId="186" fontId="56" fillId="15" borderId="221" applyNumberFormat="0" applyProtection="0">
      <alignment horizontal="left" vertical="top" indent="1"/>
    </xf>
    <xf numFmtId="4" fontId="56" fillId="19" borderId="223" applyNumberFormat="0" applyProtection="0">
      <alignment horizontal="right" vertical="center"/>
    </xf>
    <xf numFmtId="186" fontId="56" fillId="15" borderId="221" applyNumberFormat="0" applyProtection="0">
      <alignment horizontal="left" vertical="top" indent="1"/>
    </xf>
    <xf numFmtId="4" fontId="56" fillId="59" borderId="223" applyNumberFormat="0" applyProtection="0">
      <alignment horizontal="right" vertical="center"/>
    </xf>
    <xf numFmtId="186" fontId="56" fillId="14" borderId="221" applyNumberFormat="0" applyProtection="0">
      <alignment horizontal="left" vertical="top" indent="1"/>
    </xf>
    <xf numFmtId="186" fontId="56" fillId="40" borderId="223" applyNumberFormat="0" applyFont="0" applyAlignment="0" applyProtection="0"/>
    <xf numFmtId="4" fontId="27" fillId="21" borderId="227" applyNumberFormat="0" applyProtection="0">
      <alignment horizontal="left" vertical="center" indent="1"/>
    </xf>
    <xf numFmtId="186" fontId="56" fillId="14" borderId="221" applyNumberFormat="0" applyProtection="0">
      <alignment horizontal="left" vertical="top" indent="1"/>
    </xf>
    <xf numFmtId="186" fontId="56" fillId="40" borderId="223" applyNumberFormat="0" applyFont="0" applyAlignment="0" applyProtection="0"/>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63" borderId="223" applyNumberFormat="0" applyProtection="0">
      <alignment horizontal="left" vertical="center" indent="1"/>
    </xf>
    <xf numFmtId="193" fontId="28" fillId="12" borderId="229">
      <alignment vertical="center"/>
      <protection locked="0"/>
    </xf>
    <xf numFmtId="4" fontId="56" fillId="60" borderId="223" applyNumberFormat="0" applyProtection="0">
      <alignment horizontal="right" vertical="center"/>
    </xf>
    <xf numFmtId="186" fontId="56" fillId="15" borderId="221" applyNumberFormat="0" applyProtection="0">
      <alignment horizontal="left" vertical="top" indent="1"/>
    </xf>
    <xf numFmtId="186" fontId="50" fillId="41" borderId="223" applyNumberFormat="0" applyAlignment="0" applyProtection="0"/>
    <xf numFmtId="4" fontId="56" fillId="23" borderId="223" applyNumberFormat="0" applyProtection="0">
      <alignment horizontal="right" vertical="center"/>
    </xf>
    <xf numFmtId="164" fontId="35" fillId="0" borderId="0" applyFont="0" applyFill="0" applyBorder="0" applyAlignment="0" applyProtection="0"/>
    <xf numFmtId="4" fontId="62" fillId="48" borderId="221" applyNumberFormat="0" applyProtection="0">
      <alignment vertical="center"/>
    </xf>
    <xf numFmtId="4" fontId="56" fillId="58" borderId="262" applyNumberFormat="0" applyProtection="0">
      <alignment horizontal="right" vertical="center"/>
    </xf>
    <xf numFmtId="190" fontId="28" fillId="49" borderId="229">
      <alignment vertical="center"/>
    </xf>
    <xf numFmtId="191" fontId="28" fillId="51" borderId="229">
      <alignment horizontal="right" vertical="center"/>
      <protection locked="0"/>
    </xf>
    <xf numFmtId="186" fontId="27" fillId="21" borderId="221" applyNumberFormat="0" applyProtection="0">
      <alignment horizontal="left" vertical="top" indent="1"/>
    </xf>
    <xf numFmtId="186" fontId="56" fillId="63" borderId="223" applyNumberFormat="0" applyProtection="0">
      <alignment horizontal="left" vertical="center" indent="1"/>
    </xf>
    <xf numFmtId="186" fontId="56" fillId="67" borderId="229"/>
    <xf numFmtId="186" fontId="42" fillId="44" borderId="223" applyNumberFormat="0" applyAlignment="0" applyProtection="0"/>
    <xf numFmtId="4" fontId="56" fillId="52" borderId="223" applyNumberFormat="0" applyProtection="0">
      <alignment vertical="center"/>
    </xf>
    <xf numFmtId="186" fontId="27" fillId="63" borderId="221" applyNumberFormat="0" applyProtection="0">
      <alignment horizontal="left" vertical="top" indent="1"/>
    </xf>
    <xf numFmtId="4" fontId="56" fillId="61" borderId="227" applyNumberFormat="0" applyProtection="0">
      <alignment horizontal="left" vertical="center" indent="1"/>
    </xf>
    <xf numFmtId="186" fontId="56" fillId="14" borderId="221" applyNumberFormat="0" applyProtection="0">
      <alignment horizontal="left" vertical="top" indent="1"/>
    </xf>
    <xf numFmtId="191" fontId="28" fillId="12" borderId="196">
      <alignment vertical="center"/>
      <protection locked="0"/>
    </xf>
    <xf numFmtId="186" fontId="56" fillId="64" borderId="210" applyNumberFormat="0">
      <protection locked="0"/>
    </xf>
    <xf numFmtId="4" fontId="56" fillId="54" borderId="223" applyNumberFormat="0" applyProtection="0">
      <alignment horizontal="left" vertical="center" indent="1"/>
    </xf>
    <xf numFmtId="4" fontId="64" fillId="64" borderId="223" applyNumberFormat="0" applyProtection="0">
      <alignment horizontal="right" vertical="center"/>
    </xf>
    <xf numFmtId="4" fontId="59" fillId="12" borderId="196" applyNumberFormat="0" applyProtection="0">
      <alignment vertical="center"/>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27" fillId="21" borderId="221" applyNumberFormat="0" applyProtection="0">
      <alignment horizontal="left" vertical="center" indent="1"/>
    </xf>
    <xf numFmtId="4" fontId="56" fillId="60" borderId="223" applyNumberFormat="0" applyProtection="0">
      <alignment horizontal="right" vertical="center"/>
    </xf>
    <xf numFmtId="4" fontId="56" fillId="23" borderId="223" applyNumberFormat="0" applyProtection="0">
      <alignment horizontal="right" vertical="center"/>
    </xf>
    <xf numFmtId="191" fontId="28" fillId="51" borderId="196">
      <alignment horizontal="right" vertical="center"/>
      <protection locked="0"/>
    </xf>
    <xf numFmtId="186" fontId="28" fillId="50" borderId="196">
      <alignment vertical="center"/>
    </xf>
    <xf numFmtId="186" fontId="28" fillId="51" borderId="196">
      <alignment horizontal="right" vertical="center"/>
      <protection locked="0"/>
    </xf>
    <xf numFmtId="191" fontId="28" fillId="50" borderId="196">
      <alignment vertical="center"/>
    </xf>
    <xf numFmtId="193" fontId="28" fillId="50" borderId="196">
      <alignment vertical="center"/>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27" fillId="15" borderId="221" applyNumberFormat="0" applyProtection="0">
      <alignment horizontal="left" vertical="center" indent="1"/>
    </xf>
    <xf numFmtId="186" fontId="27" fillId="21" borderId="221" applyNumberFormat="0" applyProtection="0">
      <alignment horizontal="left" vertical="top" indent="1"/>
    </xf>
    <xf numFmtId="4" fontId="56" fillId="14" borderId="227" applyNumberFormat="0" applyProtection="0">
      <alignment horizontal="left" vertical="center" indent="1"/>
    </xf>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90" fontId="5" fillId="69" borderId="229">
      <alignment vertical="center"/>
    </xf>
    <xf numFmtId="190" fontId="5" fillId="13" borderId="229">
      <alignment vertical="center"/>
    </xf>
    <xf numFmtId="188" fontId="5" fillId="70" borderId="229">
      <alignment horizontal="right" vertical="center"/>
      <protection locked="0"/>
    </xf>
    <xf numFmtId="186" fontId="62" fillId="15"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56" fillId="57" borderId="227" applyNumberFormat="0" applyProtection="0">
      <alignment horizontal="right" vertical="center"/>
    </xf>
    <xf numFmtId="190" fontId="28" fillId="51" borderId="229">
      <alignment horizontal="right" vertical="center"/>
      <protection locked="0"/>
    </xf>
    <xf numFmtId="191" fontId="28" fillId="51" borderId="229">
      <alignment horizontal="right" vertical="center"/>
      <protection locked="0"/>
    </xf>
    <xf numFmtId="186" fontId="28" fillId="50" borderId="229">
      <alignment vertical="center"/>
    </xf>
    <xf numFmtId="188" fontId="28" fillId="50" borderId="229">
      <alignment vertical="center"/>
    </xf>
    <xf numFmtId="191" fontId="28" fillId="50" borderId="229">
      <alignment vertical="center"/>
    </xf>
    <xf numFmtId="172" fontId="28" fillId="12" borderId="229">
      <alignment vertical="center"/>
      <protection locked="0"/>
    </xf>
    <xf numFmtId="186" fontId="28" fillId="12" borderId="229">
      <alignment vertical="center"/>
      <protection locked="0"/>
    </xf>
    <xf numFmtId="188"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27" fillId="14" borderId="221" applyNumberFormat="0" applyProtection="0">
      <alignment horizontal="left" vertical="top" indent="1"/>
    </xf>
    <xf numFmtId="186" fontId="56" fillId="40" borderId="223" applyNumberFormat="0" applyFont="0" applyAlignment="0" applyProtection="0"/>
    <xf numFmtId="186" fontId="56" fillId="14" borderId="223" applyNumberFormat="0" applyProtection="0">
      <alignment horizontal="left" vertical="center" indent="1"/>
    </xf>
    <xf numFmtId="4" fontId="56" fillId="0" borderId="223" applyNumberFormat="0" applyProtection="0">
      <alignment horizontal="right" vertical="center"/>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8" fillId="49" borderId="229">
      <alignment vertical="center"/>
    </xf>
    <xf numFmtId="186" fontId="28" fillId="51" borderId="229">
      <alignment horizontal="right" vertical="center"/>
      <protection locked="0"/>
    </xf>
    <xf numFmtId="4" fontId="56" fillId="14" borderId="227" applyNumberFormat="0" applyProtection="0">
      <alignment horizontal="left" vertical="center" indent="1"/>
    </xf>
    <xf numFmtId="4" fontId="56" fillId="0" borderId="223" applyNumberFormat="0" applyProtection="0">
      <alignment horizontal="right" vertical="center"/>
    </xf>
    <xf numFmtId="4" fontId="59" fillId="53" borderId="223" applyNumberFormat="0" applyProtection="0">
      <alignment vertical="center"/>
    </xf>
    <xf numFmtId="4" fontId="56" fillId="55" borderId="223" applyNumberFormat="0" applyProtection="0">
      <alignment horizontal="right" vertical="center"/>
    </xf>
    <xf numFmtId="191" fontId="28" fillId="50" borderId="196">
      <alignment vertical="center"/>
    </xf>
    <xf numFmtId="186" fontId="42" fillId="44" borderId="223" applyNumberFormat="0" applyAlignment="0" applyProtection="0"/>
    <xf numFmtId="186" fontId="56" fillId="14" borderId="221" applyNumberFormat="0" applyProtection="0">
      <alignment horizontal="left" vertical="top" indent="1"/>
    </xf>
    <xf numFmtId="186" fontId="56" fillId="63" borderId="251" applyNumberFormat="0" applyProtection="0">
      <alignment horizontal="left" vertical="top" indent="1"/>
    </xf>
    <xf numFmtId="186" fontId="56" fillId="14" borderId="221" applyNumberFormat="0" applyProtection="0">
      <alignment horizontal="left" vertical="top" indent="1"/>
    </xf>
    <xf numFmtId="186" fontId="56" fillId="63" borderId="260" applyNumberFormat="0" applyProtection="0">
      <alignment horizontal="left" vertical="top" indent="1"/>
    </xf>
    <xf numFmtId="186" fontId="62" fillId="15" borderId="221" applyNumberFormat="0" applyProtection="0">
      <alignment horizontal="left" vertical="top"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27" fillId="21" borderId="221" applyNumberFormat="0" applyProtection="0">
      <alignment horizontal="left" vertical="top" indent="1"/>
    </xf>
    <xf numFmtId="4" fontId="56" fillId="61" borderId="227" applyNumberFormat="0" applyProtection="0">
      <alignment horizontal="left" vertical="center" indent="1"/>
    </xf>
    <xf numFmtId="4" fontId="56" fillId="58" borderId="223" applyNumberFormat="0" applyProtection="0">
      <alignment horizontal="right" vertical="center"/>
    </xf>
    <xf numFmtId="191" fontId="28" fillId="51" borderId="196">
      <alignment horizontal="right" vertical="center"/>
      <protection locked="0"/>
    </xf>
    <xf numFmtId="186" fontId="28" fillId="50" borderId="196">
      <alignment vertical="center"/>
    </xf>
    <xf numFmtId="186" fontId="28" fillId="51" borderId="196">
      <alignment horizontal="right" vertical="center"/>
      <protection locked="0"/>
    </xf>
    <xf numFmtId="191" fontId="28" fillId="50" borderId="196">
      <alignment vertical="center"/>
    </xf>
    <xf numFmtId="193" fontId="28" fillId="50" borderId="196">
      <alignment vertical="center"/>
    </xf>
    <xf numFmtId="186" fontId="62" fillId="15"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86" fontId="56" fillId="15" borderId="221" applyNumberFormat="0" applyProtection="0">
      <alignment horizontal="left" vertical="top" indent="1"/>
    </xf>
    <xf numFmtId="4" fontId="56" fillId="59" borderId="223" applyNumberFormat="0" applyProtection="0">
      <alignment horizontal="right" vertical="center"/>
    </xf>
    <xf numFmtId="186" fontId="28" fillId="50" borderId="258">
      <alignment vertical="center"/>
    </xf>
    <xf numFmtId="186" fontId="56" fillId="15"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58" borderId="223" applyNumberFormat="0" applyProtection="0">
      <alignment horizontal="right" vertical="center"/>
    </xf>
    <xf numFmtId="4" fontId="56" fillId="57" borderId="227" applyNumberFormat="0" applyProtection="0">
      <alignment horizontal="right" vertical="center"/>
    </xf>
    <xf numFmtId="4" fontId="56" fillId="55" borderId="223" applyNumberFormat="0" applyProtection="0">
      <alignment horizontal="right" vertical="center"/>
    </xf>
    <xf numFmtId="4" fontId="59" fillId="53" borderId="223" applyNumberFormat="0" applyProtection="0">
      <alignment vertical="center"/>
    </xf>
    <xf numFmtId="4" fontId="27" fillId="21" borderId="266" applyNumberFormat="0" applyProtection="0">
      <alignment horizontal="left" vertical="center" indent="1"/>
    </xf>
    <xf numFmtId="4" fontId="56" fillId="60" borderId="223" applyNumberFormat="0" applyProtection="0">
      <alignment horizontal="right" vertical="center"/>
    </xf>
    <xf numFmtId="186" fontId="56" fillId="40" borderId="262" applyNumberFormat="0" applyFont="0" applyAlignment="0" applyProtection="0"/>
    <xf numFmtId="4" fontId="56" fillId="19" borderId="262" applyNumberFormat="0" applyProtection="0">
      <alignment horizontal="right" vertical="center"/>
    </xf>
    <xf numFmtId="4" fontId="27" fillId="21" borderId="227" applyNumberFormat="0" applyProtection="0">
      <alignment horizontal="left" vertical="center" indent="1"/>
    </xf>
    <xf numFmtId="4" fontId="62" fillId="11"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61" borderId="256" applyNumberFormat="0" applyProtection="0">
      <alignment horizontal="left" vertical="center" indent="1"/>
    </xf>
    <xf numFmtId="186" fontId="56" fillId="21" borderId="221" applyNumberFormat="0" applyProtection="0">
      <alignment horizontal="left" vertical="top" indent="1"/>
    </xf>
    <xf numFmtId="186" fontId="44" fillId="0" borderId="228" applyNumberFormat="0" applyFill="0" applyAlignment="0" applyProtection="0"/>
    <xf numFmtId="194" fontId="33" fillId="0" borderId="230" applyFill="0"/>
    <xf numFmtId="186" fontId="62" fillId="15" borderId="221" applyNumberFormat="0" applyProtection="0">
      <alignment horizontal="left" vertical="top" indent="1"/>
    </xf>
    <xf numFmtId="4" fontId="59" fillId="65" borderId="223" applyNumberFormat="0" applyProtection="0">
      <alignment horizontal="right" vertical="center"/>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19" borderId="223" applyNumberFormat="0" applyProtection="0">
      <alignment horizontal="right" vertical="center"/>
    </xf>
    <xf numFmtId="4" fontId="56" fillId="59" borderId="223" applyNumberFormat="0" applyProtection="0">
      <alignment horizontal="right" vertical="center"/>
    </xf>
    <xf numFmtId="186" fontId="44" fillId="0" borderId="228" applyNumberFormat="0" applyFill="0" applyAlignment="0" applyProtection="0"/>
    <xf numFmtId="186" fontId="56" fillId="64" borderId="210" applyNumberFormat="0">
      <protection locked="0"/>
    </xf>
    <xf numFmtId="4" fontId="59" fillId="65" borderId="223" applyNumberFormat="0" applyProtection="0">
      <alignment horizontal="right" vertical="center"/>
    </xf>
    <xf numFmtId="186" fontId="56" fillId="14"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196">
      <alignment horizontal="right" vertical="center"/>
      <protection locked="0"/>
    </xf>
    <xf numFmtId="190" fontId="28" fillId="50" borderId="196">
      <alignment vertical="center"/>
    </xf>
    <xf numFmtId="193" fontId="28" fillId="50" borderId="196">
      <alignment vertical="center"/>
    </xf>
    <xf numFmtId="186" fontId="28" fillId="12" borderId="196">
      <alignment vertical="center"/>
      <protection locked="0"/>
    </xf>
    <xf numFmtId="193" fontId="28" fillId="12" borderId="196">
      <alignment vertical="center"/>
      <protection locked="0"/>
    </xf>
    <xf numFmtId="186" fontId="28" fillId="12" borderId="196">
      <alignment vertical="center"/>
      <protection locked="0"/>
    </xf>
    <xf numFmtId="191" fontId="28" fillId="12" borderId="196">
      <alignment vertical="center"/>
      <protection locked="0"/>
    </xf>
    <xf numFmtId="4" fontId="72" fillId="87" borderId="260" applyNumberFormat="0" applyProtection="0">
      <alignment horizontal="right" vertical="center"/>
    </xf>
    <xf numFmtId="188" fontId="5" fillId="70" borderId="258">
      <alignment horizontal="right" vertical="center"/>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21" borderId="260" applyNumberFormat="0" applyProtection="0">
      <alignment horizontal="left" vertical="top" indent="1"/>
    </xf>
    <xf numFmtId="186" fontId="56" fillId="40" borderId="223" applyNumberFormat="0" applyFont="0" applyAlignment="0" applyProtection="0"/>
    <xf numFmtId="186" fontId="56" fillId="64" borderId="210" applyNumberFormat="0">
      <protection locked="0"/>
    </xf>
    <xf numFmtId="186" fontId="56" fillId="21" borderId="221" applyNumberFormat="0" applyProtection="0">
      <alignment horizontal="left" vertical="top" indent="1"/>
    </xf>
    <xf numFmtId="4" fontId="56" fillId="23" borderId="223" applyNumberFormat="0" applyProtection="0">
      <alignment horizontal="right" vertical="center"/>
    </xf>
    <xf numFmtId="186" fontId="56" fillId="21"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186" fontId="61" fillId="21" borderId="225" applyBorder="0"/>
    <xf numFmtId="4" fontId="59" fillId="65" borderId="223" applyNumberFormat="0" applyProtection="0">
      <alignment horizontal="right" vertical="center"/>
    </xf>
    <xf numFmtId="186" fontId="56" fillId="11" borderId="223" applyNumberFormat="0" applyProtection="0">
      <alignment horizontal="left" vertical="center" indent="1"/>
    </xf>
    <xf numFmtId="186" fontId="42" fillId="44" borderId="223" applyNumberFormat="0" applyAlignment="0" applyProtection="0"/>
    <xf numFmtId="193" fontId="28" fillId="50" borderId="229">
      <alignment vertical="center"/>
    </xf>
    <xf numFmtId="186" fontId="28" fillId="50" borderId="229">
      <alignment vertical="center"/>
    </xf>
    <xf numFmtId="186" fontId="28" fillId="50" borderId="229">
      <alignment vertical="center"/>
    </xf>
    <xf numFmtId="191" fontId="5" fillId="13" borderId="196">
      <alignment vertical="center"/>
    </xf>
    <xf numFmtId="191" fontId="5" fillId="13" borderId="196">
      <alignment vertical="center"/>
    </xf>
    <xf numFmtId="191" fontId="5" fillId="13" borderId="196">
      <alignment vertical="center"/>
    </xf>
    <xf numFmtId="0" fontId="5" fillId="13" borderId="196">
      <alignment vertical="center"/>
    </xf>
    <xf numFmtId="0" fontId="5" fillId="13" borderId="196">
      <alignment vertical="center"/>
    </xf>
    <xf numFmtId="0" fontId="5" fillId="13" borderId="196">
      <alignment vertical="center"/>
    </xf>
    <xf numFmtId="0" fontId="5" fillId="13" borderId="196">
      <alignment vertical="center"/>
    </xf>
    <xf numFmtId="191" fontId="5" fillId="13" borderId="196">
      <alignment vertical="center"/>
    </xf>
    <xf numFmtId="188" fontId="5" fillId="13" borderId="196">
      <alignment vertical="center"/>
    </xf>
    <xf numFmtId="191" fontId="5" fillId="13" borderId="196">
      <alignment vertical="center"/>
    </xf>
    <xf numFmtId="196" fontId="5" fillId="13" borderId="196">
      <alignment vertical="center"/>
    </xf>
    <xf numFmtId="188" fontId="5" fillId="13" borderId="196">
      <alignment vertical="center"/>
    </xf>
    <xf numFmtId="188" fontId="5" fillId="13" borderId="196">
      <alignment vertical="center"/>
    </xf>
    <xf numFmtId="190" fontId="5" fillId="13" borderId="196">
      <alignment vertical="center"/>
    </xf>
    <xf numFmtId="186" fontId="56" fillId="40" borderId="223" applyNumberFormat="0" applyFont="0" applyAlignment="0" applyProtection="0"/>
    <xf numFmtId="4" fontId="56" fillId="58" borderId="223" applyNumberFormat="0" applyProtection="0">
      <alignment horizontal="right" vertical="center"/>
    </xf>
    <xf numFmtId="4" fontId="56" fillId="23" borderId="223" applyNumberFormat="0" applyProtection="0">
      <alignment horizontal="right" vertical="center"/>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188" fontId="5" fillId="7" borderId="196">
      <alignment vertical="center"/>
      <protection locked="0"/>
    </xf>
    <xf numFmtId="191"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91" fontId="5" fillId="7" borderId="196">
      <alignment vertical="center"/>
      <protection locked="0"/>
    </xf>
    <xf numFmtId="191" fontId="5" fillId="7" borderId="196">
      <alignment vertical="center"/>
      <protection locked="0"/>
    </xf>
    <xf numFmtId="188" fontId="5" fillId="7" borderId="196">
      <alignment vertical="center"/>
      <protection locked="0"/>
    </xf>
    <xf numFmtId="191"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6" fontId="5" fillId="69" borderId="196">
      <alignment vertical="center"/>
    </xf>
    <xf numFmtId="188" fontId="5" fillId="69" borderId="196">
      <alignment vertical="center"/>
    </xf>
    <xf numFmtId="188" fontId="5" fillId="69" borderId="196">
      <alignment vertical="center"/>
    </xf>
    <xf numFmtId="19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191" fontId="5" fillId="69" borderId="196">
      <alignment vertical="center"/>
    </xf>
    <xf numFmtId="188" fontId="5" fillId="69" borderId="196">
      <alignment vertical="center"/>
    </xf>
    <xf numFmtId="191" fontId="5" fillId="69" borderId="196">
      <alignment vertical="center"/>
    </xf>
    <xf numFmtId="191" fontId="5" fillId="69" borderId="196">
      <alignment vertical="center"/>
    </xf>
    <xf numFmtId="191"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196" fontId="5" fillId="70" borderId="196">
      <alignment horizontal="right" vertical="center"/>
      <protection locked="0"/>
    </xf>
    <xf numFmtId="188" fontId="5" fillId="70" borderId="196">
      <alignment horizontal="right" vertical="center"/>
      <protection locked="0"/>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88" fontId="5" fillId="70" borderId="196">
      <alignment horizontal="right" vertical="center"/>
      <protection locked="0"/>
    </xf>
    <xf numFmtId="191" fontId="5" fillId="70" borderId="196">
      <alignment horizontal="right" vertical="center"/>
      <protection locked="0"/>
    </xf>
    <xf numFmtId="191" fontId="5" fillId="70" borderId="196">
      <alignment horizontal="right" vertical="center"/>
      <protection locked="0"/>
    </xf>
    <xf numFmtId="191" fontId="5" fillId="70" borderId="8">
      <alignment horizontal="right" vertical="center"/>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0" fillId="41" borderId="223" applyNumberFormat="0" applyAlignment="0" applyProtection="0"/>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56" fillId="21" borderId="221" applyNumberFormat="0" applyProtection="0">
      <alignment horizontal="left" vertical="top" indent="1"/>
    </xf>
    <xf numFmtId="4" fontId="56" fillId="55" borderId="262" applyNumberFormat="0" applyProtection="0">
      <alignment horizontal="right" vertical="center"/>
    </xf>
    <xf numFmtId="4" fontId="72" fillId="86" borderId="221" applyNumberFormat="0" applyProtection="0">
      <alignment horizontal="right" vertical="center"/>
    </xf>
    <xf numFmtId="4" fontId="63" fillId="66" borderId="227" applyNumberFormat="0" applyProtection="0">
      <alignment horizontal="left" vertical="center"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96"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4" fontId="56" fillId="55" borderId="223" applyNumberFormat="0" applyProtection="0">
      <alignment horizontal="right" vertical="center"/>
    </xf>
    <xf numFmtId="4" fontId="71" fillId="53" borderId="260" applyNumberFormat="0" applyProtection="0">
      <alignment vertical="center"/>
    </xf>
    <xf numFmtId="4" fontId="56" fillId="58"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4" fontId="56" fillId="53"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90" fontId="5" fillId="70" borderId="229">
      <alignment horizontal="right" vertical="center"/>
      <protection locked="0"/>
    </xf>
    <xf numFmtId="196" fontId="5" fillId="69" borderId="229">
      <alignment vertical="center"/>
    </xf>
    <xf numFmtId="191" fontId="5" fillId="13" borderId="229">
      <alignment vertical="center"/>
    </xf>
    <xf numFmtId="186" fontId="44" fillId="0" borderId="228" applyNumberFormat="0" applyFill="0" applyAlignment="0" applyProtection="0"/>
    <xf numFmtId="4" fontId="64" fillId="64" borderId="223" applyNumberFormat="0" applyProtection="0">
      <alignment horizontal="right" vertical="center"/>
    </xf>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193" fontId="28" fillId="12" borderId="229">
      <alignment vertical="center"/>
      <protection locked="0"/>
    </xf>
    <xf numFmtId="4" fontId="56" fillId="54" borderId="223" applyNumberFormat="0" applyProtection="0">
      <alignment horizontal="left" vertical="center" indent="1"/>
    </xf>
    <xf numFmtId="191" fontId="28" fillId="50" borderId="229">
      <alignment vertical="center"/>
    </xf>
    <xf numFmtId="186" fontId="28" fillId="50" borderId="229">
      <alignment vertical="center"/>
    </xf>
    <xf numFmtId="193" fontId="28" fillId="50" borderId="229">
      <alignment vertical="center"/>
    </xf>
    <xf numFmtId="191" fontId="28" fillId="12" borderId="229">
      <alignment vertical="center"/>
      <protection locked="0"/>
    </xf>
    <xf numFmtId="191" fontId="28" fillId="12" borderId="229">
      <alignment vertical="center"/>
      <protection locked="0"/>
    </xf>
    <xf numFmtId="191" fontId="28" fillId="12" borderId="229">
      <alignment vertical="center"/>
      <protection locked="0"/>
    </xf>
    <xf numFmtId="186" fontId="28" fillId="49" borderId="229">
      <alignment vertical="center"/>
    </xf>
    <xf numFmtId="190"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4" fontId="56" fillId="59" borderId="223" applyNumberFormat="0" applyProtection="0">
      <alignment horizontal="right" vertical="center"/>
    </xf>
    <xf numFmtId="4" fontId="56" fillId="56" borderId="223" applyNumberFormat="0" applyProtection="0">
      <alignment horizontal="right" vertical="center"/>
    </xf>
    <xf numFmtId="186" fontId="56" fillId="15" borderId="221" applyNumberFormat="0" applyProtection="0">
      <alignment horizontal="left" vertical="top" indent="1"/>
    </xf>
    <xf numFmtId="186" fontId="56" fillId="14" borderId="221" applyNumberFormat="0" applyProtection="0">
      <alignment horizontal="left" vertical="top" indent="1"/>
    </xf>
    <xf numFmtId="37" fontId="33" fillId="0" borderId="226" applyNumberFormat="0"/>
    <xf numFmtId="186" fontId="56" fillId="15" borderId="221" applyNumberFormat="0" applyProtection="0">
      <alignment horizontal="left" vertical="top" indent="1"/>
    </xf>
    <xf numFmtId="4" fontId="56" fillId="55" borderId="223" applyNumberFormat="0" applyProtection="0">
      <alignment horizontal="right" vertical="center"/>
    </xf>
    <xf numFmtId="186" fontId="56" fillId="64" borderId="210" applyNumberFormat="0">
      <protection locked="0"/>
    </xf>
    <xf numFmtId="186" fontId="50" fillId="41" borderId="223" applyNumberFormat="0" applyAlignment="0" applyProtection="0"/>
    <xf numFmtId="193" fontId="28" fillId="12" borderId="229">
      <alignment vertical="center"/>
      <protection locked="0"/>
    </xf>
    <xf numFmtId="186" fontId="60" fillId="52" borderId="221" applyNumberFormat="0" applyProtection="0">
      <alignment horizontal="left" vertical="top" indent="1"/>
    </xf>
    <xf numFmtId="186" fontId="56" fillId="21" borderId="221" applyNumberFormat="0" applyProtection="0">
      <alignment horizontal="left" vertical="top" indent="1"/>
    </xf>
    <xf numFmtId="186" fontId="56" fillId="63" borderId="221" applyNumberFormat="0" applyProtection="0">
      <alignment horizontal="left" vertical="top" indent="1"/>
    </xf>
    <xf numFmtId="186" fontId="44" fillId="0" borderId="228" applyNumberFormat="0" applyFill="0" applyAlignment="0" applyProtection="0"/>
    <xf numFmtId="186" fontId="42" fillId="44" borderId="223" applyNumberFormat="0" applyAlignment="0" applyProtection="0"/>
    <xf numFmtId="186" fontId="44" fillId="0" borderId="228" applyNumberFormat="0" applyFill="0" applyAlignment="0" applyProtection="0"/>
    <xf numFmtId="4" fontId="56" fillId="23" borderId="223" applyNumberFormat="0" applyProtection="0">
      <alignment horizontal="right" vertical="center"/>
    </xf>
    <xf numFmtId="186" fontId="56" fillId="40" borderId="262" applyNumberFormat="0" applyFont="0" applyAlignment="0" applyProtection="0"/>
    <xf numFmtId="4" fontId="56" fillId="53" borderId="223" applyNumberFormat="0" applyProtection="0">
      <alignment horizontal="left" vertical="center" indent="1"/>
    </xf>
    <xf numFmtId="191" fontId="28" fillId="51" borderId="196">
      <alignment horizontal="right" vertical="center"/>
      <protection locked="0"/>
    </xf>
    <xf numFmtId="186" fontId="60" fillId="52" borderId="221" applyNumberFormat="0" applyProtection="0">
      <alignment horizontal="left" vertical="top" indent="1"/>
    </xf>
    <xf numFmtId="186" fontId="56" fillId="21" borderId="260" applyNumberFormat="0" applyProtection="0">
      <alignment horizontal="left" vertical="top" indent="1"/>
    </xf>
    <xf numFmtId="4" fontId="62" fillId="48" borderId="221" applyNumberFormat="0" applyProtection="0">
      <alignment vertical="center"/>
    </xf>
    <xf numFmtId="186" fontId="56" fillId="64" borderId="210"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191" fontId="28" fillId="51" borderId="196">
      <alignment horizontal="right" vertical="center"/>
      <protection locked="0"/>
    </xf>
    <xf numFmtId="186" fontId="28" fillId="50" borderId="196">
      <alignment vertical="center"/>
    </xf>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9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9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96"/>
    <xf numFmtId="37" fontId="33" fillId="0" borderId="226" applyNumberFormat="0"/>
    <xf numFmtId="194" fontId="33" fillId="0" borderId="220" applyFill="0"/>
    <xf numFmtId="186" fontId="27" fillId="21" borderId="221" applyNumberFormat="0" applyProtection="0">
      <alignment horizontal="left" vertical="center" indent="1"/>
    </xf>
    <xf numFmtId="186" fontId="50" fillId="41" borderId="223" applyNumberFormat="0" applyAlignment="0" applyProtection="0"/>
    <xf numFmtId="186" fontId="44" fillId="0" borderId="228" applyNumberFormat="0" applyFill="0" applyAlignment="0" applyProtection="0"/>
    <xf numFmtId="186" fontId="50" fillId="41" borderId="223" applyNumberFormat="0" applyAlignment="0" applyProtection="0"/>
    <xf numFmtId="191" fontId="28" fillId="50" borderId="196">
      <alignment vertical="center"/>
    </xf>
    <xf numFmtId="186" fontId="42" fillId="44" borderId="223" applyNumberFormat="0" applyAlignment="0" applyProtection="0"/>
    <xf numFmtId="4" fontId="56" fillId="58" borderId="223" applyNumberFormat="0" applyProtection="0">
      <alignment horizontal="right" vertical="center"/>
    </xf>
    <xf numFmtId="193" fontId="28" fillId="12" borderId="229">
      <alignment vertical="center"/>
      <protection locked="0"/>
    </xf>
    <xf numFmtId="172" fontId="28" fillId="12" borderId="196">
      <alignment vertical="center"/>
      <protection locked="0"/>
    </xf>
    <xf numFmtId="4" fontId="56" fillId="16" borderId="223" applyNumberFormat="0" applyProtection="0">
      <alignment horizontal="right" vertical="center"/>
    </xf>
    <xf numFmtId="191" fontId="28" fillId="12" borderId="229">
      <alignment vertical="center"/>
      <protection locked="0"/>
    </xf>
    <xf numFmtId="186" fontId="56" fillId="62" borderId="223" applyNumberFormat="0" applyProtection="0">
      <alignment horizontal="left" vertical="center" indent="1"/>
    </xf>
    <xf numFmtId="172" fontId="28" fillId="12" borderId="229">
      <alignment vertical="center"/>
      <protection locked="0"/>
    </xf>
    <xf numFmtId="186" fontId="27" fillId="14" borderId="221" applyNumberFormat="0" applyProtection="0">
      <alignment horizontal="left" vertical="center" indent="1"/>
    </xf>
    <xf numFmtId="191" fontId="28" fillId="12" borderId="229">
      <alignment vertical="center"/>
      <protection locked="0"/>
    </xf>
    <xf numFmtId="186" fontId="27" fillId="63" borderId="221" applyNumberFormat="0" applyProtection="0">
      <alignment horizontal="left" vertical="center" indent="1"/>
    </xf>
    <xf numFmtId="4" fontId="59" fillId="12" borderId="196" applyNumberFormat="0" applyProtection="0">
      <alignment vertical="center"/>
    </xf>
    <xf numFmtId="4" fontId="56" fillId="59" borderId="262" applyNumberFormat="0" applyProtection="0">
      <alignment horizontal="right" vertical="center"/>
    </xf>
    <xf numFmtId="4" fontId="56" fillId="19" borderId="223" applyNumberFormat="0" applyProtection="0">
      <alignment horizontal="right" vertical="center"/>
    </xf>
    <xf numFmtId="4" fontId="56" fillId="53" borderId="223" applyNumberFormat="0" applyProtection="0">
      <alignment horizontal="left" vertical="center" indent="1"/>
    </xf>
    <xf numFmtId="186" fontId="56" fillId="14" borderId="221" applyNumberFormat="0" applyProtection="0">
      <alignment horizontal="left" vertical="top" indent="1"/>
    </xf>
    <xf numFmtId="190" fontId="5" fillId="69" borderId="8">
      <alignment vertical="center"/>
    </xf>
    <xf numFmtId="191" fontId="28" fillId="12" borderId="196">
      <alignment vertical="center"/>
      <protection locked="0"/>
    </xf>
    <xf numFmtId="4" fontId="56" fillId="23" borderId="223" applyNumberFormat="0" applyProtection="0">
      <alignment horizontal="right" vertical="center"/>
    </xf>
    <xf numFmtId="4" fontId="56" fillId="14" borderId="227" applyNumberFormat="0" applyProtection="0">
      <alignment horizontal="left" vertical="center" indent="1"/>
    </xf>
    <xf numFmtId="172" fontId="28" fillId="12" borderId="196">
      <alignment vertical="center"/>
      <protection locked="0"/>
    </xf>
    <xf numFmtId="186" fontId="56" fillId="63" borderId="223" applyNumberFormat="0" applyProtection="0">
      <alignment horizontal="left" vertical="center" indent="1"/>
    </xf>
    <xf numFmtId="186" fontId="56" fillId="40" borderId="262" applyNumberFormat="0" applyFon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56" fillId="40" borderId="262" applyNumberFormat="0" applyFont="0" applyAlignment="0" applyProtection="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7" fillId="44" borderId="224" applyNumberFormat="0" applyAlignment="0" applyProtection="0"/>
    <xf numFmtId="4" fontId="56" fillId="60" borderId="262" applyNumberFormat="0" applyProtection="0">
      <alignment horizontal="right" vertical="center"/>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94" fontId="33" fillId="0" borderId="230" applyFill="0"/>
    <xf numFmtId="4" fontId="63" fillId="66" borderId="227" applyNumberFormat="0" applyProtection="0">
      <alignment horizontal="left" vertical="center" indent="1"/>
    </xf>
    <xf numFmtId="186" fontId="62" fillId="48" borderId="221" applyNumberFormat="0" applyProtection="0">
      <alignment horizontal="left" vertical="top" indent="1"/>
    </xf>
    <xf numFmtId="186" fontId="27" fillId="64" borderId="229" applyNumberFormat="0">
      <protection locked="0"/>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91" fontId="28" fillId="51" borderId="229">
      <alignment horizontal="right" vertical="center"/>
      <protection locked="0"/>
    </xf>
    <xf numFmtId="186" fontId="28" fillId="51" borderId="229">
      <alignment horizontal="right" vertical="center"/>
      <protection locked="0"/>
    </xf>
    <xf numFmtId="193" fontId="28" fillId="50" borderId="229">
      <alignment vertical="center"/>
    </xf>
    <xf numFmtId="193" fontId="28" fillId="12" borderId="229">
      <alignment vertical="center"/>
      <protection locked="0"/>
    </xf>
    <xf numFmtId="186" fontId="28" fillId="12" borderId="229">
      <alignment vertical="center"/>
      <protection locked="0"/>
    </xf>
    <xf numFmtId="188" fontId="28" fillId="49" borderId="229">
      <alignment vertical="center"/>
    </xf>
    <xf numFmtId="186" fontId="28" fillId="49" borderId="229">
      <alignment vertical="center"/>
    </xf>
    <xf numFmtId="186" fontId="57" fillId="44" borderId="224" applyNumberFormat="0" applyAlignment="0" applyProtection="0"/>
    <xf numFmtId="186" fontId="56" fillId="40" borderId="223" applyNumberFormat="0" applyFont="0" applyAlignment="0" applyProtection="0"/>
    <xf numFmtId="186" fontId="50" fillId="41" borderId="223" applyNumberFormat="0" applyAlignment="0" applyProtection="0"/>
    <xf numFmtId="4" fontId="63" fillId="66" borderId="227" applyNumberFormat="0" applyProtection="0">
      <alignment horizontal="left" vertical="center" indent="1"/>
    </xf>
    <xf numFmtId="186" fontId="27" fillId="15" borderId="221" applyNumberFormat="0" applyProtection="0">
      <alignment horizontal="left" vertical="center" indent="1"/>
    </xf>
    <xf numFmtId="186" fontId="56" fillId="14" borderId="221" applyNumberFormat="0" applyProtection="0">
      <alignment horizontal="left" vertical="top" indent="1"/>
    </xf>
    <xf numFmtId="186" fontId="56" fillId="40" borderId="223" applyNumberFormat="0" applyFont="0" applyAlignment="0" applyProtection="0"/>
    <xf numFmtId="186" fontId="56" fillId="64" borderId="210" applyNumberFormat="0">
      <protection locked="0"/>
    </xf>
    <xf numFmtId="4" fontId="56" fillId="60" borderId="262" applyNumberFormat="0" applyProtection="0">
      <alignment horizontal="right" vertical="center"/>
    </xf>
    <xf numFmtId="4" fontId="56" fillId="0" borderId="223" applyNumberFormat="0" applyProtection="0">
      <alignment horizontal="right" vertical="center"/>
    </xf>
    <xf numFmtId="0" fontId="5" fillId="69" borderId="8">
      <alignment vertical="center"/>
    </xf>
    <xf numFmtId="193" fontId="28" fillId="50" borderId="196">
      <alignment vertical="center"/>
    </xf>
    <xf numFmtId="186" fontId="56" fillId="40" borderId="223" applyNumberFormat="0" applyFont="0" applyAlignment="0" applyProtection="0"/>
    <xf numFmtId="4" fontId="72" fillId="78" borderId="260" applyNumberFormat="0" applyProtection="0">
      <alignment horizontal="right" vertical="center"/>
    </xf>
    <xf numFmtId="4" fontId="56" fillId="59" borderId="223" applyNumberFormat="0" applyProtection="0">
      <alignment horizontal="right" vertical="center"/>
    </xf>
    <xf numFmtId="186" fontId="56" fillId="63" borderId="221" applyNumberFormat="0" applyProtection="0">
      <alignment horizontal="left" vertical="top" indent="1"/>
    </xf>
    <xf numFmtId="186" fontId="56" fillId="21" borderId="260" applyNumberFormat="0" applyProtection="0">
      <alignment horizontal="left" vertical="top" indent="1"/>
    </xf>
    <xf numFmtId="186" fontId="56" fillId="40" borderId="223" applyNumberFormat="0" applyFont="0" applyAlignment="0" applyProtection="0"/>
    <xf numFmtId="186" fontId="44" fillId="0" borderId="228" applyNumberFormat="0" applyFill="0" applyAlignment="0" applyProtection="0"/>
    <xf numFmtId="4" fontId="56" fillId="0" borderId="262" applyNumberFormat="0" applyProtection="0">
      <alignment horizontal="right" vertical="center"/>
    </xf>
    <xf numFmtId="193" fontId="28" fillId="12" borderId="229">
      <alignment vertical="center"/>
      <protection locked="0"/>
    </xf>
    <xf numFmtId="4" fontId="56" fillId="54" borderId="223" applyNumberFormat="0" applyProtection="0">
      <alignment horizontal="left" vertical="center" indent="1"/>
    </xf>
    <xf numFmtId="186" fontId="27" fillId="63" borderId="221" applyNumberFormat="0" applyProtection="0">
      <alignment horizontal="left" vertical="center" indent="1"/>
    </xf>
    <xf numFmtId="4" fontId="56" fillId="56" borderId="262" applyNumberFormat="0" applyProtection="0">
      <alignment horizontal="right" vertical="center"/>
    </xf>
    <xf numFmtId="191" fontId="28" fillId="49" borderId="229">
      <alignment vertical="center"/>
    </xf>
    <xf numFmtId="186" fontId="44" fillId="0" borderId="247" applyNumberFormat="0" applyFill="0" applyAlignment="0" applyProtection="0"/>
    <xf numFmtId="4" fontId="63" fillId="66" borderId="227" applyNumberFormat="0" applyProtection="0">
      <alignment horizontal="left" vertical="center" indent="1"/>
    </xf>
    <xf numFmtId="186" fontId="62" fillId="48" borderId="221" applyNumberFormat="0" applyProtection="0">
      <alignment horizontal="left" vertical="top" indent="1"/>
    </xf>
    <xf numFmtId="4" fontId="62" fillId="48" borderId="260" applyNumberFormat="0" applyProtection="0">
      <alignment vertical="center"/>
    </xf>
    <xf numFmtId="186" fontId="56" fillId="63"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5" borderId="223" applyNumberFormat="0" applyProtection="0">
      <alignment horizontal="right" vertical="center"/>
    </xf>
    <xf numFmtId="4" fontId="56" fillId="61" borderId="227" applyNumberFormat="0" applyProtection="0">
      <alignment horizontal="left" vertical="center" indent="1"/>
    </xf>
    <xf numFmtId="4" fontId="56" fillId="58" borderId="223" applyNumberFormat="0" applyProtection="0">
      <alignment horizontal="right" vertical="center"/>
    </xf>
    <xf numFmtId="191" fontId="28" fillId="50" borderId="229">
      <alignment vertical="center"/>
    </xf>
    <xf numFmtId="186" fontId="42" fillId="44" borderId="262" applyNumberFormat="0" applyAlignment="0" applyProtection="0"/>
    <xf numFmtId="186" fontId="61" fillId="21" borderId="264" applyBorder="0"/>
    <xf numFmtId="4" fontId="56" fillId="23" borderId="262" applyNumberFormat="0" applyProtection="0">
      <alignment horizontal="right" vertical="center"/>
    </xf>
    <xf numFmtId="193" fontId="28" fillId="12" borderId="196">
      <alignment vertical="center"/>
      <protection locked="0"/>
    </xf>
    <xf numFmtId="4" fontId="56" fillId="54" borderId="262" applyNumberFormat="0" applyProtection="0">
      <alignment horizontal="left" vertical="center" indent="1"/>
    </xf>
    <xf numFmtId="186" fontId="62" fillId="48"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60" fillId="52" borderId="221" applyNumberFormat="0" applyProtection="0">
      <alignment horizontal="left" vertical="top" indent="1"/>
    </xf>
    <xf numFmtId="4" fontId="56" fillId="56" borderId="262" applyNumberFormat="0" applyProtection="0">
      <alignment horizontal="right" vertical="center"/>
    </xf>
    <xf numFmtId="186" fontId="56" fillId="64" borderId="210" applyNumberFormat="0">
      <protection locked="0"/>
    </xf>
    <xf numFmtId="186" fontId="57" fillId="44" borderId="242" applyNumberFormat="0" applyAlignment="0" applyProtection="0"/>
    <xf numFmtId="4" fontId="56" fillId="54" borderId="223" applyNumberFormat="0" applyProtection="0">
      <alignment horizontal="left" vertical="center" indent="1"/>
    </xf>
    <xf numFmtId="4" fontId="56" fillId="0" borderId="223" applyNumberFormat="0" applyProtection="0">
      <alignment horizontal="right" vertical="center"/>
    </xf>
    <xf numFmtId="186" fontId="56" fillId="15" borderId="221" applyNumberFormat="0" applyProtection="0">
      <alignment horizontal="left" vertical="top" indent="1"/>
    </xf>
    <xf numFmtId="186" fontId="61" fillId="21" borderId="254" applyBorder="0"/>
    <xf numFmtId="4" fontId="56" fillId="59" borderId="223" applyNumberFormat="0" applyProtection="0">
      <alignment horizontal="right" vertical="center"/>
    </xf>
    <xf numFmtId="186" fontId="61" fillId="21" borderId="225" applyBorder="0"/>
    <xf numFmtId="4" fontId="59" fillId="53" borderId="223" applyNumberFormat="0" applyProtection="0">
      <alignment vertical="center"/>
    </xf>
    <xf numFmtId="186" fontId="60" fillId="52"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91" fontId="28" fillId="50" borderId="229">
      <alignment vertical="center"/>
    </xf>
    <xf numFmtId="4" fontId="56" fillId="14" borderId="227" applyNumberFormat="0" applyProtection="0">
      <alignment horizontal="left" vertical="center" indent="1"/>
    </xf>
    <xf numFmtId="4" fontId="56" fillId="14" borderId="227"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3"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90" fontId="5" fillId="70" borderId="229">
      <alignment horizontal="right" vertical="center"/>
      <protection locked="0"/>
    </xf>
    <xf numFmtId="191" fontId="5" fillId="69" borderId="229">
      <alignment vertical="center"/>
    </xf>
    <xf numFmtId="196" fontId="5" fillId="69" borderId="229">
      <alignment vertical="center"/>
    </xf>
    <xf numFmtId="188" fontId="5" fillId="7" borderId="229">
      <alignment vertical="center"/>
      <protection locked="0"/>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191" fontId="28" fillId="51" borderId="196">
      <alignment horizontal="right" vertical="center"/>
      <protection locked="0"/>
    </xf>
    <xf numFmtId="186" fontId="60" fillId="52" borderId="221" applyNumberFormat="0" applyProtection="0">
      <alignment horizontal="left" vertical="top" indent="1"/>
    </xf>
    <xf numFmtId="4" fontId="56" fillId="16" borderId="223" applyNumberFormat="0" applyProtection="0">
      <alignment horizontal="right" vertical="center"/>
    </xf>
    <xf numFmtId="186" fontId="27" fillId="15" borderId="260"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4" fontId="56" fillId="16" borderId="241" applyNumberFormat="0" applyProtection="0">
      <alignment horizontal="right" vertical="center"/>
    </xf>
    <xf numFmtId="4" fontId="56" fillId="53" borderId="262" applyNumberFormat="0" applyProtection="0">
      <alignment horizontal="left" vertical="center" indent="1"/>
    </xf>
    <xf numFmtId="186" fontId="28" fillId="51" borderId="229">
      <alignment horizontal="right" vertical="center"/>
      <protection locked="0"/>
    </xf>
    <xf numFmtId="4" fontId="56" fillId="19" borderId="262" applyNumberFormat="0" applyProtection="0">
      <alignment horizontal="right" vertical="center"/>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93" fontId="28" fillId="12" borderId="196">
      <alignment vertical="center"/>
      <protection locked="0"/>
    </xf>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56" fillId="40" borderId="262" applyNumberFormat="0" applyFont="0" applyAlignment="0" applyProtection="0"/>
    <xf numFmtId="186" fontId="56" fillId="63" borderId="260" applyNumberFormat="0" applyProtection="0">
      <alignment horizontal="left" vertical="top" indent="1"/>
    </xf>
    <xf numFmtId="186" fontId="50" fillId="41" borderId="223" applyNumberFormat="0" applyAlignment="0" applyProtection="0"/>
    <xf numFmtId="186" fontId="56" fillId="14" borderId="221" applyNumberFormat="0" applyProtection="0">
      <alignment horizontal="left" vertical="top" indent="1"/>
    </xf>
    <xf numFmtId="0" fontId="27" fillId="14" borderId="251" applyNumberFormat="0" applyProtection="0">
      <alignment horizontal="left" vertical="top" indent="1"/>
    </xf>
    <xf numFmtId="4" fontId="59" fillId="53" borderId="223" applyNumberFormat="0" applyProtection="0">
      <alignment vertical="center"/>
    </xf>
    <xf numFmtId="186" fontId="62" fillId="15" borderId="221" applyNumberFormat="0" applyProtection="0">
      <alignment horizontal="left" vertical="top" indent="1"/>
    </xf>
    <xf numFmtId="191" fontId="5" fillId="7" borderId="8">
      <alignment vertical="center"/>
      <protection locked="0"/>
    </xf>
    <xf numFmtId="186" fontId="56" fillId="40" borderId="223" applyNumberFormat="0" applyFont="0" applyAlignment="0" applyProtection="0"/>
    <xf numFmtId="186" fontId="56" fillId="11"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4" fontId="59" fillId="53" borderId="223" applyNumberFormat="0" applyProtection="0">
      <alignment vertical="center"/>
    </xf>
    <xf numFmtId="4" fontId="56" fillId="52" borderId="223" applyNumberFormat="0" applyProtection="0">
      <alignment vertical="center"/>
    </xf>
    <xf numFmtId="4" fontId="56" fillId="53" borderId="223" applyNumberFormat="0" applyProtection="0">
      <alignment horizontal="left" vertical="center" indent="1"/>
    </xf>
    <xf numFmtId="186" fontId="42" fillId="44" borderId="223" applyNumberFormat="0" applyAlignment="0" applyProtection="0"/>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6" borderId="223" applyNumberFormat="0" applyProtection="0">
      <alignment horizontal="right" vertical="center"/>
    </xf>
    <xf numFmtId="186" fontId="42" fillId="44" borderId="223" applyNumberFormat="0" applyAlignment="0" applyProtection="0"/>
    <xf numFmtId="4" fontId="56" fillId="59" borderId="223" applyNumberFormat="0" applyProtection="0">
      <alignment horizontal="right" vertical="center"/>
    </xf>
    <xf numFmtId="4" fontId="56" fillId="58" borderId="223" applyNumberFormat="0" applyProtection="0">
      <alignment horizontal="right" vertical="center"/>
    </xf>
    <xf numFmtId="4" fontId="56" fillId="16" borderId="223" applyNumberFormat="0" applyProtection="0">
      <alignment horizontal="right" vertical="center"/>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4" fontId="62" fillId="48" borderId="221" applyNumberFormat="0" applyProtection="0">
      <alignment vertical="center"/>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62" applyNumberFormat="0" applyProtection="0">
      <alignment horizontal="right" vertical="center"/>
    </xf>
    <xf numFmtId="4" fontId="56" fillId="54" borderId="223" applyNumberFormat="0" applyProtection="0">
      <alignment horizontal="left" vertical="center" indent="1"/>
    </xf>
    <xf numFmtId="4" fontId="59" fillId="65" borderId="223" applyNumberFormat="0" applyProtection="0">
      <alignment horizontal="right" vertical="center"/>
    </xf>
    <xf numFmtId="186" fontId="62" fillId="15" borderId="221" applyNumberFormat="0" applyProtection="0">
      <alignment horizontal="left" vertical="top" indent="1"/>
    </xf>
    <xf numFmtId="4" fontId="64" fillId="64" borderId="223" applyNumberFormat="0" applyProtection="0">
      <alignment horizontal="right" vertical="center"/>
    </xf>
    <xf numFmtId="4" fontId="63" fillId="66" borderId="227" applyNumberFormat="0" applyProtection="0">
      <alignment horizontal="left" vertical="center" indent="1"/>
    </xf>
    <xf numFmtId="37" fontId="33" fillId="0" borderId="226" applyNumberFormat="0"/>
    <xf numFmtId="186" fontId="56" fillId="21" borderId="221" applyNumberFormat="0" applyProtection="0">
      <alignment horizontal="left" vertical="top" indent="1"/>
    </xf>
    <xf numFmtId="186" fontId="44" fillId="0" borderId="228" applyNumberFormat="0" applyFill="0" applyAlignment="0" applyProtection="0"/>
    <xf numFmtId="4" fontId="27" fillId="21" borderId="266" applyNumberFormat="0" applyProtection="0">
      <alignment horizontal="left" vertical="center" indent="1"/>
    </xf>
    <xf numFmtId="186" fontId="27" fillId="15" borderId="260" applyNumberFormat="0" applyProtection="0">
      <alignment horizontal="left" vertical="center" indent="1"/>
    </xf>
    <xf numFmtId="186" fontId="57" fillId="44" borderId="224" applyNumberFormat="0" applyAlignment="0" applyProtection="0"/>
    <xf numFmtId="186" fontId="27" fillId="14" borderId="221" applyNumberFormat="0" applyProtection="0">
      <alignment horizontal="left" vertical="center"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23" borderId="262" applyNumberFormat="0" applyProtection="0">
      <alignment horizontal="right" vertical="center"/>
    </xf>
    <xf numFmtId="186" fontId="56" fillId="15" borderId="260" applyNumberFormat="0" applyProtection="0">
      <alignment horizontal="left" vertical="top" indent="1"/>
    </xf>
    <xf numFmtId="186" fontId="42" fillId="44" borderId="223" applyNumberFormat="0" applyAlignment="0" applyProtection="0"/>
    <xf numFmtId="186" fontId="50" fillId="41" borderId="262" applyNumberFormat="0" applyAlignment="0" applyProtection="0"/>
    <xf numFmtId="4" fontId="64" fillId="64" borderId="262" applyNumberFormat="0" applyProtection="0">
      <alignment horizontal="right" vertical="center"/>
    </xf>
    <xf numFmtId="186" fontId="56" fillId="63" borderId="260" applyNumberFormat="0" applyProtection="0">
      <alignment horizontal="left" vertical="top" indent="1"/>
    </xf>
    <xf numFmtId="186" fontId="56" fillId="21" borderId="221" applyNumberFormat="0" applyProtection="0">
      <alignment horizontal="left" vertical="top" indent="1"/>
    </xf>
    <xf numFmtId="186" fontId="56" fillId="15" borderId="260" applyNumberFormat="0" applyProtection="0">
      <alignment horizontal="left" vertical="top" indent="1"/>
    </xf>
    <xf numFmtId="186" fontId="27" fillId="63" borderId="243" applyNumberFormat="0" applyProtection="0">
      <alignment horizontal="left" vertical="top" indent="1"/>
    </xf>
    <xf numFmtId="186" fontId="56" fillId="40" borderId="241" applyNumberFormat="0" applyFont="0" applyAlignment="0" applyProtection="0"/>
    <xf numFmtId="4" fontId="72" fillId="79" borderId="260" applyNumberFormat="0" applyProtection="0">
      <alignment horizontal="right" vertical="center"/>
    </xf>
    <xf numFmtId="4" fontId="74" fillId="87" borderId="260" applyNumberFormat="0" applyProtection="0">
      <alignment horizontal="right" vertical="center"/>
    </xf>
    <xf numFmtId="37" fontId="33" fillId="0" borderId="265" applyNumberFormat="0"/>
    <xf numFmtId="4" fontId="56" fillId="56" borderId="262" applyNumberFormat="0" applyProtection="0">
      <alignment horizontal="right" vertical="center"/>
    </xf>
    <xf numFmtId="186" fontId="56" fillId="15" borderId="243" applyNumberFormat="0" applyProtection="0">
      <alignment horizontal="left" vertical="top" indent="1"/>
    </xf>
    <xf numFmtId="186" fontId="56" fillId="14" borderId="260" applyNumberFormat="0" applyProtection="0">
      <alignment horizontal="left" vertical="top" indent="1"/>
    </xf>
    <xf numFmtId="186" fontId="62" fillId="48" borderId="221" applyNumberFormat="0" applyProtection="0">
      <alignment horizontal="left" vertical="top" indent="1"/>
    </xf>
    <xf numFmtId="4" fontId="56" fillId="57" borderId="227" applyNumberFormat="0" applyProtection="0">
      <alignment horizontal="right" vertical="center"/>
    </xf>
    <xf numFmtId="186" fontId="56" fillId="40" borderId="223" applyNumberFormat="0" applyFont="0" applyAlignment="0" applyProtection="0"/>
    <xf numFmtId="0" fontId="27" fillId="14" borderId="260" applyNumberFormat="0" applyProtection="0">
      <alignment horizontal="left" vertical="top" indent="1"/>
    </xf>
    <xf numFmtId="186" fontId="56" fillId="21" borderId="221" applyNumberFormat="0" applyProtection="0">
      <alignment horizontal="left" vertical="top" indent="1"/>
    </xf>
    <xf numFmtId="186" fontId="56" fillId="40" borderId="262" applyNumberFormat="0" applyFont="0" applyAlignment="0" applyProtection="0"/>
    <xf numFmtId="186" fontId="56" fillId="64" borderId="210" applyNumberFormat="0">
      <protection locked="0"/>
    </xf>
    <xf numFmtId="186" fontId="27" fillId="63" borderId="260" applyNumberFormat="0" applyProtection="0">
      <alignment horizontal="left" vertical="center" indent="1"/>
    </xf>
    <xf numFmtId="186" fontId="56" fillId="63" borderId="260" applyNumberFormat="0" applyProtection="0">
      <alignment horizontal="left" vertical="top" indent="1"/>
    </xf>
    <xf numFmtId="186" fontId="60" fillId="52"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42" fillId="44" borderId="262" applyNumberFormat="0" applyAlignment="0" applyProtection="0"/>
    <xf numFmtId="191" fontId="28" fillId="51" borderId="196">
      <alignment horizontal="right" vertical="center"/>
      <protection locked="0"/>
    </xf>
    <xf numFmtId="186" fontId="56" fillId="15" borderId="221" applyNumberFormat="0" applyProtection="0">
      <alignment horizontal="left" vertical="top" indent="1"/>
    </xf>
    <xf numFmtId="193" fontId="28" fillId="50" borderId="268">
      <alignment vertical="center"/>
    </xf>
    <xf numFmtId="186" fontId="57" fillId="44" borderId="224"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61" fillId="21" borderId="225" applyBorder="0"/>
    <xf numFmtId="186" fontId="27" fillId="21" borderId="221" applyNumberFormat="0" applyProtection="0">
      <alignment horizontal="left" vertical="center" indent="1"/>
    </xf>
    <xf numFmtId="186" fontId="56" fillId="11" borderId="223" applyNumberFormat="0" applyProtection="0">
      <alignment horizontal="left" vertical="center" indent="1"/>
    </xf>
    <xf numFmtId="37" fontId="33" fillId="0" borderId="226" applyNumberFormat="0"/>
    <xf numFmtId="4" fontId="56" fillId="54" borderId="223" applyNumberFormat="0" applyProtection="0">
      <alignment horizontal="left" vertical="center" indent="1"/>
    </xf>
    <xf numFmtId="4" fontId="59" fillId="12" borderId="229"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8" fontId="28" fillId="51" borderId="229">
      <alignment horizontal="right" vertical="center"/>
      <protection locked="0"/>
    </xf>
    <xf numFmtId="191" fontId="28" fillId="50" borderId="229">
      <alignment vertical="center"/>
    </xf>
    <xf numFmtId="186" fontId="56" fillId="40" borderId="223" applyNumberFormat="0" applyFont="0" applyAlignment="0" applyProtection="0"/>
    <xf numFmtId="191" fontId="28" fillId="50" borderId="229">
      <alignment vertical="center"/>
    </xf>
    <xf numFmtId="193" fontId="28" fillId="12" borderId="229">
      <alignment vertical="center"/>
      <protection locked="0"/>
    </xf>
    <xf numFmtId="186"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188" fontId="5" fillId="7" borderId="229">
      <alignment vertical="center"/>
      <protection locked="0"/>
    </xf>
    <xf numFmtId="186" fontId="56" fillId="40" borderId="223" applyNumberFormat="0" applyFont="0" applyAlignment="0" applyProtection="0"/>
    <xf numFmtId="4" fontId="59" fillId="65"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6" fillId="64" borderId="210" applyNumberFormat="0">
      <protection locked="0"/>
    </xf>
    <xf numFmtId="186" fontId="56" fillId="40" borderId="223" applyNumberFormat="0" applyFont="0" applyAlignment="0" applyProtection="0"/>
    <xf numFmtId="186" fontId="56" fillId="15" borderId="243" applyNumberFormat="0" applyProtection="0">
      <alignment horizontal="left" vertical="top" indent="1"/>
    </xf>
    <xf numFmtId="186" fontId="56" fillId="21" borderId="260" applyNumberFormat="0" applyProtection="0">
      <alignment horizontal="left" vertical="top" indent="1"/>
    </xf>
    <xf numFmtId="186" fontId="56" fillId="11" borderId="223" applyNumberFormat="0" applyProtection="0">
      <alignment horizontal="left" vertical="center" indent="1"/>
    </xf>
    <xf numFmtId="186" fontId="56" fillId="14" borderId="223" applyNumberFormat="0" applyProtection="0">
      <alignment horizontal="left" vertical="center" indent="1"/>
    </xf>
    <xf numFmtId="186" fontId="42" fillId="44" borderId="223" applyNumberFormat="0" applyAlignment="0" applyProtection="0"/>
    <xf numFmtId="194" fontId="33" fillId="0" borderId="230" applyFill="0"/>
    <xf numFmtId="186" fontId="56" fillId="21" borderId="260" applyNumberFormat="0" applyProtection="0">
      <alignment horizontal="left" vertical="top" indent="1"/>
    </xf>
    <xf numFmtId="4" fontId="62" fillId="48" borderId="221" applyNumberFormat="0" applyProtection="0">
      <alignment vertical="center"/>
    </xf>
    <xf numFmtId="186" fontId="56" fillId="63" borderId="221" applyNumberFormat="0" applyProtection="0">
      <alignment horizontal="left" vertical="top" indent="1"/>
    </xf>
    <xf numFmtId="4" fontId="62" fillId="48" borderId="221" applyNumberFormat="0" applyProtection="0">
      <alignment vertical="center"/>
    </xf>
    <xf numFmtId="186" fontId="27" fillId="14" borderId="221" applyNumberFormat="0" applyProtection="0">
      <alignment horizontal="left" vertical="center" indent="1"/>
    </xf>
    <xf numFmtId="186" fontId="44" fillId="0" borderId="228" applyNumberFormat="0" applyFill="0" applyAlignment="0" applyProtection="0"/>
    <xf numFmtId="186" fontId="61" fillId="21" borderId="264" applyBorder="0"/>
    <xf numFmtId="4" fontId="56" fillId="54" borderId="223" applyNumberFormat="0" applyProtection="0">
      <alignment horizontal="left" vertical="center" indent="1"/>
    </xf>
    <xf numFmtId="186" fontId="42" fillId="44" borderId="262" applyNumberFormat="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57" borderId="227" applyNumberFormat="0" applyProtection="0">
      <alignment horizontal="right" vertical="center"/>
    </xf>
    <xf numFmtId="186" fontId="56" fillId="14" borderId="262" applyNumberFormat="0" applyProtection="0">
      <alignment horizontal="left" vertical="center" indent="1"/>
    </xf>
    <xf numFmtId="191" fontId="28" fillId="50" borderId="196">
      <alignment vertical="center"/>
    </xf>
    <xf numFmtId="186" fontId="28" fillId="12" borderId="196">
      <alignment vertical="center"/>
      <protection locked="0"/>
    </xf>
    <xf numFmtId="4" fontId="59" fillId="65" borderId="223" applyNumberFormat="0" applyProtection="0">
      <alignment horizontal="right" vertical="center"/>
    </xf>
    <xf numFmtId="190" fontId="28" fillId="51" borderId="196">
      <alignment horizontal="right" vertical="center"/>
      <protection locked="0"/>
    </xf>
    <xf numFmtId="190" fontId="28" fillId="49" borderId="196">
      <alignment vertical="center"/>
    </xf>
    <xf numFmtId="193" fontId="28" fillId="12" borderId="196">
      <alignment vertical="center"/>
      <protection locked="0"/>
    </xf>
    <xf numFmtId="191" fontId="28" fillId="12" borderId="196">
      <alignment vertical="center"/>
      <protection locked="0"/>
    </xf>
    <xf numFmtId="190" fontId="28" fillId="49" borderId="196">
      <alignment vertical="center"/>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21" borderId="260" applyNumberFormat="0" applyProtection="0">
      <alignment horizontal="left" vertical="top" indent="1"/>
    </xf>
    <xf numFmtId="190" fontId="28" fillId="51" borderId="196">
      <alignment horizontal="right" vertical="center"/>
      <protection locked="0"/>
    </xf>
    <xf numFmtId="191" fontId="28" fillId="50" borderId="196">
      <alignment vertical="center"/>
    </xf>
    <xf numFmtId="186" fontId="28" fillId="50" borderId="196">
      <alignment vertical="center"/>
    </xf>
    <xf numFmtId="193" fontId="28" fillId="50" borderId="196">
      <alignment vertical="center"/>
    </xf>
    <xf numFmtId="186" fontId="56" fillId="14" borderId="221" applyNumberFormat="0" applyProtection="0">
      <alignment horizontal="left" vertical="top" indent="1"/>
    </xf>
    <xf numFmtId="188" fontId="28" fillId="49" borderId="196">
      <alignment vertical="center"/>
    </xf>
    <xf numFmtId="186" fontId="28" fillId="12" borderId="196">
      <alignment vertical="center"/>
      <protection locked="0"/>
    </xf>
    <xf numFmtId="186" fontId="56" fillId="15" borderId="221" applyNumberFormat="0" applyProtection="0">
      <alignment horizontal="left" vertical="top" indent="1"/>
    </xf>
    <xf numFmtId="186" fontId="62" fillId="48" borderId="221" applyNumberFormat="0" applyProtection="0">
      <alignment horizontal="left" vertical="top" indent="1"/>
    </xf>
    <xf numFmtId="186" fontId="27" fillId="15" borderId="221" applyNumberFormat="0" applyProtection="0">
      <alignment horizontal="left" vertical="center" indent="1"/>
    </xf>
    <xf numFmtId="186" fontId="50" fillId="41" borderId="223" applyNumberFormat="0" applyAlignment="0" applyProtection="0"/>
    <xf numFmtId="4" fontId="56" fillId="16" borderId="262" applyNumberFormat="0" applyProtection="0">
      <alignment horizontal="right" vertical="center"/>
    </xf>
    <xf numFmtId="186" fontId="27" fillId="21" borderId="22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5" borderId="221" applyNumberFormat="0" applyProtection="0">
      <alignment horizontal="left" vertical="top" indent="1"/>
    </xf>
    <xf numFmtId="186" fontId="27" fillId="14" borderId="221" applyNumberFormat="0" applyProtection="0">
      <alignment horizontal="left" vertical="top" indent="1"/>
    </xf>
    <xf numFmtId="194" fontId="33" fillId="0" borderId="230" applyFill="0"/>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56" borderId="223" applyNumberFormat="0" applyProtection="0">
      <alignment horizontal="right" vertical="center"/>
    </xf>
    <xf numFmtId="191" fontId="5" fillId="7" borderId="229">
      <alignment vertical="center"/>
      <protection locked="0"/>
    </xf>
    <xf numFmtId="186" fontId="56" fillId="14" borderId="221" applyNumberFormat="0" applyProtection="0">
      <alignment horizontal="left" vertical="top" indent="1"/>
    </xf>
    <xf numFmtId="186" fontId="56" fillId="21" borderId="221" applyNumberFormat="0" applyProtection="0">
      <alignment horizontal="left" vertical="top" indent="1"/>
    </xf>
    <xf numFmtId="188" fontId="5" fillId="69" borderId="229">
      <alignment vertical="center"/>
    </xf>
    <xf numFmtId="186" fontId="56" fillId="15" borderId="221" applyNumberFormat="0" applyProtection="0">
      <alignment horizontal="left" vertical="top" indent="1"/>
    </xf>
    <xf numFmtId="186" fontId="27" fillId="14" borderId="260" applyNumberFormat="0" applyProtection="0">
      <alignment horizontal="left" vertical="center" indent="1"/>
    </xf>
    <xf numFmtId="186" fontId="56" fillId="63" borderId="221" applyNumberFormat="0" applyProtection="0">
      <alignment horizontal="left" vertical="top" indent="1"/>
    </xf>
    <xf numFmtId="4" fontId="56" fillId="52" borderId="223" applyNumberFormat="0" applyProtection="0">
      <alignment vertical="center"/>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1" borderId="223" applyNumberFormat="0" applyProtection="0">
      <alignment horizontal="left" vertical="center" indent="1"/>
    </xf>
    <xf numFmtId="37" fontId="33" fillId="0" borderId="226" applyNumberFormat="0"/>
    <xf numFmtId="4" fontId="56" fillId="0" borderId="223" applyNumberFormat="0" applyProtection="0">
      <alignment horizontal="right" vertical="center"/>
    </xf>
    <xf numFmtId="186" fontId="27" fillId="21" borderId="221" applyNumberFormat="0" applyProtection="0">
      <alignment horizontal="left" vertical="center" indent="1"/>
    </xf>
    <xf numFmtId="186" fontId="56" fillId="21" borderId="243" applyNumberFormat="0" applyProtection="0">
      <alignment horizontal="left" vertical="top" indent="1"/>
    </xf>
    <xf numFmtId="186" fontId="27" fillId="14" borderId="260" applyNumberFormat="0" applyProtection="0">
      <alignment horizontal="left" vertical="center" indent="1"/>
    </xf>
    <xf numFmtId="190" fontId="5" fillId="13" borderId="229">
      <alignment vertical="center"/>
    </xf>
    <xf numFmtId="186" fontId="56" fillId="21" borderId="260" applyNumberFormat="0" applyProtection="0">
      <alignment horizontal="left" vertical="top" indent="1"/>
    </xf>
    <xf numFmtId="186" fontId="56" fillId="40" borderId="223" applyNumberFormat="0" applyFont="0" applyAlignment="0" applyProtection="0"/>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16" borderId="262" applyNumberFormat="0" applyProtection="0">
      <alignment horizontal="right" vertical="center"/>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21" borderId="260" applyNumberFormat="0" applyProtection="0">
      <alignment horizontal="left" vertical="top" indent="1"/>
    </xf>
    <xf numFmtId="194" fontId="33" fillId="0" borderId="230" applyFill="0"/>
    <xf numFmtId="186" fontId="56" fillId="40" borderId="223" applyNumberFormat="0" applyFont="0" applyAlignment="0" applyProtection="0"/>
    <xf numFmtId="186" fontId="28" fillId="49" borderId="196">
      <alignment vertical="center"/>
    </xf>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61" borderId="227" applyNumberFormat="0" applyProtection="0">
      <alignment horizontal="left" vertical="center" indent="1"/>
    </xf>
    <xf numFmtId="4" fontId="56" fillId="58" borderId="223" applyNumberFormat="0" applyProtection="0">
      <alignment horizontal="right" vertical="center"/>
    </xf>
    <xf numFmtId="4" fontId="56" fillId="54" borderId="223"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0" fontId="27" fillId="14" borderId="260" applyNumberFormat="0" applyProtection="0">
      <alignment horizontal="left" vertical="center" indent="1"/>
    </xf>
    <xf numFmtId="188" fontId="5" fillId="70" borderId="8">
      <alignment horizontal="right" vertical="center"/>
      <protection locked="0"/>
    </xf>
    <xf numFmtId="186" fontId="56" fillId="40" borderId="241" applyNumberFormat="0" applyFont="0" applyAlignment="0" applyProtection="0"/>
    <xf numFmtId="4" fontId="56" fillId="55" borderId="262" applyNumberFormat="0" applyProtection="0">
      <alignment horizontal="right" vertical="center"/>
    </xf>
    <xf numFmtId="186" fontId="56" fillId="15" borderId="243" applyNumberFormat="0" applyProtection="0">
      <alignment horizontal="left" vertical="top" indent="1"/>
    </xf>
    <xf numFmtId="4" fontId="56" fillId="59" borderId="241"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4" fontId="56" fillId="16" borderId="262" applyNumberFormat="0" applyProtection="0">
      <alignment horizontal="right" vertical="center"/>
    </xf>
    <xf numFmtId="188" fontId="28" fillId="50" borderId="196">
      <alignment vertical="center"/>
    </xf>
    <xf numFmtId="4" fontId="56" fillId="54" borderId="262" applyNumberFormat="0" applyProtection="0">
      <alignment horizontal="left" vertical="center" indent="1"/>
    </xf>
    <xf numFmtId="186" fontId="42" fillId="44" borderId="262" applyNumberFormat="0" applyAlignment="0" applyProtection="0"/>
    <xf numFmtId="186" fontId="27" fillId="21" borderId="260" applyNumberFormat="0" applyProtection="0">
      <alignment horizontal="left" vertical="center" indent="1"/>
    </xf>
    <xf numFmtId="0" fontId="27" fillId="21" borderId="260" applyNumberFormat="0" applyProtection="0">
      <alignment horizontal="left" vertical="center" indent="1"/>
    </xf>
    <xf numFmtId="0" fontId="27" fillId="15" borderId="260" applyNumberFormat="0" applyProtection="0">
      <alignment horizontal="left" vertical="top" indent="1"/>
    </xf>
    <xf numFmtId="4" fontId="64" fillId="64" borderId="262" applyNumberFormat="0" applyProtection="0">
      <alignment horizontal="right" vertical="center"/>
    </xf>
    <xf numFmtId="4" fontId="56" fillId="15" borderId="244" applyNumberFormat="0" applyProtection="0">
      <alignment horizontal="left" vertical="center" indent="1"/>
    </xf>
    <xf numFmtId="186" fontId="27" fillId="21" borderId="221" applyNumberFormat="0" applyProtection="0">
      <alignment horizontal="left" vertical="center" indent="1"/>
    </xf>
    <xf numFmtId="186" fontId="56" fillId="40" borderId="223" applyNumberFormat="0" applyFont="0" applyAlignment="0" applyProtection="0"/>
    <xf numFmtId="4" fontId="62" fillId="48" borderId="221" applyNumberFormat="0" applyProtection="0">
      <alignment vertical="center"/>
    </xf>
    <xf numFmtId="186" fontId="56" fillId="14" borderId="221" applyNumberFormat="0" applyProtection="0">
      <alignment horizontal="left" vertical="top" indent="1"/>
    </xf>
    <xf numFmtId="186" fontId="56" fillId="14" borderId="260"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62" fillId="48" borderId="221" applyNumberFormat="0" applyProtection="0">
      <alignment horizontal="left" vertical="top" indent="1"/>
    </xf>
    <xf numFmtId="186" fontId="27" fillId="15"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44" fillId="0" borderId="228" applyNumberFormat="0" applyFill="0" applyAlignment="0" applyProtection="0"/>
    <xf numFmtId="186" fontId="44" fillId="0" borderId="228" applyNumberFormat="0" applyFill="0" applyAlignment="0" applyProtection="0"/>
    <xf numFmtId="186" fontId="27" fillId="14" borderId="221" applyNumberFormat="0" applyProtection="0">
      <alignment horizontal="left" vertical="center" indent="1"/>
    </xf>
    <xf numFmtId="186" fontId="56" fillId="40" borderId="223" applyNumberFormat="0" applyFont="0" applyAlignment="0" applyProtection="0"/>
    <xf numFmtId="4" fontId="63" fillId="66" borderId="227" applyNumberFormat="0" applyProtection="0">
      <alignment horizontal="left" vertical="center" indent="1"/>
    </xf>
    <xf numFmtId="4" fontId="56" fillId="0" borderId="223" applyNumberFormat="0" applyProtection="0">
      <alignment horizontal="right" vertical="center"/>
    </xf>
    <xf numFmtId="186" fontId="61" fillId="21" borderId="225" applyBorder="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40" borderId="223" applyNumberFormat="0" applyFont="0" applyAlignment="0" applyProtection="0"/>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5" borderId="227" applyNumberFormat="0" applyProtection="0">
      <alignment horizontal="left" vertical="center" indent="1"/>
    </xf>
    <xf numFmtId="4" fontId="56" fillId="53" borderId="223" applyNumberFormat="0" applyProtection="0">
      <alignment horizontal="left" vertical="center" indent="1"/>
    </xf>
    <xf numFmtId="190" fontId="5" fillId="13" borderId="229">
      <alignment vertical="center"/>
    </xf>
    <xf numFmtId="186" fontId="56" fillId="40" borderId="223" applyNumberFormat="0" applyFont="0" applyAlignment="0" applyProtection="0"/>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62" fillId="11" borderId="260" applyNumberFormat="0" applyProtection="0">
      <alignment horizontal="left" vertical="center" indent="1"/>
    </xf>
    <xf numFmtId="4" fontId="56" fillId="54" borderId="223" applyNumberFormat="0" applyProtection="0">
      <alignment horizontal="left" vertical="center" indent="1"/>
    </xf>
    <xf numFmtId="4" fontId="56" fillId="61" borderId="227" applyNumberFormat="0" applyProtection="0">
      <alignment horizontal="left" vertical="center" indent="1"/>
    </xf>
    <xf numFmtId="186" fontId="60" fillId="52" borderId="221" applyNumberFormat="0" applyProtection="0">
      <alignment horizontal="left" vertical="top" indent="1"/>
    </xf>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64" borderId="210" applyNumberFormat="0">
      <protection locked="0"/>
    </xf>
    <xf numFmtId="186" fontId="56" fillId="15" borderId="260"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27" fillId="21" borderId="22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86" fontId="56" fillId="40" borderId="223" applyNumberFormat="0" applyFont="0" applyAlignment="0" applyProtection="0"/>
    <xf numFmtId="188" fontId="5" fillId="69" borderId="8">
      <alignment vertical="center"/>
    </xf>
    <xf numFmtId="4" fontId="27" fillId="21" borderId="244" applyNumberFormat="0" applyProtection="0">
      <alignment horizontal="left" vertical="center" indent="1"/>
    </xf>
    <xf numFmtId="186" fontId="56" fillId="40" borderId="262" applyNumberFormat="0" applyFont="0" applyAlignment="0" applyProtection="0"/>
    <xf numFmtId="186" fontId="44" fillId="0" borderId="228" applyNumberFormat="0" applyFill="0" applyAlignment="0" applyProtection="0"/>
    <xf numFmtId="186" fontId="42" fillId="44" borderId="241" applyNumberFormat="0" applyAlignment="0" applyProtection="0"/>
    <xf numFmtId="37" fontId="33" fillId="0" borderId="226" applyNumberFormat="0"/>
    <xf numFmtId="186" fontId="42" fillId="44" borderId="223" applyNumberFormat="0" applyAlignment="0" applyProtection="0"/>
    <xf numFmtId="186" fontId="56" fillId="64" borderId="210" applyNumberFormat="0">
      <protection locked="0"/>
    </xf>
    <xf numFmtId="186" fontId="42" fillId="44" borderId="223" applyNumberFormat="0" applyAlignment="0" applyProtection="0"/>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40" borderId="223" applyNumberFormat="0" applyFont="0" applyAlignment="0" applyProtection="0"/>
    <xf numFmtId="4" fontId="56" fillId="57" borderId="227" applyNumberFormat="0" applyProtection="0">
      <alignment horizontal="right" vertical="center"/>
    </xf>
    <xf numFmtId="186" fontId="56" fillId="21" borderId="221" applyNumberFormat="0" applyProtection="0">
      <alignment horizontal="left" vertical="top" indent="1"/>
    </xf>
    <xf numFmtId="186" fontId="56" fillId="40" borderId="223" applyNumberFormat="0" applyFont="0" applyAlignment="0" applyProtection="0"/>
    <xf numFmtId="4" fontId="59" fillId="53" borderId="223" applyNumberFormat="0" applyProtection="0">
      <alignment vertical="center"/>
    </xf>
    <xf numFmtId="191" fontId="5" fillId="13" borderId="229">
      <alignment vertical="center"/>
    </xf>
    <xf numFmtId="186" fontId="44" fillId="0" borderId="228" applyNumberFormat="0" applyFill="0" applyAlignment="0" applyProtection="0"/>
    <xf numFmtId="193" fontId="28" fillId="12" borderId="196">
      <alignment vertical="center"/>
      <protection locked="0"/>
    </xf>
    <xf numFmtId="186" fontId="62" fillId="48" borderId="221" applyNumberFormat="0" applyProtection="0">
      <alignment horizontal="left" vertical="top" indent="1"/>
    </xf>
    <xf numFmtId="186" fontId="56" fillId="63" borderId="223" applyNumberFormat="0" applyProtection="0">
      <alignment horizontal="left" vertical="center" indent="1"/>
    </xf>
    <xf numFmtId="186" fontId="27" fillId="15" borderId="221" applyNumberFormat="0" applyProtection="0">
      <alignment horizontal="left" vertical="center" indent="1"/>
    </xf>
    <xf numFmtId="4" fontId="59" fillId="53" borderId="223" applyNumberFormat="0" applyProtection="0">
      <alignment vertical="center"/>
    </xf>
    <xf numFmtId="191" fontId="28" fillId="51" borderId="229">
      <alignment horizontal="right" vertical="center"/>
      <protection locked="0"/>
    </xf>
    <xf numFmtId="191" fontId="28" fillId="51" borderId="229">
      <alignment horizontal="right" vertical="center"/>
      <protection locked="0"/>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62" fillId="48" borderId="221" applyNumberFormat="0" applyProtection="0">
      <alignment vertical="center"/>
    </xf>
    <xf numFmtId="186" fontId="56" fillId="64" borderId="210" applyNumberFormat="0">
      <protection locked="0"/>
    </xf>
    <xf numFmtId="4" fontId="56" fillId="15" borderId="227" applyNumberFormat="0" applyProtection="0">
      <alignment horizontal="left" vertical="center" indent="1"/>
    </xf>
    <xf numFmtId="4" fontId="56" fillId="60" borderId="223" applyNumberFormat="0" applyProtection="0">
      <alignment horizontal="right" vertical="center"/>
    </xf>
    <xf numFmtId="186" fontId="42" fillId="44" borderId="223" applyNumberFormat="0" applyAlignment="0" applyProtection="0"/>
    <xf numFmtId="186" fontId="56" fillId="21" borderId="260" applyNumberFormat="0" applyProtection="0">
      <alignment horizontal="left" vertical="top" indent="1"/>
    </xf>
    <xf numFmtId="4" fontId="63" fillId="66" borderId="227" applyNumberFormat="0" applyProtection="0">
      <alignment horizontal="left" vertical="center" indent="1"/>
    </xf>
    <xf numFmtId="186" fontId="28" fillId="49" borderId="229">
      <alignment vertical="center"/>
    </xf>
    <xf numFmtId="186" fontId="56" fillId="64" borderId="210" applyNumberFormat="0">
      <protection locked="0"/>
    </xf>
    <xf numFmtId="186" fontId="56" fillId="21" borderId="260" applyNumberFormat="0" applyProtection="0">
      <alignment horizontal="left" vertical="top" indent="1"/>
    </xf>
    <xf numFmtId="4" fontId="56" fillId="60" borderId="262" applyNumberFormat="0" applyProtection="0">
      <alignment horizontal="right" vertical="center"/>
    </xf>
    <xf numFmtId="186" fontId="50" fillId="41" borderId="262" applyNumberFormat="0" applyAlignment="0" applyProtection="0"/>
    <xf numFmtId="186" fontId="56" fillId="14" borderId="260" applyNumberFormat="0" applyProtection="0">
      <alignment horizontal="left" vertical="top" indent="1"/>
    </xf>
    <xf numFmtId="4" fontId="59" fillId="53" borderId="262" applyNumberFormat="0" applyProtection="0">
      <alignment vertical="center"/>
    </xf>
    <xf numFmtId="186" fontId="56" fillId="40" borderId="262" applyNumberFormat="0" applyFont="0" applyAlignment="0" applyProtection="0"/>
    <xf numFmtId="186" fontId="56" fillId="63" borderId="260" applyNumberFormat="0" applyProtection="0">
      <alignment horizontal="left" vertical="top" indent="1"/>
    </xf>
    <xf numFmtId="186" fontId="56" fillId="40" borderId="262" applyNumberFormat="0" applyFont="0" applyAlignment="0" applyProtection="0"/>
    <xf numFmtId="186" fontId="56" fillId="15" borderId="260" applyNumberFormat="0" applyProtection="0">
      <alignment horizontal="left" vertical="top" indent="1"/>
    </xf>
    <xf numFmtId="4" fontId="27" fillId="21" borderId="266" applyNumberFormat="0" applyProtection="0">
      <alignment horizontal="left" vertical="center" indent="1"/>
    </xf>
    <xf numFmtId="186" fontId="56" fillId="63" borderId="260" applyNumberFormat="0" applyProtection="0">
      <alignment horizontal="left" vertical="top" indent="1"/>
    </xf>
    <xf numFmtId="4" fontId="27" fillId="21" borderId="227" applyNumberFormat="0" applyProtection="0">
      <alignment horizontal="left" vertical="center" indent="1"/>
    </xf>
    <xf numFmtId="186" fontId="50" fillId="41" borderId="262" applyNumberFormat="0" applyAlignment="0" applyProtection="0"/>
    <xf numFmtId="186" fontId="56" fillId="14" borderId="251" applyNumberFormat="0" applyProtection="0">
      <alignment horizontal="left" vertical="top" indent="1"/>
    </xf>
    <xf numFmtId="0" fontId="5" fillId="7" borderId="8">
      <alignment vertical="center"/>
      <protection locked="0"/>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top" indent="1"/>
    </xf>
    <xf numFmtId="4" fontId="56" fillId="53" borderId="262" applyNumberFormat="0" applyProtection="0">
      <alignment horizontal="left" vertical="center" indent="1"/>
    </xf>
    <xf numFmtId="186" fontId="56" fillId="40" borderId="262" applyNumberFormat="0" applyFont="0" applyAlignment="0" applyProtection="0"/>
    <xf numFmtId="186" fontId="27" fillId="21" borderId="260" applyNumberFormat="0" applyProtection="0">
      <alignment horizontal="left" vertical="top" indent="1"/>
    </xf>
    <xf numFmtId="4" fontId="56" fillId="23" borderId="262" applyNumberFormat="0" applyProtection="0">
      <alignment horizontal="right" vertical="center"/>
    </xf>
    <xf numFmtId="186" fontId="56" fillId="14" borderId="260" applyNumberFormat="0" applyProtection="0">
      <alignment horizontal="left" vertical="top" indent="1"/>
    </xf>
    <xf numFmtId="186" fontId="50" fillId="41" borderId="262" applyNumberFormat="0" applyAlignment="0" applyProtection="0"/>
    <xf numFmtId="186" fontId="57" fillId="44" borderId="263" applyNumberFormat="0" applyAlignment="0" applyProtection="0"/>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center" indent="1"/>
    </xf>
    <xf numFmtId="4" fontId="62" fillId="11" borderId="260" applyNumberFormat="0" applyProtection="0">
      <alignment horizontal="left" vertical="center" indent="1"/>
    </xf>
    <xf numFmtId="186" fontId="56" fillId="63" borderId="262" applyNumberFormat="0" applyProtection="0">
      <alignment horizontal="left" vertical="center" indent="1"/>
    </xf>
    <xf numFmtId="186" fontId="56" fillId="11" borderId="262" applyNumberFormat="0" applyProtection="0">
      <alignment horizontal="left" vertical="center" indent="1"/>
    </xf>
    <xf numFmtId="4" fontId="56" fillId="53" borderId="262" applyNumberFormat="0" applyProtection="0">
      <alignment horizontal="left" vertical="center" indent="1"/>
    </xf>
    <xf numFmtId="186" fontId="56" fillId="62" borderId="262" applyNumberFormat="0" applyProtection="0">
      <alignment horizontal="left" vertical="center" indent="1"/>
    </xf>
    <xf numFmtId="186" fontId="56" fillId="14" borderId="262" applyNumberFormat="0" applyProtection="0">
      <alignment horizontal="left" vertical="center" indent="1"/>
    </xf>
    <xf numFmtId="186" fontId="27" fillId="21" borderId="260" applyNumberFormat="0" applyProtection="0">
      <alignment horizontal="left" vertical="top" indent="1"/>
    </xf>
    <xf numFmtId="186" fontId="56" fillId="15" borderId="260" applyNumberFormat="0" applyProtection="0">
      <alignment horizontal="left" vertical="top" indent="1"/>
    </xf>
    <xf numFmtId="4" fontId="56" fillId="14" borderId="266"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4" fontId="27" fillId="21" borderId="266" applyNumberFormat="0" applyProtection="0">
      <alignment horizontal="left" vertical="center" indent="1"/>
    </xf>
    <xf numFmtId="186" fontId="56" fillId="63" borderId="260" applyNumberFormat="0" applyProtection="0">
      <alignment horizontal="left" vertical="top" indent="1"/>
    </xf>
    <xf numFmtId="186" fontId="61" fillId="21" borderId="264" applyBorder="0"/>
    <xf numFmtId="186" fontId="56" fillId="21" borderId="260" applyNumberFormat="0" applyProtection="0">
      <alignment horizontal="left" vertical="top" indent="1"/>
    </xf>
    <xf numFmtId="186" fontId="60" fillId="52" borderId="260" applyNumberFormat="0" applyProtection="0">
      <alignment horizontal="left" vertical="top" indent="1"/>
    </xf>
    <xf numFmtId="186" fontId="56" fillId="40" borderId="262" applyNumberFormat="0" applyFont="0" applyAlignment="0" applyProtection="0"/>
    <xf numFmtId="4" fontId="56" fillId="15" borderId="223" applyNumberFormat="0" applyProtection="0">
      <alignment horizontal="right" vertical="center"/>
    </xf>
    <xf numFmtId="186" fontId="44" fillId="0" borderId="267" applyNumberFormat="0" applyFill="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4" fontId="27" fillId="21" borderId="266" applyNumberFormat="0" applyProtection="0">
      <alignment horizontal="left" vertical="center"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4" fontId="56" fillId="15" borderId="262" applyNumberFormat="0" applyProtection="0">
      <alignment horizontal="right" vertical="center"/>
    </xf>
    <xf numFmtId="4" fontId="56" fillId="54" borderId="262" applyNumberFormat="0" applyProtection="0">
      <alignment horizontal="left" vertical="center" indent="1"/>
    </xf>
    <xf numFmtId="172" fontId="28" fillId="12" borderId="229">
      <alignment vertical="center"/>
      <protection locked="0"/>
    </xf>
    <xf numFmtId="4" fontId="56" fillId="16" borderId="262" applyNumberFormat="0" applyProtection="0">
      <alignment horizontal="right" vertical="center"/>
    </xf>
    <xf numFmtId="4" fontId="27" fillId="21" borderId="227" applyNumberFormat="0" applyProtection="0">
      <alignment horizontal="left" vertical="center" indent="1"/>
    </xf>
    <xf numFmtId="4" fontId="62" fillId="11" borderId="260" applyNumberFormat="0" applyProtection="0">
      <alignment horizontal="left" vertical="center" indent="1"/>
    </xf>
    <xf numFmtId="191" fontId="28" fillId="50" borderId="229">
      <alignment vertical="center"/>
    </xf>
    <xf numFmtId="4" fontId="56" fillId="57" borderId="266" applyNumberFormat="0" applyProtection="0">
      <alignment horizontal="right" vertical="center"/>
    </xf>
    <xf numFmtId="193" fontId="28" fillId="50" borderId="229">
      <alignment vertical="center"/>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27" fillId="15" borderId="221" applyNumberFormat="0" applyProtection="0">
      <alignment horizontal="left" vertical="top" indent="1"/>
    </xf>
    <xf numFmtId="186" fontId="44" fillId="0" borderId="228" applyNumberFormat="0" applyFill="0" applyAlignment="0" applyProtection="0"/>
    <xf numFmtId="186" fontId="56" fillId="64" borderId="210" applyNumberFormat="0">
      <protection locked="0"/>
    </xf>
    <xf numFmtId="4" fontId="56" fillId="14" borderId="227" applyNumberFormat="0" applyProtection="0">
      <alignment horizontal="left" vertical="center" indent="1"/>
    </xf>
    <xf numFmtId="4" fontId="56" fillId="19" borderId="223" applyNumberFormat="0" applyProtection="0">
      <alignment horizontal="right" vertical="center"/>
    </xf>
    <xf numFmtId="4" fontId="56" fillId="56" borderId="223" applyNumberFormat="0" applyProtection="0">
      <alignment horizontal="right" vertical="center"/>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59" fillId="53" borderId="223" applyNumberFormat="0" applyProtection="0">
      <alignment vertical="center"/>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186" fontId="56" fillId="40" borderId="262" applyNumberFormat="0" applyFont="0" applyAlignment="0" applyProtection="0"/>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42" fillId="44" borderId="262" applyNumberFormat="0" applyAlignment="0" applyProtection="0"/>
    <xf numFmtId="186" fontId="27" fillId="15" borderId="260" applyNumberFormat="0" applyProtection="0">
      <alignment horizontal="left" vertical="top" indent="1"/>
    </xf>
    <xf numFmtId="186" fontId="27" fillId="21" borderId="260"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186" fontId="62" fillId="48" borderId="221" applyNumberFormat="0" applyProtection="0">
      <alignment horizontal="left" vertical="top" indent="1"/>
    </xf>
    <xf numFmtId="186" fontId="27" fillId="63" borderId="260"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86" fontId="56" fillId="14" borderId="260" applyNumberFormat="0" applyProtection="0">
      <alignment horizontal="left" vertical="top" indent="1"/>
    </xf>
    <xf numFmtId="186" fontId="56" fillId="40" borderId="262" applyNumberFormat="0" applyFont="0" applyAlignment="0" applyProtection="0"/>
    <xf numFmtId="0" fontId="27" fillId="15" borderId="260" applyNumberFormat="0" applyProtection="0">
      <alignment horizontal="left" vertical="center" indent="1"/>
    </xf>
    <xf numFmtId="0" fontId="5" fillId="69" borderId="8">
      <alignment vertical="center"/>
    </xf>
    <xf numFmtId="186" fontId="56" fillId="15" borderId="251" applyNumberFormat="0" applyProtection="0">
      <alignment horizontal="left" vertical="top" indent="1"/>
    </xf>
    <xf numFmtId="186" fontId="56" fillId="63" borderId="221" applyNumberFormat="0" applyProtection="0">
      <alignment horizontal="left" vertical="top" indent="1"/>
    </xf>
    <xf numFmtId="186" fontId="56" fillId="14" borderId="251" applyNumberFormat="0" applyProtection="0">
      <alignment horizontal="left" vertical="top" indent="1"/>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40" borderId="262" applyNumberFormat="0" applyFont="0" applyAlignment="0" applyProtection="0"/>
    <xf numFmtId="191" fontId="28" fillId="51" borderId="196">
      <alignment horizontal="right" vertical="center"/>
      <protection locked="0"/>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0" fillId="41" borderId="262" applyNumberFormat="0" applyAlignment="0" applyProtection="0"/>
    <xf numFmtId="4" fontId="56" fillId="14" borderId="266" applyNumberFormat="0" applyProtection="0">
      <alignment horizontal="left" vertical="center" indent="1"/>
    </xf>
    <xf numFmtId="186" fontId="56" fillId="21" borderId="221" applyNumberFormat="0" applyProtection="0">
      <alignment horizontal="left" vertical="top" indent="1"/>
    </xf>
    <xf numFmtId="186" fontId="56" fillId="63" borderId="251" applyNumberFormat="0" applyProtection="0">
      <alignment horizontal="left" vertical="top" indent="1"/>
    </xf>
    <xf numFmtId="186" fontId="50" fillId="41" borderId="262" applyNumberFormat="0" applyAlignment="0" applyProtection="0"/>
    <xf numFmtId="186" fontId="56" fillId="15" borderId="260" applyNumberFormat="0" applyProtection="0">
      <alignment horizontal="left" vertical="top" indent="1"/>
    </xf>
    <xf numFmtId="186" fontId="56" fillId="21" borderId="221" applyNumberFormat="0" applyProtection="0">
      <alignment horizontal="left" vertical="top" indent="1"/>
    </xf>
    <xf numFmtId="4" fontId="56" fillId="55" borderId="223" applyNumberFormat="0" applyProtection="0">
      <alignment horizontal="right" vertical="center"/>
    </xf>
    <xf numFmtId="190" fontId="5" fillId="69" borderId="229">
      <alignment vertical="center"/>
    </xf>
    <xf numFmtId="4" fontId="27" fillId="21" borderId="227" applyNumberFormat="0" applyProtection="0">
      <alignment horizontal="left" vertical="center" indent="1"/>
    </xf>
    <xf numFmtId="191" fontId="28" fillId="12" borderId="196">
      <alignment vertical="center"/>
      <protection locked="0"/>
    </xf>
    <xf numFmtId="164" fontId="35" fillId="0" borderId="0" applyFont="0" applyFill="0" applyBorder="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90" fontId="28" fillId="51" borderId="196">
      <alignment horizontal="right" vertical="center"/>
      <protection locked="0"/>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94" fontId="33" fillId="0" borderId="220" applyFill="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0" fillId="41" borderId="262" applyNumberFormat="0" applyAlignment="0" applyProtection="0"/>
    <xf numFmtId="186" fontId="56" fillId="62" borderId="262" applyNumberFormat="0" applyProtection="0">
      <alignment horizontal="left" vertical="center" indent="1"/>
    </xf>
    <xf numFmtId="186" fontId="61" fillId="21" borderId="225" applyBorder="0"/>
    <xf numFmtId="4" fontId="59" fillId="53" borderId="262" applyNumberFormat="0" applyProtection="0">
      <alignment vertical="center"/>
    </xf>
    <xf numFmtId="37" fontId="33" fillId="0" borderId="226" applyNumberFormat="0"/>
    <xf numFmtId="194" fontId="33" fillId="0" borderId="230" applyFill="0"/>
    <xf numFmtId="186" fontId="61" fillId="21" borderId="225" applyBorder="0"/>
    <xf numFmtId="186" fontId="56" fillId="64" borderId="210" applyNumberFormat="0">
      <protection locked="0"/>
    </xf>
    <xf numFmtId="186" fontId="56" fillId="40" borderId="223" applyNumberFormat="0" applyFont="0" applyAlignment="0" applyProtection="0"/>
    <xf numFmtId="186" fontId="56" fillId="21" borderId="221" applyNumberFormat="0" applyProtection="0">
      <alignment horizontal="left" vertical="top" indent="1"/>
    </xf>
    <xf numFmtId="191" fontId="28" fillId="12" borderId="258">
      <alignment vertical="center"/>
      <protection locked="0"/>
    </xf>
    <xf numFmtId="4" fontId="64" fillId="64" borderId="223" applyNumberFormat="0" applyProtection="0">
      <alignment horizontal="right" vertical="center"/>
    </xf>
    <xf numFmtId="186" fontId="42" fillId="44" borderId="262" applyNumberFormat="0" applyAlignment="0" applyProtection="0"/>
    <xf numFmtId="191" fontId="5" fillId="70" borderId="229">
      <alignment horizontal="right" vertical="center"/>
      <protection locked="0"/>
    </xf>
    <xf numFmtId="0" fontId="27" fillId="14" borderId="260" applyNumberFormat="0" applyProtection="0">
      <alignment horizontal="left" vertical="top" indent="1"/>
    </xf>
    <xf numFmtId="4" fontId="56" fillId="14" borderId="227" applyNumberFormat="0" applyProtection="0">
      <alignment horizontal="left" vertical="center" indent="1"/>
    </xf>
    <xf numFmtId="191" fontId="28" fillId="50" borderId="229">
      <alignment vertical="center"/>
    </xf>
    <xf numFmtId="186" fontId="56" fillId="14" borderId="260" applyNumberFormat="0" applyProtection="0">
      <alignment horizontal="left" vertical="top" indent="1"/>
    </xf>
    <xf numFmtId="186" fontId="57" fillId="44" borderId="224" applyNumberFormat="0" applyAlignment="0" applyProtection="0"/>
    <xf numFmtId="186" fontId="56" fillId="14" borderId="260" applyNumberFormat="0" applyProtection="0">
      <alignment horizontal="left" vertical="top" indent="1"/>
    </xf>
    <xf numFmtId="186" fontId="27" fillId="63" borderId="221" applyNumberFormat="0" applyProtection="0">
      <alignment horizontal="left" vertical="center" indent="1"/>
    </xf>
    <xf numFmtId="186" fontId="56" fillId="40" borderId="223" applyNumberFormat="0" applyFont="0" applyAlignment="0" applyProtection="0"/>
    <xf numFmtId="186" fontId="57" fillId="44" borderId="263" applyNumberFormat="0" applyAlignment="0" applyProtection="0"/>
    <xf numFmtId="186" fontId="56" fillId="14" borderId="260" applyNumberFormat="0" applyProtection="0">
      <alignment horizontal="left" vertical="top" indent="1"/>
    </xf>
    <xf numFmtId="186" fontId="56" fillId="63" borderId="221" applyNumberFormat="0" applyProtection="0">
      <alignment horizontal="left" vertical="top" indent="1"/>
    </xf>
    <xf numFmtId="4" fontId="56" fillId="15" borderId="223" applyNumberFormat="0" applyProtection="0">
      <alignment horizontal="right" vertical="center"/>
    </xf>
    <xf numFmtId="186" fontId="56" fillId="40" borderId="223" applyNumberFormat="0" applyFont="0" applyAlignment="0" applyProtection="0"/>
    <xf numFmtId="186" fontId="56" fillId="11" borderId="223" applyNumberFormat="0" applyProtection="0">
      <alignment horizontal="left" vertical="center" indent="1"/>
    </xf>
    <xf numFmtId="4" fontId="56" fillId="19" borderId="262" applyNumberFormat="0" applyProtection="0">
      <alignment horizontal="right" vertical="center"/>
    </xf>
    <xf numFmtId="190" fontId="5" fillId="70" borderId="229">
      <alignment horizontal="right" vertical="center"/>
      <protection locked="0"/>
    </xf>
    <xf numFmtId="4" fontId="56" fillId="15" borderId="223" applyNumberFormat="0" applyProtection="0">
      <alignment horizontal="right" vertical="center"/>
    </xf>
    <xf numFmtId="186" fontId="56" fillId="63" borderId="223" applyNumberFormat="0" applyProtection="0">
      <alignment horizontal="left" vertical="center" indent="1"/>
    </xf>
    <xf numFmtId="186" fontId="56" fillId="64" borderId="210" applyNumberFormat="0">
      <protection locked="0"/>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188" fontId="5" fillId="7" borderId="8">
      <alignment vertical="center"/>
      <protection locked="0"/>
    </xf>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4" fontId="56" fillId="19" borderId="262" applyNumberFormat="0" applyProtection="0">
      <alignment horizontal="right" vertical="center"/>
    </xf>
    <xf numFmtId="186" fontId="56" fillId="21" borderId="221"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56" fillId="21" borderId="260" applyNumberFormat="0" applyProtection="0">
      <alignment horizontal="left" vertical="top" indent="1"/>
    </xf>
    <xf numFmtId="186" fontId="56" fillId="62" borderId="262" applyNumberFormat="0" applyProtection="0">
      <alignment horizontal="left" vertical="center" indent="1"/>
    </xf>
    <xf numFmtId="4" fontId="56" fillId="60"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93" fontId="28" fillId="50" borderId="229">
      <alignment vertical="center"/>
    </xf>
    <xf numFmtId="4" fontId="72" fillId="53" borderId="260" applyNumberFormat="0" applyProtection="0">
      <alignment horizontal="left" vertical="center" indent="1"/>
    </xf>
    <xf numFmtId="193" fontId="5" fillId="69" borderId="8">
      <alignment vertical="center"/>
    </xf>
    <xf numFmtId="188" fontId="5" fillId="69" borderId="8">
      <alignment vertical="center"/>
    </xf>
    <xf numFmtId="4" fontId="62" fillId="48" borderId="251" applyNumberFormat="0" applyProtection="0">
      <alignment vertical="center"/>
    </xf>
    <xf numFmtId="186" fontId="56" fillId="15" borderId="251" applyNumberFormat="0" applyProtection="0">
      <alignment horizontal="left" vertical="top" indent="1"/>
    </xf>
    <xf numFmtId="186" fontId="28" fillId="51" borderId="258">
      <alignment horizontal="right" vertical="center"/>
      <protection locked="0"/>
    </xf>
    <xf numFmtId="186" fontId="27" fillId="21" borderId="243" applyNumberFormat="0" applyProtection="0">
      <alignment horizontal="left" vertical="top" indent="1"/>
    </xf>
    <xf numFmtId="186" fontId="56" fillId="63" borderId="243"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4" fontId="56" fillId="23" borderId="223" applyNumberFormat="0" applyProtection="0">
      <alignment horizontal="right" vertical="center"/>
    </xf>
    <xf numFmtId="4" fontId="59" fillId="65" borderId="223" applyNumberFormat="0" applyProtection="0">
      <alignment horizontal="right" vertical="center"/>
    </xf>
    <xf numFmtId="186" fontId="50" fillId="41" borderId="223" applyNumberFormat="0" applyAlignment="0" applyProtection="0"/>
    <xf numFmtId="186" fontId="50" fillId="41" borderId="262" applyNumberFormat="0" applyAlignment="0" applyProtection="0"/>
    <xf numFmtId="164" fontId="35" fillId="0" borderId="0" applyFont="0" applyFill="0" applyBorder="0" applyAlignment="0" applyProtection="0"/>
    <xf numFmtId="4" fontId="56" fillId="60" borderId="223" applyNumberFormat="0" applyProtection="0">
      <alignment horizontal="right" vertical="center"/>
    </xf>
    <xf numFmtId="4" fontId="62" fillId="11" borderId="221" applyNumberFormat="0" applyProtection="0">
      <alignment horizontal="left" vertical="center" indent="1"/>
    </xf>
    <xf numFmtId="4" fontId="56" fillId="15" borderId="223" applyNumberFormat="0" applyProtection="0">
      <alignment horizontal="right" vertical="center"/>
    </xf>
    <xf numFmtId="186" fontId="56" fillId="15" borderId="221" applyNumberFormat="0" applyProtection="0">
      <alignment horizontal="left" vertical="top" indent="1"/>
    </xf>
    <xf numFmtId="186" fontId="50" fillId="41" borderId="262" applyNumberFormat="0" applyAlignment="0" applyProtection="0"/>
    <xf numFmtId="186" fontId="56" fillId="40" borderId="262" applyNumberFormat="0" applyFont="0" applyAlignment="0" applyProtection="0"/>
    <xf numFmtId="4" fontId="63" fillId="66" borderId="266" applyNumberFormat="0" applyProtection="0">
      <alignment horizontal="left" vertical="center" indent="1"/>
    </xf>
    <xf numFmtId="4" fontId="56" fillId="52" borderId="262" applyNumberFormat="0" applyProtection="0">
      <alignment vertical="center"/>
    </xf>
    <xf numFmtId="186" fontId="56" fillId="64" borderId="210" applyNumberFormat="0">
      <protection locked="0"/>
    </xf>
    <xf numFmtId="186" fontId="56" fillId="64" borderId="210" applyNumberFormat="0">
      <protection locked="0"/>
    </xf>
    <xf numFmtId="186" fontId="42" fillId="44" borderId="241" applyNumberFormat="0" applyAlignment="0" applyProtection="0"/>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0" fillId="41" borderId="262" applyNumberFormat="0" applyAlignment="0" applyProtection="0"/>
    <xf numFmtId="4" fontId="56" fillId="0" borderId="262" applyNumberFormat="0" applyProtection="0">
      <alignment horizontal="right" vertical="center"/>
    </xf>
    <xf numFmtId="188" fontId="28" fillId="51" borderId="196">
      <alignment horizontal="right" vertical="center"/>
      <protection locked="0"/>
    </xf>
    <xf numFmtId="186" fontId="28" fillId="50" borderId="196">
      <alignment vertical="center"/>
    </xf>
    <xf numFmtId="193" fontId="28" fillId="50" borderId="196">
      <alignment vertical="center"/>
    </xf>
    <xf numFmtId="186" fontId="56" fillId="14" borderId="221" applyNumberFormat="0" applyProtection="0">
      <alignment horizontal="left" vertical="top" indent="1"/>
    </xf>
    <xf numFmtId="188" fontId="28" fillId="49" borderId="196">
      <alignment vertical="center"/>
    </xf>
    <xf numFmtId="193" fontId="28" fillId="12" borderId="196">
      <alignment vertical="center"/>
      <protection locked="0"/>
    </xf>
    <xf numFmtId="186" fontId="56" fillId="15" borderId="221" applyNumberFormat="0" applyProtection="0">
      <alignment horizontal="left" vertical="top" indent="1"/>
    </xf>
    <xf numFmtId="191" fontId="28" fillId="49" borderId="196">
      <alignmen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7" fillId="44" borderId="263" applyNumberFormat="0" applyAlignment="0" applyProtection="0"/>
    <xf numFmtId="186" fontId="42" fillId="44" borderId="223" applyNumberFormat="0" applyAlignment="0" applyProtection="0"/>
    <xf numFmtId="186" fontId="56" fillId="15" borderId="260" applyNumberFormat="0" applyProtection="0">
      <alignment horizontal="left" vertical="top" indent="1"/>
    </xf>
    <xf numFmtId="186" fontId="56" fillId="21" borderId="221" applyNumberFormat="0" applyProtection="0">
      <alignment horizontal="left" vertical="top" indent="1"/>
    </xf>
    <xf numFmtId="186" fontId="27" fillId="63" borderId="221" applyNumberFormat="0" applyProtection="0">
      <alignment horizontal="left" vertical="center" indent="1"/>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28" fillId="12" borderId="229">
      <alignment vertical="center"/>
      <protection locked="0"/>
    </xf>
    <xf numFmtId="4" fontId="27" fillId="21" borderId="227" applyNumberFormat="0" applyProtection="0">
      <alignment horizontal="left" vertical="center" indent="1"/>
    </xf>
    <xf numFmtId="4" fontId="56" fillId="55" borderId="223" applyNumberFormat="0" applyProtection="0">
      <alignment horizontal="right" vertical="center"/>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44" fillId="0" borderId="267" applyNumberFormat="0" applyFill="0" applyAlignment="0" applyProtection="0"/>
    <xf numFmtId="4" fontId="56" fillId="54" borderId="262" applyNumberFormat="0" applyProtection="0">
      <alignment horizontal="left" vertical="center" indent="1"/>
    </xf>
    <xf numFmtId="186" fontId="27" fillId="21" borderId="260" applyNumberFormat="0" applyProtection="0">
      <alignment horizontal="left" vertical="center" indent="1"/>
    </xf>
    <xf numFmtId="188" fontId="28" fillId="49" borderId="229">
      <alignment vertical="center"/>
    </xf>
    <xf numFmtId="4" fontId="56" fillId="56" borderId="262" applyNumberFormat="0" applyProtection="0">
      <alignment horizontal="right" vertical="center"/>
    </xf>
    <xf numFmtId="186" fontId="56" fillId="40" borderId="252" applyNumberFormat="0" applyFont="0" applyAlignment="0" applyProtection="0"/>
    <xf numFmtId="4" fontId="56" fillId="61" borderId="266" applyNumberFormat="0" applyProtection="0">
      <alignment horizontal="left" vertical="center" indent="1"/>
    </xf>
    <xf numFmtId="4" fontId="56" fillId="19" borderId="262" applyNumberFormat="0" applyProtection="0">
      <alignment horizontal="right" vertical="center"/>
    </xf>
    <xf numFmtId="186" fontId="56" fillId="15" borderId="260" applyNumberFormat="0" applyProtection="0">
      <alignment horizontal="left" vertical="top" indent="1"/>
    </xf>
    <xf numFmtId="4" fontId="56" fillId="19" borderId="262" applyNumberFormat="0" applyProtection="0">
      <alignment horizontal="right" vertical="center"/>
    </xf>
    <xf numFmtId="186" fontId="56" fillId="63" borderId="251" applyNumberFormat="0" applyProtection="0">
      <alignment horizontal="left" vertical="top" indent="1"/>
    </xf>
    <xf numFmtId="186" fontId="56" fillId="40" borderId="262" applyNumberFormat="0" applyFont="0" applyAlignment="0" applyProtection="0"/>
    <xf numFmtId="186" fontId="60" fillId="52" borderId="260" applyNumberFormat="0" applyProtection="0">
      <alignment horizontal="left" vertical="top" indent="1"/>
    </xf>
    <xf numFmtId="186" fontId="56" fillId="15" borderId="260" applyNumberFormat="0" applyProtection="0">
      <alignment horizontal="left" vertical="top" indent="1"/>
    </xf>
    <xf numFmtId="4" fontId="72" fillId="83" borderId="260" applyNumberFormat="0" applyProtection="0">
      <alignment horizontal="right" vertical="center"/>
    </xf>
    <xf numFmtId="191" fontId="5" fillId="7" borderId="8">
      <alignment vertical="center"/>
      <protection locked="0"/>
    </xf>
    <xf numFmtId="4" fontId="27" fillId="21" borderId="244" applyNumberFormat="0" applyProtection="0">
      <alignment horizontal="left" vertical="center" indent="1"/>
    </xf>
    <xf numFmtId="186" fontId="56" fillId="21" borderId="243" applyNumberFormat="0" applyProtection="0">
      <alignment horizontal="left" vertical="top" indent="1"/>
    </xf>
    <xf numFmtId="186" fontId="56" fillId="40" borderId="262" applyNumberFormat="0" applyFont="0" applyAlignment="0" applyProtection="0"/>
    <xf numFmtId="186" fontId="57" fillId="44" borderId="263" applyNumberFormat="0" applyAlignment="0" applyProtection="0"/>
    <xf numFmtId="186" fontId="56" fillId="11" borderId="262" applyNumberFormat="0" applyProtection="0">
      <alignment horizontal="left" vertical="center" indent="1"/>
    </xf>
    <xf numFmtId="186" fontId="57" fillId="44" borderId="263" applyNumberFormat="0" applyAlignment="0" applyProtection="0"/>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27" fillId="63" borderId="260" applyNumberFormat="0" applyProtection="0">
      <alignment horizontal="left" vertical="center" indent="1"/>
    </xf>
    <xf numFmtId="191" fontId="28" fillId="50" borderId="196">
      <alignment vertical="center"/>
    </xf>
    <xf numFmtId="191" fontId="28" fillId="50" borderId="196">
      <alignment vertical="center"/>
    </xf>
    <xf numFmtId="172" fontId="28" fillId="12" borderId="196">
      <alignment vertical="center"/>
      <protection locked="0"/>
    </xf>
    <xf numFmtId="172" fontId="28" fillId="12" borderId="196">
      <alignment vertical="center"/>
      <protection locked="0"/>
    </xf>
    <xf numFmtId="186" fontId="56" fillId="14" borderId="221" applyNumberFormat="0" applyProtection="0">
      <alignment horizontal="left" vertical="top" indent="1"/>
    </xf>
    <xf numFmtId="186" fontId="28" fillId="49" borderId="196">
      <alignment vertical="center"/>
    </xf>
    <xf numFmtId="186" fontId="28" fillId="12" borderId="196">
      <alignment vertical="center"/>
      <protection locked="0"/>
    </xf>
    <xf numFmtId="186" fontId="61" fillId="21" borderId="225" applyBorder="0"/>
    <xf numFmtId="191" fontId="28" fillId="49" borderId="196">
      <alignmen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15" borderId="25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44" fillId="0" borderId="228" applyNumberFormat="0" applyFill="0" applyAlignment="0" applyProtection="0"/>
    <xf numFmtId="37" fontId="33" fillId="0" borderId="226" applyNumberFormat="0"/>
    <xf numFmtId="186" fontId="62"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8" fillId="49" borderId="229">
      <alignment vertical="center"/>
    </xf>
    <xf numFmtId="186" fontId="56" fillId="40" borderId="223" applyNumberFormat="0" applyFont="0" applyAlignment="0" applyProtection="0"/>
    <xf numFmtId="190" fontId="28" fillId="49" borderId="229">
      <alignment vertical="center"/>
    </xf>
    <xf numFmtId="4" fontId="56" fillId="58" borderId="223" applyNumberFormat="0" applyProtection="0">
      <alignment horizontal="right" vertical="center"/>
    </xf>
    <xf numFmtId="186" fontId="56" fillId="21"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91" fontId="5" fillId="13" borderId="196">
      <alignment vertical="center"/>
    </xf>
    <xf numFmtId="191" fontId="5" fillId="13" borderId="196">
      <alignment vertical="center"/>
    </xf>
    <xf numFmtId="191" fontId="5" fillId="13" borderId="196">
      <alignment vertical="center"/>
    </xf>
    <xf numFmtId="0" fontId="5" fillId="13" borderId="196">
      <alignment vertical="center"/>
    </xf>
    <xf numFmtId="0" fontId="5" fillId="13" borderId="196">
      <alignment vertical="center"/>
    </xf>
    <xf numFmtId="0" fontId="5" fillId="13" borderId="196">
      <alignment vertical="center"/>
    </xf>
    <xf numFmtId="0" fontId="5" fillId="13" borderId="196">
      <alignment vertical="center"/>
    </xf>
    <xf numFmtId="191" fontId="5" fillId="13" borderId="196">
      <alignment vertical="center"/>
    </xf>
    <xf numFmtId="188" fontId="5" fillId="13" borderId="196">
      <alignment vertical="center"/>
    </xf>
    <xf numFmtId="191" fontId="5" fillId="13" borderId="196">
      <alignment vertical="center"/>
    </xf>
    <xf numFmtId="196" fontId="5" fillId="13" borderId="196">
      <alignment vertical="center"/>
    </xf>
    <xf numFmtId="188" fontId="5" fillId="13" borderId="196">
      <alignment vertical="center"/>
    </xf>
    <xf numFmtId="188" fontId="5" fillId="13" borderId="196">
      <alignment vertical="center"/>
    </xf>
    <xf numFmtId="190" fontId="5" fillId="13" borderId="196">
      <alignmen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7" borderId="229"/>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188" fontId="5" fillId="7" borderId="196">
      <alignment vertical="center"/>
      <protection locked="0"/>
    </xf>
    <xf numFmtId="191"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91" fontId="5" fillId="7" borderId="196">
      <alignment vertical="center"/>
      <protection locked="0"/>
    </xf>
    <xf numFmtId="191" fontId="5" fillId="7" borderId="196">
      <alignment vertical="center"/>
      <protection locked="0"/>
    </xf>
    <xf numFmtId="188" fontId="5" fillId="7" borderId="196">
      <alignment vertical="center"/>
      <protection locked="0"/>
    </xf>
    <xf numFmtId="191"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6" fontId="5" fillId="69" borderId="196">
      <alignment vertical="center"/>
    </xf>
    <xf numFmtId="188" fontId="5" fillId="69" borderId="196">
      <alignment vertical="center"/>
    </xf>
    <xf numFmtId="188" fontId="5" fillId="69" borderId="196">
      <alignment vertical="center"/>
    </xf>
    <xf numFmtId="19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191" fontId="5" fillId="69" borderId="196">
      <alignment vertical="center"/>
    </xf>
    <xf numFmtId="188" fontId="5" fillId="69" borderId="196">
      <alignment vertical="center"/>
    </xf>
    <xf numFmtId="191" fontId="5" fillId="69" borderId="196">
      <alignment vertical="center"/>
    </xf>
    <xf numFmtId="191" fontId="5" fillId="69" borderId="196">
      <alignment vertical="center"/>
    </xf>
    <xf numFmtId="191"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196" fontId="5" fillId="70" borderId="196">
      <alignment horizontal="right" vertical="center"/>
      <protection locked="0"/>
    </xf>
    <xf numFmtId="188" fontId="5" fillId="70" borderId="196">
      <alignment horizontal="right" vertical="center"/>
      <protection locked="0"/>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88" fontId="5" fillId="70" borderId="196">
      <alignment horizontal="right" vertical="center"/>
      <protection locked="0"/>
    </xf>
    <xf numFmtId="191" fontId="5" fillId="70" borderId="196">
      <alignment horizontal="right" vertical="center"/>
      <protection locked="0"/>
    </xf>
    <xf numFmtId="191" fontId="5" fillId="70" borderId="196">
      <alignment horizontal="right" vertical="center"/>
      <protection locked="0"/>
    </xf>
    <xf numFmtId="186" fontId="56" fillId="21" borderId="221" applyNumberFormat="0" applyProtection="0">
      <alignment horizontal="left" vertical="top" indent="1"/>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186" fontId="56" fillId="15"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186" fontId="56" fillId="63" borderId="221" applyNumberFormat="0" applyProtection="0">
      <alignment horizontal="left" vertical="top" indent="1"/>
    </xf>
    <xf numFmtId="186" fontId="56" fillId="63" borderId="221" applyNumberFormat="0" applyProtection="0">
      <alignment horizontal="left" vertical="top" indent="1"/>
    </xf>
    <xf numFmtId="4" fontId="72" fillId="86" borderId="221" applyNumberFormat="0" applyProtection="0">
      <alignment horizontal="right" vertical="center"/>
    </xf>
    <xf numFmtId="186" fontId="56" fillId="14" borderId="223" applyNumberFormat="0" applyProtection="0">
      <alignment horizontal="left" vertical="center" indent="1"/>
    </xf>
    <xf numFmtId="186" fontId="27" fillId="14" borderId="221" applyNumberFormat="0" applyProtection="0">
      <alignment horizontal="left" vertical="top" indent="1"/>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96" applyNumberFormat="0">
      <protection locked="0"/>
    </xf>
    <xf numFmtId="4" fontId="72" fillId="87" borderId="221" applyNumberFormat="0" applyProtection="0">
      <alignment vertical="center"/>
    </xf>
    <xf numFmtId="4" fontId="74" fillId="87" borderId="221" applyNumberFormat="0" applyProtection="0">
      <alignment vertical="center"/>
    </xf>
    <xf numFmtId="186" fontId="56" fillId="15" borderId="260" applyNumberFormat="0" applyProtection="0">
      <alignment horizontal="left" vertical="top"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56" fillId="52" borderId="262" applyNumberFormat="0" applyProtection="0">
      <alignment vertical="center"/>
    </xf>
    <xf numFmtId="4" fontId="76" fillId="87" borderId="221" applyNumberFormat="0" applyProtection="0">
      <alignment horizontal="right" vertical="center"/>
    </xf>
    <xf numFmtId="186" fontId="27" fillId="15" borderId="221" applyNumberFormat="0" applyProtection="0">
      <alignment horizontal="left" vertical="center" indent="1"/>
    </xf>
    <xf numFmtId="4" fontId="56" fillId="57" borderId="227"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61" fillId="21" borderId="264" applyBorder="0"/>
    <xf numFmtId="186" fontId="56" fillId="15" borderId="260" applyNumberFormat="0" applyProtection="0">
      <alignment horizontal="left" vertical="top" indent="1"/>
    </xf>
    <xf numFmtId="186" fontId="56" fillId="40" borderId="262" applyNumberFormat="0" applyFont="0" applyAlignment="0" applyProtection="0"/>
    <xf numFmtId="4" fontId="56" fillId="59" borderId="262" applyNumberFormat="0" applyProtection="0">
      <alignment horizontal="right" vertical="center"/>
    </xf>
    <xf numFmtId="4" fontId="56" fillId="58" borderId="262" applyNumberFormat="0" applyProtection="0">
      <alignment horizontal="right" vertical="center"/>
    </xf>
    <xf numFmtId="186" fontId="56" fillId="21" borderId="260" applyNumberFormat="0" applyProtection="0">
      <alignment horizontal="left" vertical="top" indent="1"/>
    </xf>
    <xf numFmtId="4" fontId="70" fillId="86" borderId="261" applyNumberFormat="0" applyProtection="0">
      <alignment horizontal="left" vertical="center" indent="1"/>
    </xf>
    <xf numFmtId="188" fontId="5" fillId="70" borderId="8">
      <alignment horizontal="right" vertical="center"/>
      <protection locked="0"/>
    </xf>
    <xf numFmtId="186" fontId="56" fillId="40" borderId="241" applyNumberFormat="0" applyFont="0" applyAlignment="0" applyProtection="0"/>
    <xf numFmtId="186" fontId="56" fillId="14" borderId="251" applyNumberFormat="0" applyProtection="0">
      <alignment horizontal="left" vertical="top" indent="1"/>
    </xf>
    <xf numFmtId="190" fontId="5" fillId="70" borderId="258">
      <alignment horizontal="right" vertical="center"/>
      <protection locked="0"/>
    </xf>
    <xf numFmtId="186" fontId="56" fillId="15" borderId="251" applyNumberFormat="0" applyProtection="0">
      <alignment horizontal="left" vertical="top" indent="1"/>
    </xf>
    <xf numFmtId="4" fontId="62" fillId="48" borderId="251" applyNumberFormat="0" applyProtection="0">
      <alignment vertical="center"/>
    </xf>
    <xf numFmtId="4" fontId="56" fillId="58" borderId="241" applyNumberFormat="0" applyProtection="0">
      <alignment horizontal="right" vertical="center"/>
    </xf>
    <xf numFmtId="186" fontId="56" fillId="21" borderId="260" applyNumberFormat="0" applyProtection="0">
      <alignment horizontal="left" vertical="top" indent="1"/>
    </xf>
    <xf numFmtId="4" fontId="62" fillId="48" borderId="260" applyNumberFormat="0" applyProtection="0">
      <alignment vertical="center"/>
    </xf>
    <xf numFmtId="186" fontId="56" fillId="64" borderId="210" applyNumberFormat="0">
      <protection locked="0"/>
    </xf>
    <xf numFmtId="4" fontId="64" fillId="64"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91" fontId="28" fillId="51" borderId="196">
      <alignment horizontal="right" vertical="center"/>
      <protection locked="0"/>
    </xf>
    <xf numFmtId="186" fontId="28" fillId="51" borderId="196">
      <alignment horizontal="right" vertical="center"/>
      <protection locked="0"/>
    </xf>
    <xf numFmtId="191" fontId="28" fillId="50" borderId="196">
      <alignment vertical="center"/>
    </xf>
    <xf numFmtId="186" fontId="28" fillId="50" borderId="196">
      <alignment vertical="center"/>
    </xf>
    <xf numFmtId="193" fontId="28" fillId="50" borderId="196">
      <alignment vertical="center"/>
    </xf>
    <xf numFmtId="186" fontId="56" fillId="15" borderId="221" applyNumberFormat="0" applyProtection="0">
      <alignment horizontal="left" vertical="top" indent="1"/>
    </xf>
    <xf numFmtId="186" fontId="44" fillId="0" borderId="267" applyNumberFormat="0" applyFill="0" applyAlignment="0" applyProtection="0"/>
    <xf numFmtId="4" fontId="56" fillId="14" borderId="227"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14" borderId="223" applyNumberFormat="0" applyProtection="0">
      <alignment horizontal="left" vertical="center" indent="1"/>
    </xf>
    <xf numFmtId="186" fontId="27"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9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9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96"/>
    <xf numFmtId="37" fontId="33" fillId="0" borderId="226" applyNumberFormat="0"/>
    <xf numFmtId="186" fontId="56" fillId="14" borderId="260" applyNumberFormat="0" applyProtection="0">
      <alignment horizontal="left" vertical="top" indent="1"/>
    </xf>
    <xf numFmtId="186" fontId="56" fillId="21" borderId="221" applyNumberFormat="0" applyProtection="0">
      <alignment horizontal="left" vertical="top" indent="1"/>
    </xf>
    <xf numFmtId="186" fontId="56" fillId="40" borderId="262" applyNumberFormat="0" applyFont="0" applyAlignment="0" applyProtection="0"/>
    <xf numFmtId="4" fontId="56" fillId="56" borderId="223" applyNumberFormat="0" applyProtection="0">
      <alignment horizontal="right" vertical="center"/>
    </xf>
    <xf numFmtId="186" fontId="56" fillId="62" borderId="223" applyNumberFormat="0" applyProtection="0">
      <alignment horizontal="left" vertical="center" indent="1"/>
    </xf>
    <xf numFmtId="186" fontId="56" fillId="63" borderId="260"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56" fillId="63" borderId="262"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40" borderId="262" applyNumberFormat="0" applyFont="0" applyAlignment="0" applyProtection="0"/>
    <xf numFmtId="186" fontId="42" fillId="44" borderId="223" applyNumberFormat="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40" borderId="262" applyNumberFormat="0" applyFont="0" applyAlignment="0" applyProtection="0"/>
    <xf numFmtId="172" fontId="28" fillId="12" borderId="196">
      <alignment vertical="center"/>
      <protection locked="0"/>
    </xf>
    <xf numFmtId="186" fontId="56" fillId="40" borderId="262" applyNumberFormat="0" applyFont="0" applyAlignment="0" applyProtection="0"/>
    <xf numFmtId="4" fontId="59" fillId="65" borderId="223" applyNumberFormat="0" applyProtection="0">
      <alignment horizontal="right" vertical="center"/>
    </xf>
    <xf numFmtId="191" fontId="28" fillId="12" borderId="196">
      <alignment vertical="center"/>
      <protection locked="0"/>
    </xf>
    <xf numFmtId="4" fontId="56" fillId="53" borderId="223" applyNumberFormat="0" applyProtection="0">
      <alignment horizontal="left" vertical="center" indent="1"/>
    </xf>
    <xf numFmtId="4" fontId="56" fillId="53" borderId="223" applyNumberFormat="0" applyProtection="0">
      <alignment horizontal="left" vertical="center" indent="1"/>
    </xf>
    <xf numFmtId="186" fontId="57" fillId="44" borderId="263" applyNumberFormat="0" applyAlignment="0" applyProtection="0"/>
    <xf numFmtId="186" fontId="56" fillId="15" borderId="260" applyNumberFormat="0" applyProtection="0">
      <alignment horizontal="left" vertical="top" indent="1"/>
    </xf>
    <xf numFmtId="186" fontId="56" fillId="14" borderId="221" applyNumberFormat="0" applyProtection="0">
      <alignment horizontal="left" vertical="top" indent="1"/>
    </xf>
    <xf numFmtId="172" fontId="28" fillId="12" borderId="196">
      <alignment vertical="center"/>
      <protection locked="0"/>
    </xf>
    <xf numFmtId="186" fontId="42" fillId="44" borderId="223" applyNumberFormat="0" applyAlignment="0" applyProtection="0"/>
    <xf numFmtId="186" fontId="27" fillId="14" borderId="260" applyNumberFormat="0" applyProtection="0">
      <alignment horizontal="left" vertical="top" indent="1"/>
    </xf>
    <xf numFmtId="4" fontId="56" fillId="23" borderId="262" applyNumberFormat="0" applyProtection="0">
      <alignment horizontal="right" vertical="center"/>
    </xf>
    <xf numFmtId="186" fontId="56" fillId="63" borderId="260" applyNumberFormat="0" applyProtection="0">
      <alignment horizontal="left" vertical="top" indent="1"/>
    </xf>
    <xf numFmtId="4" fontId="64" fillId="64" borderId="262" applyNumberFormat="0" applyProtection="0">
      <alignment horizontal="right" vertical="center"/>
    </xf>
    <xf numFmtId="4" fontId="64" fillId="64" borderId="262" applyNumberFormat="0" applyProtection="0">
      <alignment horizontal="right" vertical="center"/>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0" fillId="52"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60" borderId="262" applyNumberFormat="0" applyProtection="0">
      <alignment horizontal="right" vertical="center"/>
    </xf>
    <xf numFmtId="4" fontId="56" fillId="52" borderId="262" applyNumberFormat="0" applyProtection="0">
      <alignment vertical="center"/>
    </xf>
    <xf numFmtId="4" fontId="56" fillId="58" borderId="262" applyNumberFormat="0" applyProtection="0">
      <alignment horizontal="right" vertical="center"/>
    </xf>
    <xf numFmtId="186" fontId="56" fillId="62" borderId="262" applyNumberFormat="0" applyProtection="0">
      <alignment horizontal="left" vertical="center" indent="1"/>
    </xf>
    <xf numFmtId="4" fontId="56" fillId="53" borderId="262"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186" fontId="56" fillId="40" borderId="262" applyNumberFormat="0" applyFont="0" applyAlignment="0" applyProtection="0"/>
    <xf numFmtId="186" fontId="42" fillId="44" borderId="262" applyNumberFormat="0" applyAlignment="0" applyProtection="0"/>
    <xf numFmtId="4" fontId="56" fillId="16" borderId="252" applyNumberFormat="0" applyProtection="0">
      <alignment horizontal="right" vertical="center"/>
    </xf>
    <xf numFmtId="186" fontId="56" fillId="62" borderId="262" applyNumberFormat="0" applyProtection="0">
      <alignment horizontal="left" vertical="center" indent="1"/>
    </xf>
    <xf numFmtId="186" fontId="27" fillId="21" borderId="260" applyNumberFormat="0" applyProtection="0">
      <alignment horizontal="left" vertical="center"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186" fontId="56" fillId="21" borderId="260" applyNumberFormat="0" applyProtection="0">
      <alignment horizontal="left" vertical="top" indent="1"/>
    </xf>
    <xf numFmtId="186" fontId="57" fillId="44" borderId="263" applyNumberFormat="0" applyAlignment="0" applyProtection="0"/>
    <xf numFmtId="186" fontId="56" fillId="21" borderId="260" applyNumberFormat="0" applyProtection="0">
      <alignment horizontal="left" vertical="top" indent="1"/>
    </xf>
    <xf numFmtId="186" fontId="44" fillId="0" borderId="267" applyNumberFormat="0" applyFill="0" applyAlignment="0" applyProtection="0"/>
    <xf numFmtId="186" fontId="56" fillId="21" borderId="260" applyNumberFormat="0" applyProtection="0">
      <alignment horizontal="left" vertical="top" indent="1"/>
    </xf>
    <xf numFmtId="188" fontId="28" fillId="50" borderId="268">
      <alignment vertical="center"/>
    </xf>
    <xf numFmtId="4" fontId="56" fillId="52" borderId="262" applyNumberFormat="0" applyProtection="0">
      <alignment vertical="center"/>
    </xf>
    <xf numFmtId="4" fontId="56" fillId="60" borderId="262" applyNumberFormat="0" applyProtection="0">
      <alignment horizontal="right" vertical="center"/>
    </xf>
    <xf numFmtId="4" fontId="64" fillId="64" borderId="262" applyNumberFormat="0" applyProtection="0">
      <alignment horizontal="righ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5" borderId="262" applyNumberFormat="0" applyProtection="0">
      <alignment horizontal="right" vertical="center"/>
    </xf>
    <xf numFmtId="186" fontId="27" fillId="21" borderId="260" applyNumberFormat="0" applyProtection="0">
      <alignment horizontal="left" vertical="center" indent="1"/>
    </xf>
    <xf numFmtId="186" fontId="56" fillId="14" borderId="260"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0" borderId="262" applyNumberFormat="0" applyProtection="0">
      <alignment horizontal="right" vertical="center"/>
    </xf>
    <xf numFmtId="186" fontId="56" fillId="40" borderId="262" applyNumberFormat="0" applyFont="0" applyAlignment="0" applyProtection="0"/>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27" fillId="14" borderId="260" applyNumberFormat="0" applyProtection="0">
      <alignment horizontal="left" vertical="top" indent="1"/>
    </xf>
    <xf numFmtId="4" fontId="27" fillId="21" borderId="266" applyNumberFormat="0" applyProtection="0">
      <alignment horizontal="left" vertical="center" indent="1"/>
    </xf>
    <xf numFmtId="4" fontId="56" fillId="57" borderId="266"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15" borderId="266"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40" borderId="262" applyNumberFormat="0" applyFont="0" applyAlignment="0" applyProtection="0"/>
    <xf numFmtId="4" fontId="56" fillId="14" borderId="266" applyNumberFormat="0" applyProtection="0">
      <alignment horizontal="left" vertical="center" indent="1"/>
    </xf>
    <xf numFmtId="186" fontId="56" fillId="40" borderId="262" applyNumberFormat="0" applyFont="0" applyAlignment="0" applyProtection="0"/>
    <xf numFmtId="4" fontId="59" fillId="53" borderId="262" applyNumberFormat="0" applyProtection="0">
      <alignment vertical="center"/>
    </xf>
    <xf numFmtId="4" fontId="56" fillId="56" borderId="262" applyNumberFormat="0" applyProtection="0">
      <alignment horizontal="right" vertical="center"/>
    </xf>
    <xf numFmtId="186" fontId="56" fillId="40" borderId="262" applyNumberFormat="0" applyFont="0" applyAlignment="0" applyProtection="0"/>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1" borderId="262" applyNumberFormat="0" applyProtection="0">
      <alignment horizontal="left" vertical="center" indent="1"/>
    </xf>
    <xf numFmtId="4" fontId="56" fillId="15" borderId="266" applyNumberFormat="0" applyProtection="0">
      <alignment horizontal="left" vertical="center" indent="1"/>
    </xf>
    <xf numFmtId="186" fontId="27" fillId="63" borderId="260" applyNumberFormat="0" applyProtection="0">
      <alignment horizontal="left" vertical="center" indent="1"/>
    </xf>
    <xf numFmtId="186" fontId="56" fillId="40" borderId="262" applyNumberFormat="0" applyFont="0" applyAlignment="0" applyProtection="0"/>
    <xf numFmtId="186" fontId="27" fillId="21" borderId="260" applyNumberFormat="0" applyProtection="0">
      <alignment horizontal="left" vertical="top" indent="1"/>
    </xf>
    <xf numFmtId="186" fontId="56" fillId="63" borderId="262" applyNumberFormat="0" applyProtection="0">
      <alignment horizontal="left" vertical="center" indent="1"/>
    </xf>
    <xf numFmtId="186" fontId="56" fillId="63" borderId="260" applyNumberFormat="0" applyProtection="0">
      <alignment horizontal="left" vertical="top" indent="1"/>
    </xf>
    <xf numFmtId="4" fontId="56" fillId="60" borderId="262" applyNumberFormat="0" applyProtection="0">
      <alignment horizontal="right" vertical="center"/>
    </xf>
    <xf numFmtId="186" fontId="56" fillId="21" borderId="260" applyNumberFormat="0" applyProtection="0">
      <alignment horizontal="left" vertical="top" indent="1"/>
    </xf>
    <xf numFmtId="186" fontId="27" fillId="21" borderId="260" applyNumberFormat="0" applyProtection="0">
      <alignment horizontal="left" vertical="center" indent="1"/>
    </xf>
    <xf numFmtId="186" fontId="56" fillId="40" borderId="262" applyNumberFormat="0" applyFont="0" applyAlignment="0" applyProtection="0"/>
    <xf numFmtId="186" fontId="56" fillId="21" borderId="260" applyNumberFormat="0" applyProtection="0">
      <alignment horizontal="left" vertical="top" indent="1"/>
    </xf>
    <xf numFmtId="4" fontId="62" fillId="11" borderId="260" applyNumberFormat="0" applyProtection="0">
      <alignment horizontal="left" vertical="center" indent="1"/>
    </xf>
    <xf numFmtId="4" fontId="56" fillId="61" borderId="227" applyNumberFormat="0" applyProtection="0">
      <alignment horizontal="left" vertical="center" indent="1"/>
    </xf>
    <xf numFmtId="186" fontId="56" fillId="40" borderId="262" applyNumberFormat="0" applyFont="0" applyAlignment="0" applyProtection="0"/>
    <xf numFmtId="186" fontId="56" fillId="14" borderId="260" applyNumberFormat="0" applyProtection="0">
      <alignment horizontal="left" vertical="top" indent="1"/>
    </xf>
    <xf numFmtId="186" fontId="56" fillId="40" borderId="262" applyNumberFormat="0" applyFont="0" applyAlignment="0" applyProtection="0"/>
    <xf numFmtId="186" fontId="28" fillId="50" borderId="229">
      <alignment vertical="center"/>
    </xf>
    <xf numFmtId="191" fontId="28" fillId="51" borderId="229">
      <alignment horizontal="right" vertical="center"/>
      <protection locked="0"/>
    </xf>
    <xf numFmtId="188" fontId="28" fillId="50" borderId="229">
      <alignment vertical="center"/>
    </xf>
    <xf numFmtId="191" fontId="28" fillId="50" borderId="229">
      <alignment vertical="center"/>
    </xf>
    <xf numFmtId="186" fontId="28" fillId="12" borderId="229">
      <alignment vertical="center"/>
      <protection locked="0"/>
    </xf>
    <xf numFmtId="188" fontId="28" fillId="49" borderId="229">
      <alignment vertical="center"/>
    </xf>
    <xf numFmtId="186" fontId="28" fillId="49" borderId="229">
      <alignment vertical="center"/>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64" borderId="210" applyNumberFormat="0">
      <protection locked="0"/>
    </xf>
    <xf numFmtId="4" fontId="62" fillId="11" borderId="221" applyNumberFormat="0" applyProtection="0">
      <alignment horizontal="left" vertical="center" indent="1"/>
    </xf>
    <xf numFmtId="4" fontId="56" fillId="53" borderId="223" applyNumberFormat="0" applyProtection="0">
      <alignment horizontal="left" vertical="center" indent="1"/>
    </xf>
    <xf numFmtId="186" fontId="56" fillId="21" borderId="221" applyNumberFormat="0" applyProtection="0">
      <alignment horizontal="left" vertical="top" indent="1"/>
    </xf>
    <xf numFmtId="186" fontId="56" fillId="14" borderId="221" applyNumberFormat="0" applyProtection="0">
      <alignment horizontal="left" vertical="top" indent="1"/>
    </xf>
    <xf numFmtId="4" fontId="56" fillId="16" borderId="223" applyNumberFormat="0" applyProtection="0">
      <alignment horizontal="right" vertical="center"/>
    </xf>
    <xf numFmtId="37" fontId="33" fillId="0" borderId="226" applyNumberFormat="0"/>
    <xf numFmtId="186" fontId="56" fillId="64" borderId="210" applyNumberFormat="0">
      <protection locked="0"/>
    </xf>
    <xf numFmtId="186" fontId="44" fillId="0" borderId="228" applyNumberFormat="0" applyFill="0" applyAlignment="0" applyProtection="0"/>
    <xf numFmtId="4" fontId="64" fillId="64" borderId="223" applyNumberFormat="0" applyProtection="0">
      <alignment horizontal="right" vertical="center"/>
    </xf>
    <xf numFmtId="186" fontId="56" fillId="64" borderId="210" applyNumberFormat="0">
      <protection locked="0"/>
    </xf>
    <xf numFmtId="4" fontId="56" fillId="16" borderId="223" applyNumberFormat="0" applyProtection="0">
      <alignment horizontal="right" vertical="center"/>
    </xf>
    <xf numFmtId="4" fontId="56" fillId="57" borderId="227" applyNumberFormat="0" applyProtection="0">
      <alignment horizontal="right" vertical="center"/>
    </xf>
    <xf numFmtId="4" fontId="56" fillId="53" borderId="223" applyNumberFormat="0" applyProtection="0">
      <alignment horizontal="left" vertical="center" indent="1"/>
    </xf>
    <xf numFmtId="186" fontId="56" fillId="63" borderId="260" applyNumberFormat="0" applyProtection="0">
      <alignment horizontal="left" vertical="top" indent="1"/>
    </xf>
    <xf numFmtId="4" fontId="56" fillId="53" borderId="262" applyNumberFormat="0" applyProtection="0">
      <alignment horizontal="left" vertical="center" indent="1"/>
    </xf>
    <xf numFmtId="186" fontId="56" fillId="14" borderId="262"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60" fillId="52" borderId="260" applyNumberFormat="0" applyProtection="0">
      <alignment horizontal="left" vertical="top" indent="1"/>
    </xf>
    <xf numFmtId="4" fontId="56" fillId="15" borderId="262" applyNumberFormat="0" applyProtection="0">
      <alignment horizontal="right" vertical="center"/>
    </xf>
    <xf numFmtId="186" fontId="61" fillId="21" borderId="264" applyBorder="0"/>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4" fontId="56" fillId="53" borderId="262" applyNumberFormat="0" applyProtection="0">
      <alignment horizontal="left" vertical="center" indent="1"/>
    </xf>
    <xf numFmtId="186" fontId="60" fillId="52" borderId="260" applyNumberFormat="0" applyProtection="0">
      <alignment horizontal="left" vertical="top" indent="1"/>
    </xf>
    <xf numFmtId="186" fontId="27" fillId="21" borderId="260" applyNumberFormat="0" applyProtection="0">
      <alignment horizontal="left" vertical="center" indent="1"/>
    </xf>
    <xf numFmtId="186" fontId="27" fillId="15" borderId="260" applyNumberFormat="0" applyProtection="0">
      <alignment horizontal="left" vertical="center" indent="1"/>
    </xf>
    <xf numFmtId="186" fontId="27" fillId="63" borderId="260" applyNumberFormat="0" applyProtection="0">
      <alignment horizontal="left" vertical="center" indent="1"/>
    </xf>
    <xf numFmtId="186" fontId="27" fillId="14" borderId="260" applyNumberFormat="0" applyProtection="0">
      <alignment horizontal="left" vertical="center" indent="1"/>
    </xf>
    <xf numFmtId="186" fontId="56" fillId="14"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4" fontId="56" fillId="54" borderId="262" applyNumberFormat="0" applyProtection="0">
      <alignment horizontal="left" vertical="center" indent="1"/>
    </xf>
    <xf numFmtId="4" fontId="59" fillId="65" borderId="262" applyNumberFormat="0" applyProtection="0">
      <alignment horizontal="right" vertical="center"/>
    </xf>
    <xf numFmtId="186" fontId="56" fillId="40" borderId="262" applyNumberFormat="0" applyFont="0" applyAlignment="0" applyProtection="0"/>
    <xf numFmtId="4" fontId="56" fillId="56"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0"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4" fontId="56" fillId="61" borderId="266" applyNumberFormat="0" applyProtection="0">
      <alignment horizontal="left" vertical="center" indent="1"/>
    </xf>
    <xf numFmtId="4" fontId="56" fillId="55" borderId="26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186" fontId="50" fillId="41" borderId="241" applyNumberFormat="0" applyAlignment="0" applyProtection="0"/>
    <xf numFmtId="186" fontId="56" fillId="14" borderId="260" applyNumberFormat="0" applyProtection="0">
      <alignment horizontal="left" vertical="top" indent="1"/>
    </xf>
    <xf numFmtId="186" fontId="27" fillId="15" borderId="260" applyNumberFormat="0" applyProtection="0">
      <alignment horizontal="left" vertical="center" indent="1"/>
    </xf>
    <xf numFmtId="4" fontId="56" fillId="59" borderId="262" applyNumberFormat="0" applyProtection="0">
      <alignment horizontal="right" vertical="center"/>
    </xf>
    <xf numFmtId="4" fontId="62" fillId="11" borderId="260" applyNumberFormat="0" applyProtection="0">
      <alignment horizontal="left" vertical="center" indent="1"/>
    </xf>
    <xf numFmtId="4" fontId="56" fillId="56" borderId="262" applyNumberFormat="0" applyProtection="0">
      <alignment horizontal="right" vertical="center"/>
    </xf>
    <xf numFmtId="186" fontId="56" fillId="21" borderId="260" applyNumberFormat="0" applyProtection="0">
      <alignment horizontal="left" vertical="top" indent="1"/>
    </xf>
    <xf numFmtId="4" fontId="56" fillId="59" borderId="262" applyNumberFormat="0" applyProtection="0">
      <alignment horizontal="right" vertical="center"/>
    </xf>
    <xf numFmtId="4" fontId="56" fillId="16" borderId="262" applyNumberFormat="0" applyProtection="0">
      <alignment horizontal="right" vertical="center"/>
    </xf>
    <xf numFmtId="4" fontId="56" fillId="57" borderId="266" applyNumberFormat="0" applyProtection="0">
      <alignment horizontal="right" vertical="center"/>
    </xf>
    <xf numFmtId="4" fontId="63" fillId="66" borderId="266" applyNumberFormat="0" applyProtection="0">
      <alignment horizontal="left" vertical="center" indent="1"/>
    </xf>
    <xf numFmtId="186" fontId="27" fillId="63" borderId="260" applyNumberFormat="0" applyProtection="0">
      <alignment horizontal="left" vertical="top" indent="1"/>
    </xf>
    <xf numFmtId="186" fontId="56" fillId="15" borderId="260" applyNumberFormat="0" applyProtection="0">
      <alignment horizontal="left" vertical="top" indent="1"/>
    </xf>
    <xf numFmtId="186" fontId="57" fillId="44" borderId="263" applyNumberFormat="0" applyAlignment="0" applyProtection="0"/>
    <xf numFmtId="186" fontId="61" fillId="21" borderId="264" applyBorder="0"/>
    <xf numFmtId="186" fontId="56" fillId="63" borderId="260" applyNumberFormat="0" applyProtection="0">
      <alignment horizontal="left" vertical="top" indent="1"/>
    </xf>
    <xf numFmtId="4" fontId="27" fillId="21" borderId="266" applyNumberFormat="0" applyProtection="0">
      <alignment horizontal="left" vertical="center"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61" fillId="21" borderId="264" applyBorder="0"/>
    <xf numFmtId="186" fontId="56" fillId="63" borderId="260" applyNumberFormat="0" applyProtection="0">
      <alignment horizontal="left" vertical="top" indent="1"/>
    </xf>
    <xf numFmtId="186" fontId="61" fillId="21" borderId="264" applyBorder="0"/>
    <xf numFmtId="4" fontId="56" fillId="55" borderId="262" applyNumberFormat="0" applyProtection="0">
      <alignment horizontal="right" vertical="center"/>
    </xf>
    <xf numFmtId="186" fontId="27" fillId="63" borderId="260" applyNumberFormat="0" applyProtection="0">
      <alignment horizontal="left" vertical="center"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61" fillId="21" borderId="264" applyBorder="0"/>
    <xf numFmtId="186" fontId="62" fillId="15" borderId="251" applyNumberFormat="0" applyProtection="0">
      <alignment horizontal="left" vertical="top" indent="1"/>
    </xf>
    <xf numFmtId="4" fontId="56" fillId="60" borderId="223" applyNumberFormat="0" applyProtection="0">
      <alignment horizontal="right" vertical="center"/>
    </xf>
    <xf numFmtId="4" fontId="56" fillId="16" borderId="223" applyNumberFormat="0" applyProtection="0">
      <alignment horizontal="right" vertical="center"/>
    </xf>
    <xf numFmtId="186" fontId="60" fillId="52" borderId="221" applyNumberFormat="0" applyProtection="0">
      <alignment horizontal="left" vertical="top" indent="1"/>
    </xf>
    <xf numFmtId="186" fontId="56" fillId="40" borderId="223" applyNumberFormat="0" applyFont="0" applyAlignment="0" applyProtection="0"/>
    <xf numFmtId="186" fontId="56" fillId="63" borderId="221" applyNumberFormat="0" applyProtection="0">
      <alignment horizontal="left" vertical="top" indent="1"/>
    </xf>
    <xf numFmtId="186" fontId="56" fillId="40" borderId="223" applyNumberFormat="0" applyFont="0" applyAlignment="0" applyProtection="0"/>
    <xf numFmtId="4" fontId="56" fillId="52" borderId="223" applyNumberFormat="0" applyProtection="0">
      <alignment vertical="center"/>
    </xf>
    <xf numFmtId="4" fontId="56" fillId="55" borderId="223" applyNumberFormat="0" applyProtection="0">
      <alignment horizontal="righ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42" fillId="44" borderId="223" applyNumberFormat="0" applyAlignment="0" applyProtection="0"/>
    <xf numFmtId="186" fontId="56" fillId="21" borderId="221" applyNumberFormat="0" applyProtection="0">
      <alignment horizontal="left" vertical="top"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40" borderId="223" applyNumberFormat="0" applyFont="0" applyAlignment="0" applyProtection="0"/>
    <xf numFmtId="196" fontId="5" fillId="69" borderId="229">
      <alignment vertical="center"/>
    </xf>
    <xf numFmtId="191" fontId="5" fillId="7" borderId="229">
      <alignment vertical="center"/>
      <protection locked="0"/>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27" fillId="21" borderId="227" applyNumberFormat="0" applyProtection="0">
      <alignment horizontal="left" vertical="center" indent="1"/>
    </xf>
    <xf numFmtId="4" fontId="56" fillId="60" borderId="223" applyNumberFormat="0" applyProtection="0">
      <alignment horizontal="right" vertical="center"/>
    </xf>
    <xf numFmtId="4" fontId="56" fillId="19" borderId="223" applyNumberFormat="0" applyProtection="0">
      <alignment horizontal="right" vertical="center"/>
    </xf>
    <xf numFmtId="191" fontId="28" fillId="50" borderId="229">
      <alignment vertical="center"/>
    </xf>
    <xf numFmtId="186" fontId="28" fillId="50" borderId="229">
      <alignment vertical="center"/>
    </xf>
    <xf numFmtId="193" fontId="28" fillId="50" borderId="229">
      <alignment vertical="center"/>
    </xf>
    <xf numFmtId="191" fontId="28" fillId="12" borderId="229">
      <alignment vertical="center"/>
      <protection locked="0"/>
    </xf>
    <xf numFmtId="172" fontId="28" fillId="12" borderId="229">
      <alignment vertical="center"/>
      <protection locked="0"/>
    </xf>
    <xf numFmtId="191" fontId="28" fillId="12" borderId="229">
      <alignment vertical="center"/>
      <protection locked="0"/>
    </xf>
    <xf numFmtId="191" fontId="28" fillId="12" borderId="229">
      <alignment vertical="center"/>
      <protection locked="0"/>
    </xf>
    <xf numFmtId="186" fontId="56" fillId="40" borderId="223" applyNumberFormat="0" applyFont="0" applyAlignment="0" applyProtection="0"/>
    <xf numFmtId="186" fontId="27" fillId="21" borderId="221" applyNumberFormat="0" applyProtection="0">
      <alignment horizontal="left" vertical="top" indent="1"/>
    </xf>
    <xf numFmtId="186" fontId="57" fillId="44" borderId="224" applyNumberFormat="0" applyAlignment="0" applyProtection="0"/>
    <xf numFmtId="4" fontId="56" fillId="15" borderId="227" applyNumberFormat="0" applyProtection="0">
      <alignment horizontal="left" vertical="center" indent="1"/>
    </xf>
    <xf numFmtId="186" fontId="56" fillId="40" borderId="223" applyNumberFormat="0" applyFont="0" applyAlignment="0" applyProtection="0"/>
    <xf numFmtId="186" fontId="56" fillId="21" borderId="221" applyNumberFormat="0" applyProtection="0">
      <alignment horizontal="left" vertical="top" indent="1"/>
    </xf>
    <xf numFmtId="186" fontId="56" fillId="40" borderId="223" applyNumberFormat="0" applyFont="0" applyAlignment="0" applyProtection="0"/>
    <xf numFmtId="186" fontId="56" fillId="21" borderId="221" applyNumberFormat="0" applyProtection="0">
      <alignment horizontal="left" vertical="top" indent="1"/>
    </xf>
    <xf numFmtId="186" fontId="56" fillId="63" borderId="221" applyNumberFormat="0" applyProtection="0">
      <alignment horizontal="left" vertical="top" indent="1"/>
    </xf>
    <xf numFmtId="4" fontId="62" fillId="48" borderId="221"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56" fillId="15" borderId="221" applyNumberFormat="0" applyProtection="0">
      <alignment horizontal="left" vertical="top" indent="1"/>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7" borderId="227"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19" borderId="223" applyNumberFormat="0" applyProtection="0">
      <alignment horizontal="right" vertical="center"/>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27" fillId="21" borderId="227" applyNumberFormat="0" applyProtection="0">
      <alignment horizontal="left" vertical="center" indent="1"/>
    </xf>
    <xf numFmtId="186" fontId="27" fillId="21" borderId="221"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44" fillId="0" borderId="228" applyNumberFormat="0" applyFill="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4" borderId="210" applyNumberFormat="0">
      <protection locked="0"/>
    </xf>
    <xf numFmtId="4" fontId="62" fillId="48" borderId="221" applyNumberFormat="0" applyProtection="0">
      <alignment vertical="center"/>
    </xf>
    <xf numFmtId="4" fontId="56" fillId="54" borderId="223" applyNumberFormat="0" applyProtection="0">
      <alignment horizontal="left" vertical="center" indent="1"/>
    </xf>
    <xf numFmtId="186" fontId="62" fillId="48" borderId="221" applyNumberFormat="0" applyProtection="0">
      <alignment horizontal="left" vertical="top" indent="1"/>
    </xf>
    <xf numFmtId="4" fontId="59" fillId="65" borderId="223" applyNumberFormat="0" applyProtection="0">
      <alignment horizontal="right" vertical="center"/>
    </xf>
    <xf numFmtId="186" fontId="62" fillId="15" borderId="221" applyNumberFormat="0" applyProtection="0">
      <alignment horizontal="left" vertical="top" indent="1"/>
    </xf>
    <xf numFmtId="37" fontId="33" fillId="0" borderId="226" applyNumberFormat="0"/>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63" borderId="221" applyNumberFormat="0" applyProtection="0">
      <alignment horizontal="left" vertical="top" indent="1"/>
    </xf>
    <xf numFmtId="186" fontId="56" fillId="64" borderId="210" applyNumberFormat="0">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93" fontId="28" fillId="12" borderId="229">
      <alignment vertical="center"/>
      <protection locked="0"/>
    </xf>
    <xf numFmtId="186" fontId="28" fillId="49" borderId="229">
      <alignment vertical="center"/>
    </xf>
    <xf numFmtId="191" fontId="28" fillId="49" borderId="229">
      <alignment vertical="center"/>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4" fontId="62" fillId="48" borderId="221" applyNumberFormat="0" applyProtection="0">
      <alignment vertical="center"/>
    </xf>
    <xf numFmtId="186" fontId="56" fillId="40" borderId="223" applyNumberFormat="0" applyFont="0" applyAlignment="0" applyProtection="0"/>
    <xf numFmtId="186" fontId="56" fillId="21" borderId="221" applyNumberFormat="0" applyProtection="0">
      <alignment horizontal="left" vertical="top" indent="1"/>
    </xf>
    <xf numFmtId="186" fontId="56" fillId="15" borderId="221" applyNumberFormat="0" applyProtection="0">
      <alignment horizontal="left" vertical="top" indent="1"/>
    </xf>
    <xf numFmtId="4" fontId="63" fillId="66" borderId="227" applyNumberFormat="0" applyProtection="0">
      <alignment horizontal="left" vertical="center"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11" borderId="223"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55" borderId="223" applyNumberFormat="0" applyProtection="0">
      <alignment horizontal="right" vertical="center"/>
    </xf>
    <xf numFmtId="4" fontId="56" fillId="52" borderId="223" applyNumberFormat="0" applyProtection="0">
      <alignment vertical="center"/>
    </xf>
    <xf numFmtId="186" fontId="50" fillId="41" borderId="223" applyNumberFormat="0" applyAlignment="0" applyProtection="0"/>
    <xf numFmtId="186" fontId="50" fillId="41" borderId="223" applyNumberFormat="0" applyAlignment="0" applyProtection="0"/>
    <xf numFmtId="4" fontId="27" fillId="21" borderId="227"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37" fontId="33" fillId="0" borderId="226" applyNumberFormat="0"/>
    <xf numFmtId="194" fontId="33" fillId="0" borderId="230" applyFill="0"/>
    <xf numFmtId="186" fontId="56" fillId="63" borderId="221" applyNumberFormat="0" applyProtection="0">
      <alignment horizontal="left" vertical="top" indent="1"/>
    </xf>
    <xf numFmtId="186" fontId="57" fillId="44" borderId="224" applyNumberFormat="0" applyAlignment="0" applyProtection="0"/>
    <xf numFmtId="186" fontId="56" fillId="63" borderId="221" applyNumberFormat="0" applyProtection="0">
      <alignment horizontal="left" vertical="top" indent="1"/>
    </xf>
    <xf numFmtId="193" fontId="28" fillId="12" borderId="229">
      <alignment vertical="center"/>
      <protection locked="0"/>
    </xf>
    <xf numFmtId="186" fontId="27" fillId="14" borderId="221" applyNumberFormat="0" applyProtection="0">
      <alignment horizontal="left" vertical="top" indent="1"/>
    </xf>
    <xf numFmtId="172" fontId="28" fillId="12" borderId="229">
      <alignment vertical="center"/>
      <protection locked="0"/>
    </xf>
    <xf numFmtId="186" fontId="56" fillId="14" borderId="221" applyNumberFormat="0" applyProtection="0">
      <alignment horizontal="left" vertical="top" indent="1"/>
    </xf>
    <xf numFmtId="186" fontId="57" fillId="44" borderId="224" applyNumberFormat="0" applyAlignment="0" applyProtection="0"/>
    <xf numFmtId="186" fontId="56" fillId="14" borderId="221" applyNumberFormat="0" applyProtection="0">
      <alignment horizontal="left" vertical="top" indent="1"/>
    </xf>
    <xf numFmtId="4" fontId="27" fillId="21" borderId="227" applyNumberFormat="0" applyProtection="0">
      <alignment horizontal="left" vertical="center" indent="1"/>
    </xf>
    <xf numFmtId="186" fontId="56" fillId="14" borderId="221" applyNumberFormat="0" applyProtection="0">
      <alignment horizontal="left" vertical="top" indent="1"/>
    </xf>
    <xf numFmtId="186" fontId="27" fillId="15" borderId="221" applyNumberFormat="0" applyProtection="0">
      <alignment horizontal="left" vertical="center" indent="1"/>
    </xf>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28" fillId="12" borderId="229">
      <alignment vertical="center"/>
      <protection locked="0"/>
    </xf>
    <xf numFmtId="186" fontId="57" fillId="44" borderId="224" applyNumberForma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7" fillId="44" borderId="224" applyNumberFormat="0" applyAlignment="0" applyProtection="0"/>
    <xf numFmtId="186" fontId="57" fillId="44" borderId="224" applyNumberFormat="0" applyAlignment="0" applyProtection="0"/>
    <xf numFmtId="186" fontId="60" fillId="52" borderId="221" applyNumberFormat="0" applyProtection="0">
      <alignment horizontal="left" vertical="top" indent="1"/>
    </xf>
    <xf numFmtId="4" fontId="56" fillId="57" borderId="227"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186" fontId="27" fillId="21" borderId="221" applyNumberFormat="0" applyProtection="0">
      <alignment horizontal="left" vertical="top" indent="1"/>
    </xf>
    <xf numFmtId="37" fontId="33" fillId="0" borderId="226" applyNumberFormat="0"/>
    <xf numFmtId="186" fontId="56" fillId="21" borderId="221" applyNumberFormat="0" applyProtection="0">
      <alignment horizontal="left" vertical="top"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5" borderId="221" applyNumberFormat="0" applyProtection="0">
      <alignment horizontal="left" vertical="top" indent="1"/>
    </xf>
    <xf numFmtId="186" fontId="56" fillId="64" borderId="210" applyNumberFormat="0">
      <protection locked="0"/>
    </xf>
    <xf numFmtId="4" fontId="64" fillId="64" borderId="223" applyNumberFormat="0" applyProtection="0">
      <alignment horizontal="right" vertical="center"/>
    </xf>
    <xf numFmtId="4" fontId="56" fillId="0" borderId="223" applyNumberFormat="0" applyProtection="0">
      <alignment horizontal="righ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4" fontId="56" fillId="19" borderId="223" applyNumberFormat="0" applyProtection="0">
      <alignment horizontal="right" vertical="center"/>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27" fillId="21" borderId="227" applyNumberFormat="0" applyProtection="0">
      <alignment horizontal="left" vertical="center" indent="1"/>
    </xf>
    <xf numFmtId="4" fontId="56" fillId="19" borderId="223" applyNumberFormat="0" applyProtection="0">
      <alignment horizontal="right" vertical="center"/>
    </xf>
    <xf numFmtId="4" fontId="56" fillId="56" borderId="223" applyNumberFormat="0" applyProtection="0">
      <alignment horizontal="right" vertical="center"/>
    </xf>
    <xf numFmtId="4" fontId="59" fillId="53"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4" fontId="56" fillId="0" borderId="223" applyNumberFormat="0" applyProtection="0">
      <alignment horizontal="right" vertical="center"/>
    </xf>
    <xf numFmtId="186" fontId="61" fillId="21" borderId="225" applyBorder="0"/>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186" fontId="56" fillId="40" borderId="223" applyNumberFormat="0" applyFont="0" applyAlignment="0" applyProtection="0"/>
    <xf numFmtId="4" fontId="59" fillId="53" borderId="223" applyNumberFormat="0" applyProtection="0">
      <alignment vertical="center"/>
    </xf>
    <xf numFmtId="186" fontId="57" fillId="44" borderId="224" applyNumberFormat="0" applyAlignment="0" applyProtection="0"/>
    <xf numFmtId="186" fontId="56" fillId="40" borderId="223" applyNumberFormat="0" applyFont="0" applyAlignment="0" applyProtection="0"/>
    <xf numFmtId="186" fontId="42" fillId="44" borderId="223" applyNumberFormat="0" applyAlignment="0" applyProtection="0"/>
    <xf numFmtId="186" fontId="56" fillId="64" borderId="210" applyNumberFormat="0">
      <protection locked="0"/>
    </xf>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4" fontId="63" fillId="66" borderId="227" applyNumberFormat="0" applyProtection="0">
      <alignment horizontal="left" vertical="center" indent="1"/>
    </xf>
    <xf numFmtId="186" fontId="62" fillId="15" borderId="221" applyNumberFormat="0" applyProtection="0">
      <alignment horizontal="left" vertical="top" indent="1"/>
    </xf>
    <xf numFmtId="186" fontId="44" fillId="0" borderId="228" applyNumberFormat="0" applyFill="0" applyAlignment="0" applyProtection="0"/>
    <xf numFmtId="4" fontId="64" fillId="64" borderId="223" applyNumberFormat="0" applyProtection="0">
      <alignment horizontal="right" vertical="center"/>
    </xf>
    <xf numFmtId="4" fontId="56" fillId="16" borderId="223" applyNumberFormat="0" applyProtection="0">
      <alignment horizontal="right" vertical="center"/>
    </xf>
    <xf numFmtId="186" fontId="60" fillId="52" borderId="221" applyNumberFormat="0" applyProtection="0">
      <alignment horizontal="left" vertical="top" indent="1"/>
    </xf>
    <xf numFmtId="4" fontId="56" fillId="59" borderId="223" applyNumberFormat="0" applyProtection="0">
      <alignment horizontal="right" vertical="center"/>
    </xf>
    <xf numFmtId="4" fontId="56" fillId="56" borderId="223" applyNumberFormat="0" applyProtection="0">
      <alignment horizontal="righ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4" borderId="210" applyNumberFormat="0">
      <protection locked="0"/>
    </xf>
    <xf numFmtId="186" fontId="56" fillId="64" borderId="210" applyNumberFormat="0">
      <protection locked="0"/>
    </xf>
    <xf numFmtId="186" fontId="27" fillId="63" borderId="221" applyNumberFormat="0" applyProtection="0">
      <alignment horizontal="left" vertical="top" indent="1"/>
    </xf>
    <xf numFmtId="186" fontId="44" fillId="0" borderId="228" applyNumberFormat="0" applyFill="0" applyAlignment="0" applyProtection="0"/>
    <xf numFmtId="186" fontId="62" fillId="15"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61" borderId="227" applyNumberFormat="0" applyProtection="0">
      <alignment horizontal="left" vertical="center" indent="1"/>
    </xf>
    <xf numFmtId="4" fontId="56" fillId="58" borderId="223" applyNumberFormat="0" applyProtection="0">
      <alignment horizontal="right" vertical="center"/>
    </xf>
    <xf numFmtId="4" fontId="56" fillId="54" borderId="223"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4" fontId="62" fillId="11"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56" borderId="223" applyNumberFormat="0" applyProtection="0">
      <alignment horizontal="right" vertical="center"/>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91" fontId="5" fillId="13" borderId="196">
      <alignment vertical="center"/>
    </xf>
    <xf numFmtId="191" fontId="5" fillId="13" borderId="196">
      <alignment vertical="center"/>
    </xf>
    <xf numFmtId="191" fontId="5" fillId="13" borderId="196">
      <alignment vertical="center"/>
    </xf>
    <xf numFmtId="0" fontId="5" fillId="13" borderId="196">
      <alignment vertical="center"/>
    </xf>
    <xf numFmtId="0" fontId="5" fillId="13" borderId="196">
      <alignment vertical="center"/>
    </xf>
    <xf numFmtId="0" fontId="5" fillId="13" borderId="196">
      <alignment vertical="center"/>
    </xf>
    <xf numFmtId="0" fontId="5" fillId="13" borderId="196">
      <alignment vertical="center"/>
    </xf>
    <xf numFmtId="191" fontId="5" fillId="13" borderId="196">
      <alignment vertical="center"/>
    </xf>
    <xf numFmtId="188" fontId="5" fillId="13" borderId="196">
      <alignment vertical="center"/>
    </xf>
    <xf numFmtId="191" fontId="5" fillId="13" borderId="196">
      <alignment vertical="center"/>
    </xf>
    <xf numFmtId="196" fontId="5" fillId="13" borderId="196">
      <alignment vertical="center"/>
    </xf>
    <xf numFmtId="188" fontId="5" fillId="13" borderId="196">
      <alignment vertical="center"/>
    </xf>
    <xf numFmtId="188" fontId="5" fillId="13" borderId="196">
      <alignment vertical="center"/>
    </xf>
    <xf numFmtId="190" fontId="5" fillId="13" borderId="196">
      <alignment vertical="center"/>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0" fontId="5" fillId="7" borderId="196">
      <alignment vertical="center"/>
      <protection locked="0"/>
    </xf>
    <xf numFmtId="0" fontId="5" fillId="7" borderId="196">
      <alignment vertical="center"/>
      <protection locked="0"/>
    </xf>
    <xf numFmtId="193" fontId="5" fillId="7" borderId="196">
      <alignment vertical="center"/>
      <protection locked="0"/>
    </xf>
    <xf numFmtId="193" fontId="5" fillId="7" borderId="196">
      <alignment vertical="center"/>
      <protection locked="0"/>
    </xf>
    <xf numFmtId="188" fontId="5" fillId="7" borderId="196">
      <alignment vertical="center"/>
      <protection locked="0"/>
    </xf>
    <xf numFmtId="191"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72" fontId="5" fillId="7" borderId="196">
      <alignment vertical="center"/>
      <protection locked="0"/>
    </xf>
    <xf numFmtId="191" fontId="5" fillId="7" borderId="196">
      <alignment vertical="center"/>
      <protection locked="0"/>
    </xf>
    <xf numFmtId="191" fontId="5" fillId="7" borderId="196">
      <alignment vertical="center"/>
      <protection locked="0"/>
    </xf>
    <xf numFmtId="188" fontId="5" fillId="7" borderId="196">
      <alignment vertical="center"/>
      <protection locked="0"/>
    </xf>
    <xf numFmtId="191"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3" fontId="5" fillId="69" borderId="196">
      <alignment vertical="center"/>
    </xf>
    <xf numFmtId="196" fontId="5" fillId="69" borderId="196">
      <alignment vertical="center"/>
    </xf>
    <xf numFmtId="188" fontId="5" fillId="69" borderId="196">
      <alignment vertical="center"/>
    </xf>
    <xf numFmtId="188" fontId="5" fillId="69" borderId="196">
      <alignment vertical="center"/>
    </xf>
    <xf numFmtId="19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0" fontId="5" fillId="69" borderId="196">
      <alignment vertical="center"/>
    </xf>
    <xf numFmtId="191" fontId="5" fillId="69" borderId="196">
      <alignment vertical="center"/>
    </xf>
    <xf numFmtId="188" fontId="5" fillId="69" borderId="196">
      <alignment vertical="center"/>
    </xf>
    <xf numFmtId="191" fontId="5" fillId="69" borderId="196">
      <alignment vertical="center"/>
    </xf>
    <xf numFmtId="191" fontId="5" fillId="69" borderId="196">
      <alignment vertical="center"/>
    </xf>
    <xf numFmtId="191"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0" fontId="5" fillId="70" borderId="196">
      <alignment horizontal="right" vertical="center"/>
      <protection locked="0"/>
    </xf>
    <xf numFmtId="196" fontId="5" fillId="70" borderId="196">
      <alignment horizontal="right" vertical="center"/>
      <protection locked="0"/>
    </xf>
    <xf numFmtId="188" fontId="5" fillId="70" borderId="196">
      <alignment horizontal="right" vertical="center"/>
      <protection locked="0"/>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88" fontId="5" fillId="70" borderId="196">
      <alignment horizontal="right" vertical="center"/>
      <protection locked="0"/>
    </xf>
    <xf numFmtId="191" fontId="5" fillId="70" borderId="196">
      <alignment horizontal="right" vertical="center"/>
      <protection locked="0"/>
    </xf>
    <xf numFmtId="191" fontId="5" fillId="70" borderId="196">
      <alignment horizontal="right" vertical="center"/>
      <protection locked="0"/>
    </xf>
    <xf numFmtId="4" fontId="70" fillId="53" borderId="221" applyNumberFormat="0" applyProtection="0">
      <alignment vertical="center"/>
    </xf>
    <xf numFmtId="4" fontId="71" fillId="53" borderId="221" applyNumberFormat="0" applyProtection="0">
      <alignment vertical="center"/>
    </xf>
    <xf numFmtId="4" fontId="72" fillId="53" borderId="221" applyNumberFormat="0" applyProtection="0">
      <alignment horizontal="left" vertical="center" indent="1"/>
    </xf>
    <xf numFmtId="0" fontId="73" fillId="52" borderId="221" applyNumberFormat="0" applyProtection="0">
      <alignment horizontal="left" vertical="top" indent="1"/>
    </xf>
    <xf numFmtId="4" fontId="72" fillId="78" borderId="221" applyNumberFormat="0" applyProtection="0">
      <alignment horizontal="right" vertical="center"/>
    </xf>
    <xf numFmtId="4" fontId="72" fillId="79" borderId="221" applyNumberFormat="0" applyProtection="0">
      <alignment horizontal="right" vertical="center"/>
    </xf>
    <xf numFmtId="4" fontId="72" fillId="80" borderId="221" applyNumberFormat="0" applyProtection="0">
      <alignment horizontal="right" vertical="center"/>
    </xf>
    <xf numFmtId="4" fontId="72" fillId="50" borderId="221" applyNumberFormat="0" applyProtection="0">
      <alignment horizontal="right" vertical="center"/>
    </xf>
    <xf numFmtId="4" fontId="72" fillId="49" borderId="221" applyNumberFormat="0" applyProtection="0">
      <alignment horizontal="right" vertical="center"/>
    </xf>
    <xf numFmtId="4" fontId="72" fillId="81" borderId="221" applyNumberFormat="0" applyProtection="0">
      <alignment horizontal="right" vertical="center"/>
    </xf>
    <xf numFmtId="4" fontId="72" fillId="82" borderId="221" applyNumberFormat="0" applyProtection="0">
      <alignment horizontal="right" vertical="center"/>
    </xf>
    <xf numFmtId="4" fontId="72" fillId="83" borderId="221" applyNumberFormat="0" applyProtection="0">
      <alignment horizontal="right" vertical="center"/>
    </xf>
    <xf numFmtId="4" fontId="72" fillId="84" borderId="221" applyNumberFormat="0" applyProtection="0">
      <alignment horizontal="right" vertical="center"/>
    </xf>
    <xf numFmtId="4" fontId="72" fillId="86" borderId="221" applyNumberFormat="0" applyProtection="0">
      <alignment horizontal="right" vertical="center"/>
    </xf>
    <xf numFmtId="0" fontId="27" fillId="21" borderId="221" applyNumberFormat="0" applyProtection="0">
      <alignment horizontal="left" vertical="center" indent="1"/>
    </xf>
    <xf numFmtId="0" fontId="27" fillId="21" borderId="221" applyNumberFormat="0" applyProtection="0">
      <alignment horizontal="left" vertical="top" indent="1"/>
    </xf>
    <xf numFmtId="0" fontId="27" fillId="15" borderId="221" applyNumberFormat="0" applyProtection="0">
      <alignment horizontal="left" vertical="center" indent="1"/>
    </xf>
    <xf numFmtId="0" fontId="27" fillId="15" borderId="221" applyNumberFormat="0" applyProtection="0">
      <alignment horizontal="left" vertical="top" indent="1"/>
    </xf>
    <xf numFmtId="0" fontId="27" fillId="63" borderId="221" applyNumberFormat="0" applyProtection="0">
      <alignment horizontal="left" vertical="center" indent="1"/>
    </xf>
    <xf numFmtId="0" fontId="27" fillId="63" borderId="221" applyNumberFormat="0" applyProtection="0">
      <alignment horizontal="left" vertical="top" indent="1"/>
    </xf>
    <xf numFmtId="0" fontId="27" fillId="14" borderId="221" applyNumberFormat="0" applyProtection="0">
      <alignment horizontal="left" vertical="center" indent="1"/>
    </xf>
    <xf numFmtId="0" fontId="27" fillId="14" borderId="221" applyNumberFormat="0" applyProtection="0">
      <alignment horizontal="left" vertical="top" indent="1"/>
    </xf>
    <xf numFmtId="0" fontId="27" fillId="64" borderId="196" applyNumberFormat="0">
      <protection locked="0"/>
    </xf>
    <xf numFmtId="4" fontId="72" fillId="87" borderId="221" applyNumberFormat="0" applyProtection="0">
      <alignment vertical="center"/>
    </xf>
    <xf numFmtId="4" fontId="74" fillId="87" borderId="221" applyNumberFormat="0" applyProtection="0">
      <alignment vertical="center"/>
    </xf>
    <xf numFmtId="4" fontId="70" fillId="86" borderId="222" applyNumberFormat="0" applyProtection="0">
      <alignment horizontal="left" vertical="center" indent="1"/>
    </xf>
    <xf numFmtId="0" fontId="37" fillId="48" borderId="221" applyNumberFormat="0" applyProtection="0">
      <alignment horizontal="left" vertical="top" indent="1"/>
    </xf>
    <xf numFmtId="4" fontId="72" fillId="87" borderId="221" applyNumberFormat="0" applyProtection="0">
      <alignment horizontal="right" vertical="center"/>
    </xf>
    <xf numFmtId="4" fontId="74" fillId="87" borderId="221" applyNumberFormat="0" applyProtection="0">
      <alignment horizontal="right" vertical="center"/>
    </xf>
    <xf numFmtId="4" fontId="70" fillId="86" borderId="221" applyNumberFormat="0" applyProtection="0">
      <alignment horizontal="left" vertical="center" indent="1"/>
    </xf>
    <xf numFmtId="0" fontId="37" fillId="15" borderId="221" applyNumberFormat="0" applyProtection="0">
      <alignment horizontal="left" vertical="top" indent="1"/>
    </xf>
    <xf numFmtId="4" fontId="75" fillId="88" borderId="222" applyNumberFormat="0" applyProtection="0">
      <alignment horizontal="left" vertical="center" indent="1"/>
    </xf>
    <xf numFmtId="4" fontId="76" fillId="87" borderId="221"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191" fontId="28" fillId="50" borderId="196">
      <alignment vertical="center"/>
    </xf>
    <xf numFmtId="186" fontId="27" fillId="21" borderId="221"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64" borderId="196"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56" fillId="64" borderId="210" applyNumberFormat="0">
      <protection locked="0"/>
    </xf>
    <xf numFmtId="186" fontId="61" fillId="21" borderId="225" applyBorder="0"/>
    <xf numFmtId="186" fontId="56" fillId="67" borderId="196"/>
    <xf numFmtId="37" fontId="33" fillId="0" borderId="226" applyNumberFormat="0"/>
    <xf numFmtId="194" fontId="33" fillId="0" borderId="220" applyFill="0"/>
    <xf numFmtId="4" fontId="56" fillId="16" borderId="262" applyNumberFormat="0" applyProtection="0">
      <alignment horizontal="right" vertical="center"/>
    </xf>
    <xf numFmtId="164" fontId="69" fillId="0" borderId="0" applyFont="0" applyFill="0" applyBorder="0" applyAlignment="0" applyProtection="0"/>
    <xf numFmtId="186" fontId="42" fillId="44" borderId="262" applyNumberFormat="0" applyAlignment="0" applyProtection="0"/>
    <xf numFmtId="186" fontId="56" fillId="63" borderId="260" applyNumberFormat="0" applyProtection="0">
      <alignment horizontal="left" vertical="top" indent="1"/>
    </xf>
    <xf numFmtId="4" fontId="56" fillId="0" borderId="262" applyNumberFormat="0" applyProtection="0">
      <alignment horizontal="right" vertical="center"/>
    </xf>
    <xf numFmtId="0" fontId="3" fillId="0" borderId="0"/>
    <xf numFmtId="164" fontId="5" fillId="0" borderId="0" applyFont="0" applyFill="0" applyBorder="0" applyAlignment="0" applyProtection="0"/>
    <xf numFmtId="186" fontId="56" fillId="63" borderId="251" applyNumberFormat="0" applyProtection="0">
      <alignment horizontal="left" vertical="top" indent="1"/>
    </xf>
    <xf numFmtId="193" fontId="5" fillId="7" borderId="8">
      <alignment vertical="center"/>
      <protection locked="0"/>
    </xf>
    <xf numFmtId="186" fontId="56" fillId="40" borderId="262" applyNumberFormat="0" applyFont="0" applyAlignment="0" applyProtection="0"/>
    <xf numFmtId="186" fontId="56" fillId="21" borderId="251" applyNumberFormat="0" applyProtection="0">
      <alignment horizontal="left" vertical="top" indent="1"/>
    </xf>
    <xf numFmtId="4" fontId="56" fillId="0" borderId="262" applyNumberFormat="0" applyProtection="0">
      <alignment horizontal="right" vertical="center"/>
    </xf>
    <xf numFmtId="186" fontId="27" fillId="63" borderId="260" applyNumberFormat="0" applyProtection="0">
      <alignment horizontal="left" vertical="center" indent="1"/>
    </xf>
    <xf numFmtId="4" fontId="56" fillId="15" borderId="266" applyNumberFormat="0" applyProtection="0">
      <alignment horizontal="left" vertical="center" indent="1"/>
    </xf>
    <xf numFmtId="186" fontId="56" fillId="15" borderId="260" applyNumberFormat="0" applyProtection="0">
      <alignment horizontal="left" vertical="top" indent="1"/>
    </xf>
    <xf numFmtId="186" fontId="62" fillId="48" borderId="260"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4" fontId="56" fillId="53" borderId="262" applyNumberFormat="0" applyProtection="0">
      <alignment horizontal="left" vertical="center" indent="1"/>
    </xf>
    <xf numFmtId="186" fontId="56" fillId="21" borderId="243" applyNumberFormat="0" applyProtection="0">
      <alignment horizontal="left" vertical="top" indent="1"/>
    </xf>
    <xf numFmtId="4" fontId="56" fillId="52" borderId="262" applyNumberFormat="0" applyProtection="0">
      <alignment vertical="center"/>
    </xf>
    <xf numFmtId="186" fontId="56" fillId="40" borderId="262" applyNumberFormat="0" applyFont="0" applyAlignment="0" applyProtection="0"/>
    <xf numFmtId="186" fontId="56" fillId="21" borderId="243" applyNumberFormat="0" applyProtection="0">
      <alignment horizontal="left" vertical="top" indent="1"/>
    </xf>
    <xf numFmtId="186" fontId="56" fillId="63" borderId="260" applyNumberFormat="0" applyProtection="0">
      <alignment horizontal="left" vertical="top" indent="1"/>
    </xf>
    <xf numFmtId="186" fontId="27" fillId="21" borderId="243" applyNumberFormat="0" applyProtection="0">
      <alignment horizontal="left" vertical="center" indent="1"/>
    </xf>
    <xf numFmtId="186" fontId="56" fillId="14" borderId="262" applyNumberFormat="0" applyProtection="0">
      <alignment horizontal="left" vertical="center" indent="1"/>
    </xf>
    <xf numFmtId="186" fontId="56" fillId="40" borderId="241" applyNumberFormat="0" applyFont="0" applyAlignment="0" applyProtection="0"/>
    <xf numFmtId="186" fontId="56" fillId="15" borderId="260" applyNumberFormat="0" applyProtection="0">
      <alignment horizontal="left" vertical="top" indent="1"/>
    </xf>
    <xf numFmtId="4" fontId="72" fillId="86" borderId="243" applyNumberFormat="0" applyProtection="0">
      <alignment horizontal="right" vertical="center"/>
    </xf>
    <xf numFmtId="186" fontId="56" fillId="40" borderId="241" applyNumberFormat="0" applyFont="0" applyAlignment="0" applyProtection="0"/>
    <xf numFmtId="186" fontId="56" fillId="21" borderId="260" applyNumberFormat="0" applyProtection="0">
      <alignment horizontal="left" vertical="top" indent="1"/>
    </xf>
    <xf numFmtId="4" fontId="72" fillId="79" borderId="243" applyNumberFormat="0" applyProtection="0">
      <alignment horizontal="right" vertical="center"/>
    </xf>
    <xf numFmtId="186" fontId="56" fillId="40" borderId="241" applyNumberFormat="0" applyFont="0" applyAlignment="0" applyProtection="0"/>
    <xf numFmtId="186" fontId="56" fillId="14" borderId="26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6">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6">
      <alignment vertical="center"/>
    </xf>
    <xf numFmtId="191" fontId="28" fillId="49" borderId="196">
      <alignment vertical="center"/>
    </xf>
    <xf numFmtId="191" fontId="28" fillId="49" borderId="196">
      <alignment vertical="center"/>
    </xf>
    <xf numFmtId="186" fontId="28" fillId="49" borderId="196">
      <alignment vertical="center"/>
    </xf>
    <xf numFmtId="186" fontId="28" fillId="49" borderId="196">
      <alignment vertical="center"/>
    </xf>
    <xf numFmtId="186" fontId="28" fillId="49" borderId="196">
      <alignment vertical="center"/>
    </xf>
    <xf numFmtId="186" fontId="28" fillId="49" borderId="196">
      <alignment vertical="center"/>
    </xf>
    <xf numFmtId="188" fontId="28" fillId="49" borderId="196">
      <alignment vertical="center"/>
    </xf>
    <xf numFmtId="188" fontId="28" fillId="49" borderId="196">
      <alignment vertical="center"/>
    </xf>
    <xf numFmtId="190" fontId="28" fillId="49" borderId="196">
      <alignment vertical="center"/>
    </xf>
    <xf numFmtId="191" fontId="28" fillId="12" borderId="196">
      <alignment vertical="center"/>
      <protection locked="0"/>
    </xf>
    <xf numFmtId="193" fontId="28" fillId="12" borderId="196">
      <alignment vertical="center"/>
      <protection locked="0"/>
    </xf>
    <xf numFmtId="186" fontId="28" fillId="12" borderId="196">
      <alignment vertical="center"/>
      <protection locked="0"/>
    </xf>
    <xf numFmtId="186" fontId="28" fillId="12" borderId="196">
      <alignment vertical="center"/>
      <protection locked="0"/>
    </xf>
    <xf numFmtId="193" fontId="28" fillId="12" borderId="196">
      <alignment vertical="center"/>
      <protection locked="0"/>
    </xf>
    <xf numFmtId="193" fontId="28" fillId="12" borderId="196">
      <alignment vertical="center"/>
      <protection locked="0"/>
    </xf>
    <xf numFmtId="186" fontId="28" fillId="12" borderId="196">
      <alignment vertical="center"/>
      <protection locked="0"/>
    </xf>
    <xf numFmtId="186" fontId="28" fillId="12" borderId="196">
      <alignment vertical="center"/>
      <protection locked="0"/>
    </xf>
    <xf numFmtId="193" fontId="28" fillId="12" borderId="196">
      <alignment vertical="center"/>
      <protection locked="0"/>
    </xf>
    <xf numFmtId="191" fontId="28" fillId="12" borderId="196">
      <alignment vertical="center"/>
      <protection locked="0"/>
    </xf>
    <xf numFmtId="191" fontId="28" fillId="12" borderId="196">
      <alignment vertical="center"/>
      <protection locked="0"/>
    </xf>
    <xf numFmtId="172" fontId="28" fillId="12" borderId="196">
      <alignment vertical="center"/>
      <protection locked="0"/>
    </xf>
    <xf numFmtId="172" fontId="28" fillId="12" borderId="196">
      <alignment vertical="center"/>
      <protection locked="0"/>
    </xf>
    <xf numFmtId="172" fontId="28" fillId="12" borderId="196">
      <alignment vertical="center"/>
      <protection locked="0"/>
    </xf>
    <xf numFmtId="172" fontId="28" fillId="12" borderId="196">
      <alignment vertical="center"/>
      <protection locked="0"/>
    </xf>
    <xf numFmtId="191" fontId="28" fillId="12" borderId="196">
      <alignment vertical="center"/>
      <protection locked="0"/>
    </xf>
    <xf numFmtId="191" fontId="28" fillId="50" borderId="196">
      <alignment vertical="center"/>
    </xf>
    <xf numFmtId="191" fontId="28" fillId="50" borderId="196">
      <alignment vertical="center"/>
    </xf>
    <xf numFmtId="193" fontId="28" fillId="50" borderId="196">
      <alignment vertical="center"/>
    </xf>
    <xf numFmtId="193" fontId="28" fillId="50" borderId="196">
      <alignment vertical="center"/>
    </xf>
    <xf numFmtId="193" fontId="28" fillId="50" borderId="196">
      <alignment vertical="center"/>
    </xf>
    <xf numFmtId="193" fontId="28" fillId="50" borderId="196">
      <alignment vertical="center"/>
    </xf>
    <xf numFmtId="188" fontId="28" fillId="50" borderId="196">
      <alignment vertical="center"/>
    </xf>
    <xf numFmtId="190" fontId="28" fillId="50" borderId="196">
      <alignment vertical="center"/>
    </xf>
    <xf numFmtId="186" fontId="28" fillId="50" borderId="196">
      <alignment vertical="center"/>
    </xf>
    <xf numFmtId="186" fontId="28" fillId="50" borderId="196">
      <alignment vertical="center"/>
    </xf>
    <xf numFmtId="186" fontId="28" fillId="50" borderId="196">
      <alignment vertical="center"/>
    </xf>
    <xf numFmtId="186" fontId="28" fillId="50" borderId="196">
      <alignment vertical="center"/>
    </xf>
    <xf numFmtId="191" fontId="28" fillId="50" borderId="196">
      <alignment vertical="center"/>
    </xf>
    <xf numFmtId="191" fontId="28" fillId="50" borderId="196">
      <alignment vertical="center"/>
    </xf>
    <xf numFmtId="191" fontId="28" fillId="50" borderId="196">
      <alignment vertical="center"/>
    </xf>
    <xf numFmtId="191" fontId="28" fillId="50" borderId="196">
      <alignment vertical="center"/>
    </xf>
    <xf numFmtId="191" fontId="28" fillId="51" borderId="196">
      <alignment horizontal="right" vertical="center"/>
      <protection locked="0"/>
    </xf>
    <xf numFmtId="186" fontId="28" fillId="51" borderId="196">
      <alignment horizontal="right" vertical="center"/>
      <protection locked="0"/>
    </xf>
    <xf numFmtId="186" fontId="28" fillId="51" borderId="196">
      <alignment horizontal="right" vertical="center"/>
      <protection locked="0"/>
    </xf>
    <xf numFmtId="190" fontId="28" fillId="51" borderId="196">
      <alignment horizontal="right" vertical="center"/>
      <protection locked="0"/>
    </xf>
    <xf numFmtId="188" fontId="28" fillId="51" borderId="196">
      <alignment horizontal="right" vertical="center"/>
      <protection locked="0"/>
    </xf>
    <xf numFmtId="190" fontId="28" fillId="51" borderId="196">
      <alignment horizontal="right" vertical="center"/>
      <protection locked="0"/>
    </xf>
    <xf numFmtId="191" fontId="28" fillId="51" borderId="196">
      <alignment horizontal="right" vertical="center"/>
      <protection locked="0"/>
    </xf>
    <xf numFmtId="191" fontId="28" fillId="51" borderId="196">
      <alignment horizontal="right" vertical="center"/>
      <protection locked="0"/>
    </xf>
    <xf numFmtId="191" fontId="28" fillId="51" borderId="196">
      <alignment horizontal="right" vertical="center"/>
      <protection locked="0"/>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186" fontId="27" fillId="64" borderId="196" applyNumberFormat="0">
      <protection locked="0"/>
    </xf>
    <xf numFmtId="4" fontId="62" fillId="48" borderId="221" applyNumberFormat="0" applyProtection="0">
      <alignment vertical="center"/>
    </xf>
    <xf numFmtId="4" fontId="59" fillId="12" borderId="196"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186" fontId="56" fillId="67" borderId="196"/>
    <xf numFmtId="4" fontId="64" fillId="64" borderId="223" applyNumberFormat="0" applyProtection="0">
      <alignment horizontal="right" vertical="center"/>
    </xf>
    <xf numFmtId="194" fontId="33" fillId="0" borderId="220"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6">
      <alignment vertical="center"/>
    </xf>
    <xf numFmtId="188" fontId="5" fillId="13" borderId="196">
      <alignment vertical="center"/>
    </xf>
    <xf numFmtId="190" fontId="5" fillId="13" borderId="196">
      <alignment vertical="center"/>
    </xf>
    <xf numFmtId="191" fontId="5" fillId="7" borderId="196">
      <alignment vertical="center"/>
      <protection locked="0"/>
    </xf>
    <xf numFmtId="188" fontId="5" fillId="7" borderId="196">
      <alignment vertical="center"/>
      <protection locked="0"/>
    </xf>
    <xf numFmtId="196" fontId="5" fillId="69" borderId="196">
      <alignment vertical="center"/>
    </xf>
    <xf numFmtId="188" fontId="5" fillId="69" borderId="196">
      <alignment vertical="center"/>
    </xf>
    <xf numFmtId="190" fontId="5" fillId="69" borderId="196">
      <alignment vertical="center"/>
    </xf>
    <xf numFmtId="191" fontId="5" fillId="69" borderId="196">
      <alignment vertical="center"/>
    </xf>
    <xf numFmtId="188" fontId="5" fillId="70" borderId="196">
      <alignment horizontal="right" vertical="center"/>
      <protection locked="0"/>
    </xf>
    <xf numFmtId="190" fontId="5" fillId="70" borderId="196">
      <alignment horizontal="right" vertical="center"/>
      <protection locked="0"/>
    </xf>
    <xf numFmtId="191" fontId="5" fillId="70" borderId="196">
      <alignment horizontal="right" vertical="center"/>
      <protection locked="0"/>
    </xf>
    <xf numFmtId="194" fontId="33" fillId="0" borderId="220" applyFill="0"/>
    <xf numFmtId="164" fontId="5" fillId="0" borderId="0" applyFont="0" applyFill="0" applyBorder="0" applyAlignment="0" applyProtection="0"/>
    <xf numFmtId="191" fontId="5" fillId="69" borderId="196">
      <alignment vertical="center"/>
    </xf>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3" fillId="0" borderId="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3" applyNumberFormat="0" applyProtection="0">
      <alignment horizontal="left" vertical="center"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194" fontId="33" fillId="0" borderId="220" applyFill="0"/>
    <xf numFmtId="4" fontId="56" fillId="19" borderId="223" applyNumberFormat="0" applyProtection="0">
      <alignment horizontal="right" vertical="center"/>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94" fontId="33" fillId="0" borderId="220" applyFill="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3" fillId="0" borderId="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94" fontId="33" fillId="0" borderId="220" applyFill="0"/>
    <xf numFmtId="186" fontId="3" fillId="0" borderId="0"/>
    <xf numFmtId="186" fontId="56" fillId="14" borderId="221" applyNumberFormat="0" applyProtection="0">
      <alignment horizontal="left" vertical="top"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3" fillId="0" borderId="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3" applyNumberFormat="0" applyProtection="0">
      <alignment horizontal="left" vertical="center"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42" fillId="44" borderId="223" applyNumberFormat="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194" fontId="33" fillId="0" borderId="220" applyFill="0"/>
    <xf numFmtId="4" fontId="56" fillId="19" borderId="223" applyNumberFormat="0" applyProtection="0">
      <alignment horizontal="right" vertical="center"/>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94" fontId="33" fillId="0" borderId="220" applyFill="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3"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21" borderId="221" applyNumberFormat="0" applyProtection="0">
      <alignment horizontal="left" vertical="top"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3" fillId="0" borderId="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62" fillId="15" borderId="221" applyNumberFormat="0" applyProtection="0">
      <alignment horizontal="left" vertical="top" indent="1"/>
    </xf>
    <xf numFmtId="186" fontId="56" fillId="14" borderId="223" applyNumberFormat="0" applyProtection="0">
      <alignment horizontal="left" vertical="center" indent="1"/>
    </xf>
    <xf numFmtId="194" fontId="33" fillId="0" borderId="220" applyFill="0"/>
    <xf numFmtId="186" fontId="42" fillId="44" borderId="223" applyNumberFormat="0" applyAlignment="0" applyProtection="0"/>
    <xf numFmtId="186" fontId="42" fillId="44" borderId="223" applyNumberFormat="0" applyAlignment="0" applyProtection="0"/>
    <xf numFmtId="186" fontId="56" fillId="21" borderId="221" applyNumberFormat="0" applyProtection="0">
      <alignment horizontal="left" vertical="top" indent="1"/>
    </xf>
    <xf numFmtId="186" fontId="56" fillId="14" borderId="221" applyNumberFormat="0" applyProtection="0">
      <alignment horizontal="left" vertical="top" indent="1"/>
    </xf>
    <xf numFmtId="164" fontId="5" fillId="0" borderId="0" applyFont="0" applyFill="0" applyBorder="0" applyAlignment="0" applyProtection="0"/>
    <xf numFmtId="186" fontId="56" fillId="14" borderId="221" applyNumberFormat="0" applyProtection="0">
      <alignment horizontal="left" vertical="top" indent="1"/>
    </xf>
    <xf numFmtId="164" fontId="34" fillId="0" borderId="0" applyFont="0" applyFill="0" applyBorder="0" applyAlignment="0" applyProtection="0"/>
    <xf numFmtId="186" fontId="61" fillId="21" borderId="225" applyBorder="0"/>
    <xf numFmtId="4" fontId="56" fillId="58" borderId="223" applyNumberFormat="0" applyProtection="0">
      <alignment horizontal="right" vertical="center"/>
    </xf>
    <xf numFmtId="186" fontId="56" fillId="40" borderId="223" applyNumberFormat="0" applyFont="0" applyAlignment="0" applyProtection="0"/>
    <xf numFmtId="4" fontId="56" fillId="15" borderId="227" applyNumberFormat="0" applyProtection="0">
      <alignment horizontal="left" vertical="center" indent="1"/>
    </xf>
    <xf numFmtId="4" fontId="56" fillId="59" borderId="223" applyNumberFormat="0" applyProtection="0">
      <alignment horizontal="right" vertical="center"/>
    </xf>
    <xf numFmtId="186" fontId="56" fillId="11" borderId="223" applyNumberFormat="0" applyProtection="0">
      <alignment horizontal="left" vertical="center" indent="1"/>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48" borderId="221" applyNumberFormat="0" applyProtection="0">
      <alignment vertical="center"/>
    </xf>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94" fontId="33" fillId="0" borderId="220" applyFill="0"/>
    <xf numFmtId="186" fontId="56" fillId="62" borderId="223" applyNumberFormat="0" applyProtection="0">
      <alignment horizontal="left" vertical="center" indent="1"/>
    </xf>
    <xf numFmtId="4" fontId="56" fillId="23" borderId="223" applyNumberFormat="0" applyProtection="0">
      <alignment horizontal="right" vertical="center"/>
    </xf>
    <xf numFmtId="186" fontId="42" fillId="44" borderId="223" applyNumberForma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62" fillId="15"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64" fontId="39" fillId="0" borderId="0" applyFont="0" applyFill="0" applyBorder="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4" fontId="56" fillId="0" borderId="223" applyNumberFormat="0" applyProtection="0">
      <alignment horizontal="right" vertical="center"/>
    </xf>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4" fontId="56" fillId="19" borderId="223" applyNumberFormat="0" applyProtection="0">
      <alignment horizontal="right" vertical="center"/>
    </xf>
    <xf numFmtId="194" fontId="33" fillId="0" borderId="220" applyFill="0"/>
    <xf numFmtId="186" fontId="56" fillId="62" borderId="223" applyNumberFormat="0" applyProtection="0">
      <alignment horizontal="left" vertical="center" indent="1"/>
    </xf>
    <xf numFmtId="4" fontId="56" fillId="58" borderId="223" applyNumberFormat="0" applyProtection="0">
      <alignment horizontal="right" vertical="center"/>
    </xf>
    <xf numFmtId="4" fontId="56" fillId="23"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59"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186" fontId="60" fillId="52" borderId="221" applyNumberFormat="0" applyProtection="0">
      <alignment horizontal="left" vertical="top"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7" borderId="227"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61" borderId="227" applyNumberFormat="0" applyProtection="0">
      <alignment horizontal="left" vertical="center" indent="1"/>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15" borderId="223" applyNumberFormat="0" applyProtection="0">
      <alignment horizontal="right" vertical="center"/>
    </xf>
    <xf numFmtId="4" fontId="56" fillId="14" borderId="227" applyNumberFormat="0" applyProtection="0">
      <alignment horizontal="left" vertical="center" indent="1"/>
    </xf>
    <xf numFmtId="4" fontId="56" fillId="15" borderId="227" applyNumberFormat="0" applyProtection="0">
      <alignment horizontal="left" vertical="center" indent="1"/>
    </xf>
    <xf numFmtId="186" fontId="56" fillId="11" borderId="223"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4" fontId="62" fillId="11" borderId="221" applyNumberFormat="0" applyProtection="0">
      <alignment horizontal="left" vertical="center" indent="1"/>
    </xf>
    <xf numFmtId="194" fontId="33" fillId="0" borderId="220" applyFill="0"/>
    <xf numFmtId="186" fontId="62" fillId="15" borderId="221" applyNumberFormat="0" applyProtection="0">
      <alignment horizontal="left" vertical="top"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4" fontId="56" fillId="16" borderId="223" applyNumberFormat="0" applyProtection="0">
      <alignment horizontal="right" vertical="center"/>
    </xf>
    <xf numFmtId="186" fontId="56" fillId="15" borderId="221" applyNumberFormat="0" applyProtection="0">
      <alignment horizontal="left" vertical="top" indent="1"/>
    </xf>
    <xf numFmtId="164" fontId="35" fillId="0" borderId="0" applyFont="0" applyFill="0" applyBorder="0" applyAlignment="0" applyProtection="0"/>
    <xf numFmtId="186" fontId="56" fillId="15"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4" borderId="223" applyNumberFormat="0" applyProtection="0">
      <alignment horizontal="left" vertical="center" indent="1"/>
    </xf>
    <xf numFmtId="4" fontId="56" fillId="60" borderId="223" applyNumberFormat="0" applyProtection="0">
      <alignment horizontal="right" vertical="center"/>
    </xf>
    <xf numFmtId="186" fontId="56" fillId="14" borderId="221" applyNumberFormat="0" applyProtection="0">
      <alignment horizontal="left" vertical="top" indent="1"/>
    </xf>
    <xf numFmtId="37" fontId="33" fillId="0" borderId="226" applyNumberFormat="0"/>
    <xf numFmtId="186" fontId="60" fillId="52" borderId="221" applyNumberFormat="0" applyProtection="0">
      <alignment horizontal="left" vertical="top" indent="1"/>
    </xf>
    <xf numFmtId="186" fontId="56" fillId="40" borderId="223" applyNumberFormat="0" applyFont="0" applyAlignment="0" applyProtection="0"/>
    <xf numFmtId="4" fontId="64" fillId="64" borderId="223" applyNumberFormat="0" applyProtection="0">
      <alignment horizontal="right" vertical="center"/>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61" fillId="21" borderId="225" applyBorder="0"/>
    <xf numFmtId="4" fontId="56" fillId="59" borderId="223" applyNumberFormat="0" applyProtection="0">
      <alignment horizontal="righ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14" borderId="223"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4" fontId="56" fillId="16" borderId="223" applyNumberFormat="0" applyProtection="0">
      <alignment horizontal="right" vertical="center"/>
    </xf>
    <xf numFmtId="4" fontId="56" fillId="59" borderId="223" applyNumberFormat="0" applyProtection="0">
      <alignment horizontal="right" vertical="center"/>
    </xf>
    <xf numFmtId="186" fontId="57" fillId="44" borderId="224" applyNumberFormat="0" applyAlignment="0" applyProtection="0"/>
    <xf numFmtId="186" fontId="56" fillId="11" borderId="223" applyNumberFormat="0" applyProtection="0">
      <alignment horizontal="left" vertical="center" indent="1"/>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6" borderId="223" applyNumberFormat="0" applyProtection="0">
      <alignment horizontal="right" vertical="center"/>
    </xf>
    <xf numFmtId="186" fontId="56" fillId="40" borderId="223" applyNumberFormat="0" applyFont="0" applyAlignment="0" applyProtection="0"/>
    <xf numFmtId="4" fontId="56" fillId="57" borderId="227"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4" fontId="56" fillId="55" borderId="223" applyNumberFormat="0" applyProtection="0">
      <alignment horizontal="right" vertical="center"/>
    </xf>
    <xf numFmtId="4" fontId="56" fillId="52" borderId="223" applyNumberFormat="0" applyProtection="0">
      <alignment vertical="center"/>
    </xf>
    <xf numFmtId="4" fontId="56" fillId="58" borderId="223" applyNumberFormat="0" applyProtection="0">
      <alignment horizontal="right" vertical="center"/>
    </xf>
    <xf numFmtId="4" fontId="59" fillId="53" borderId="223" applyNumberFormat="0" applyProtection="0">
      <alignment vertical="center"/>
    </xf>
    <xf numFmtId="164" fontId="35" fillId="0" borderId="0" applyFont="0" applyFill="0" applyBorder="0" applyAlignment="0" applyProtection="0"/>
    <xf numFmtId="186" fontId="50" fillId="41" borderId="223" applyNumberFormat="0" applyAlignment="0" applyProtection="0"/>
    <xf numFmtId="186" fontId="56" fillId="11" borderId="223" applyNumberFormat="0" applyProtection="0">
      <alignment horizontal="left" vertical="center" indent="1"/>
    </xf>
    <xf numFmtId="186" fontId="56" fillId="40" borderId="223" applyNumberFormat="0" applyFont="0" applyAlignment="0" applyProtection="0"/>
    <xf numFmtId="186" fontId="50" fillId="41" borderId="223" applyNumberFormat="0" applyAlignment="0" applyProtection="0"/>
    <xf numFmtId="4" fontId="59" fillId="53" borderId="223" applyNumberFormat="0" applyProtection="0">
      <alignment vertical="center"/>
    </xf>
    <xf numFmtId="164" fontId="35" fillId="0" borderId="0" applyFont="0" applyFill="0" applyBorder="0" applyAlignment="0" applyProtection="0"/>
    <xf numFmtId="4" fontId="56" fillId="15" borderId="223" applyNumberFormat="0" applyProtection="0">
      <alignment horizontal="right" vertical="center"/>
    </xf>
    <xf numFmtId="4" fontId="56" fillId="52" borderId="223" applyNumberFormat="0" applyProtection="0">
      <alignment vertical="center"/>
    </xf>
    <xf numFmtId="4" fontId="56" fillId="52" borderId="223" applyNumberFormat="0" applyProtection="0">
      <alignment vertical="center"/>
    </xf>
    <xf numFmtId="4" fontId="56" fillId="15" borderId="223" applyNumberFormat="0" applyProtection="0">
      <alignment horizontal="right" vertical="center"/>
    </xf>
    <xf numFmtId="4" fontId="56" fillId="23"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4" fontId="56" fillId="56" borderId="223" applyNumberFormat="0" applyProtection="0">
      <alignment horizontal="right" vertical="center"/>
    </xf>
    <xf numFmtId="4" fontId="56" fillId="53" borderId="223" applyNumberFormat="0" applyProtection="0">
      <alignment horizontal="left" vertical="center" indent="1"/>
    </xf>
    <xf numFmtId="186" fontId="56" fillId="63" borderId="223" applyNumberFormat="0" applyProtection="0">
      <alignment horizontal="left" vertical="center" indent="1"/>
    </xf>
    <xf numFmtId="186" fontId="56" fillId="40" borderId="223" applyNumberFormat="0" applyFont="0" applyAlignment="0" applyProtection="0"/>
    <xf numFmtId="186" fontId="61" fillId="21" borderId="225" applyBorder="0"/>
    <xf numFmtId="186" fontId="44" fillId="0" borderId="228" applyNumberFormat="0" applyFill="0" applyAlignment="0" applyProtection="0"/>
    <xf numFmtId="164" fontId="35" fillId="0" borderId="0" applyFont="0" applyFill="0" applyBorder="0" applyAlignment="0" applyProtection="0"/>
    <xf numFmtId="186" fontId="42" fillId="44" borderId="223" applyNumberFormat="0" applyAlignment="0" applyProtection="0"/>
    <xf numFmtId="4" fontId="56" fillId="58" borderId="223" applyNumberFormat="0" applyProtection="0">
      <alignment horizontal="right" vertical="center"/>
    </xf>
    <xf numFmtId="186" fontId="56" fillId="40" borderId="223" applyNumberFormat="0" applyFont="0" applyAlignment="0" applyProtection="0"/>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62" fillId="15"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4" fontId="59" fillId="53" borderId="223" applyNumberFormat="0" applyProtection="0">
      <alignment vertical="center"/>
    </xf>
    <xf numFmtId="186" fontId="56" fillId="62" borderId="223" applyNumberFormat="0" applyProtection="0">
      <alignment horizontal="left" vertical="center" indent="1"/>
    </xf>
    <xf numFmtId="37" fontId="33" fillId="0" borderId="226" applyNumberFormat="0"/>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11" borderId="223" applyNumberFormat="0" applyProtection="0">
      <alignment horizontal="left" vertical="center" indent="1"/>
    </xf>
    <xf numFmtId="4" fontId="56" fillId="60" borderId="223" applyNumberFormat="0" applyProtection="0">
      <alignment horizontal="right" vertical="center"/>
    </xf>
    <xf numFmtId="4" fontId="56" fillId="56" borderId="223" applyNumberFormat="0" applyProtection="0">
      <alignment horizontal="right" vertical="center"/>
    </xf>
    <xf numFmtId="4" fontId="56" fillId="54" borderId="223" applyNumberFormat="0" applyProtection="0">
      <alignment horizontal="left" vertical="center" indent="1"/>
    </xf>
    <xf numFmtId="4" fontId="59" fillId="53" borderId="223" applyNumberFormat="0" applyProtection="0">
      <alignment vertical="center"/>
    </xf>
    <xf numFmtId="4" fontId="64" fillId="64" borderId="223" applyNumberFormat="0" applyProtection="0">
      <alignment horizontal="right" vertical="center"/>
    </xf>
    <xf numFmtId="186" fontId="56" fillId="14" borderId="221" applyNumberFormat="0" applyProtection="0">
      <alignment horizontal="left" vertical="top" indent="1"/>
    </xf>
    <xf numFmtId="186" fontId="56" fillId="14" borderId="221" applyNumberFormat="0" applyProtection="0">
      <alignment horizontal="left" vertical="top" indent="1"/>
    </xf>
    <xf numFmtId="164" fontId="35" fillId="0" borderId="0" applyFont="0" applyFill="0" applyBorder="0" applyAlignment="0" applyProtection="0"/>
    <xf numFmtId="4" fontId="56" fillId="54" borderId="223" applyNumberFormat="0" applyProtection="0">
      <alignment horizontal="left" vertical="center" indent="1"/>
    </xf>
    <xf numFmtId="4" fontId="62" fillId="11" borderId="221" applyNumberFormat="0" applyProtection="0">
      <alignment horizontal="left" vertical="center" indent="1"/>
    </xf>
    <xf numFmtId="4" fontId="56" fillId="19" borderId="223" applyNumberFormat="0" applyProtection="0">
      <alignment horizontal="right" vertical="center"/>
    </xf>
    <xf numFmtId="4" fontId="56" fillId="58" borderId="223" applyNumberFormat="0" applyProtection="0">
      <alignment horizontal="right" vertical="center"/>
    </xf>
    <xf numFmtId="186" fontId="42" fillId="44" borderId="223"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1" applyNumberFormat="0" applyProtection="0">
      <alignment horizontal="left" vertical="top" indent="1"/>
    </xf>
    <xf numFmtId="4" fontId="59" fillId="53" borderId="223" applyNumberFormat="0" applyProtection="0">
      <alignment vertical="center"/>
    </xf>
    <xf numFmtId="4" fontId="56" fillId="55" borderId="223" applyNumberFormat="0" applyProtection="0">
      <alignment horizontal="right" vertical="center"/>
    </xf>
    <xf numFmtId="186" fontId="56" fillId="11" borderId="223" applyNumberFormat="0" applyProtection="0">
      <alignment horizontal="left" vertical="center" indent="1"/>
    </xf>
    <xf numFmtId="4" fontId="56" fillId="60" borderId="223" applyNumberFormat="0" applyProtection="0">
      <alignment horizontal="right" vertical="center"/>
    </xf>
    <xf numFmtId="4" fontId="56" fillId="59" borderId="223" applyNumberFormat="0" applyProtection="0">
      <alignment horizontal="right" vertical="center"/>
    </xf>
    <xf numFmtId="4" fontId="56" fillId="56" borderId="223" applyNumberFormat="0" applyProtection="0">
      <alignment horizontal="right" vertical="center"/>
    </xf>
    <xf numFmtId="4" fontId="56" fillId="16" borderId="223" applyNumberFormat="0" applyProtection="0">
      <alignment horizontal="right" vertical="center"/>
    </xf>
    <xf numFmtId="186" fontId="56" fillId="63" borderId="223" applyNumberFormat="0" applyProtection="0">
      <alignment horizontal="left" vertical="center" indent="1"/>
    </xf>
    <xf numFmtId="186" fontId="56" fillId="14" borderId="223" applyNumberFormat="0" applyProtection="0">
      <alignment horizontal="left" vertical="center" indent="1"/>
    </xf>
    <xf numFmtId="186" fontId="57" fillId="44" borderId="224" applyNumberFormat="0" applyAlignment="0" applyProtection="0"/>
    <xf numFmtId="4" fontId="56" fillId="15" borderId="223" applyNumberFormat="0" applyProtection="0">
      <alignment horizontal="right" vertical="center"/>
    </xf>
    <xf numFmtId="164" fontId="5" fillId="0" borderId="0" applyFont="0" applyFill="0" applyBorder="0" applyAlignment="0" applyProtection="0"/>
    <xf numFmtId="4" fontId="56" fillId="23" borderId="223" applyNumberFormat="0" applyProtection="0">
      <alignment horizontal="right" vertical="center"/>
    </xf>
    <xf numFmtId="186" fontId="50" fillId="41" borderId="223" applyNumberFormat="0" applyAlignment="0" applyProtection="0"/>
    <xf numFmtId="186" fontId="44" fillId="0" borderId="228" applyNumberFormat="0" applyFill="0" applyAlignment="0" applyProtection="0"/>
    <xf numFmtId="186" fontId="27" fillId="14" borderId="221" applyNumberFormat="0" applyProtection="0">
      <alignment horizontal="left" vertical="top" indent="1"/>
    </xf>
    <xf numFmtId="4" fontId="59" fillId="65" borderId="223" applyNumberFormat="0" applyProtection="0">
      <alignment horizontal="right" vertical="center"/>
    </xf>
    <xf numFmtId="4" fontId="56" fillId="53" borderId="223" applyNumberFormat="0" applyProtection="0">
      <alignment horizontal="left" vertical="center" indent="1"/>
    </xf>
    <xf numFmtId="186" fontId="56" fillId="14" borderId="221" applyNumberFormat="0" applyProtection="0">
      <alignment horizontal="left" vertical="top" indent="1"/>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7" fillId="44" borderId="224" applyNumberFormat="0" applyAlignment="0" applyProtection="0"/>
    <xf numFmtId="4" fontId="62" fillId="48" borderId="221" applyNumberFormat="0" applyProtection="0">
      <alignment vertical="center"/>
    </xf>
    <xf numFmtId="186" fontId="56" fillId="63" borderId="221" applyNumberFormat="0" applyProtection="0">
      <alignment horizontal="left" vertical="top" indent="1"/>
    </xf>
    <xf numFmtId="186" fontId="42" fillId="44" borderId="223" applyNumberFormat="0" applyAlignment="0" applyProtection="0"/>
    <xf numFmtId="186" fontId="56" fillId="40" borderId="223" applyNumberFormat="0" applyFont="0" applyAlignment="0" applyProtection="0"/>
    <xf numFmtId="4" fontId="56" fillId="0" borderId="223" applyNumberFormat="0" applyProtection="0">
      <alignment horizontal="right" vertical="center"/>
    </xf>
    <xf numFmtId="4" fontId="63" fillId="66" borderId="227" applyNumberFormat="0" applyProtection="0">
      <alignment horizontal="left" vertical="center" indent="1"/>
    </xf>
    <xf numFmtId="186" fontId="50" fillId="41" borderId="223" applyNumberFormat="0" applyAlignment="0" applyProtection="0"/>
    <xf numFmtId="186" fontId="56" fillId="15" borderId="221" applyNumberFormat="0" applyProtection="0">
      <alignment horizontal="left" vertical="top" indent="1"/>
    </xf>
    <xf numFmtId="186" fontId="56" fillId="14" borderId="221" applyNumberFormat="0" applyProtection="0">
      <alignment horizontal="left" vertical="top" indent="1"/>
    </xf>
    <xf numFmtId="186" fontId="56" fillId="14" borderId="223" applyNumberFormat="0" applyProtection="0">
      <alignment horizontal="left" vertical="center" indent="1"/>
    </xf>
    <xf numFmtId="4" fontId="56" fillId="55" borderId="223" applyNumberFormat="0" applyProtection="0">
      <alignment horizontal="right" vertical="center"/>
    </xf>
    <xf numFmtId="4" fontId="56" fillId="0" borderId="223" applyNumberFormat="0" applyProtection="0">
      <alignment horizontal="right" vertical="center"/>
    </xf>
    <xf numFmtId="194" fontId="33" fillId="0" borderId="220" applyFill="0"/>
    <xf numFmtId="186" fontId="56" fillId="40" borderId="223" applyNumberFormat="0" applyFont="0" applyAlignment="0" applyProtection="0"/>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63" borderId="221" applyNumberFormat="0" applyProtection="0">
      <alignment horizontal="left" vertical="top" indent="1"/>
    </xf>
    <xf numFmtId="186" fontId="56" fillId="40" borderId="223" applyNumberFormat="0" applyFont="0" applyAlignment="0" applyProtection="0"/>
    <xf numFmtId="4" fontId="56" fillId="58" borderId="223" applyNumberFormat="0" applyProtection="0">
      <alignment horizontal="right" vertical="center"/>
    </xf>
    <xf numFmtId="186" fontId="56" fillId="63" borderId="221" applyNumberFormat="0" applyProtection="0">
      <alignment horizontal="left" vertical="top" indent="1"/>
    </xf>
    <xf numFmtId="4" fontId="56" fillId="54" borderId="223" applyNumberFormat="0" applyProtection="0">
      <alignment horizontal="left" vertical="center" indent="1"/>
    </xf>
    <xf numFmtId="186" fontId="56" fillId="21" borderId="221" applyNumberFormat="0" applyProtection="0">
      <alignment horizontal="left" vertical="top" indent="1"/>
    </xf>
    <xf numFmtId="186" fontId="42" fillId="44" borderId="223" applyNumberFormat="0" applyAlignment="0" applyProtection="0"/>
    <xf numFmtId="4" fontId="62" fillId="11" borderId="221" applyNumberFormat="0" applyProtection="0">
      <alignment horizontal="left" vertical="center" indent="1"/>
    </xf>
    <xf numFmtId="186" fontId="44" fillId="0" borderId="228" applyNumberFormat="0" applyFill="0" applyAlignment="0" applyProtection="0"/>
    <xf numFmtId="186" fontId="56" fillId="40" borderId="223" applyNumberFormat="0" applyFont="0" applyAlignment="0" applyProtection="0"/>
    <xf numFmtId="186" fontId="56" fillId="21" borderId="221" applyNumberFormat="0" applyProtection="0">
      <alignment horizontal="left" vertical="top" indent="1"/>
    </xf>
    <xf numFmtId="4" fontId="56" fillId="54" borderId="223" applyNumberFormat="0" applyProtection="0">
      <alignment horizontal="left" vertical="center" indent="1"/>
    </xf>
    <xf numFmtId="186" fontId="42" fillId="44" borderId="223" applyNumberFormat="0" applyAlignment="0" applyProtection="0"/>
    <xf numFmtId="4" fontId="64" fillId="64" borderId="223" applyNumberFormat="0" applyProtection="0">
      <alignment horizontal="right" vertical="center"/>
    </xf>
    <xf numFmtId="186" fontId="61" fillId="21" borderId="225" applyBorder="0"/>
    <xf numFmtId="186" fontId="56" fillId="40" borderId="223" applyNumberFormat="0" applyFont="0" applyAlignment="0" applyProtection="0"/>
    <xf numFmtId="4" fontId="56" fillId="54" borderId="223" applyNumberFormat="0" applyProtection="0">
      <alignment horizontal="left" vertical="center" indent="1"/>
    </xf>
    <xf numFmtId="186" fontId="27" fillId="15" borderId="221" applyNumberFormat="0" applyProtection="0">
      <alignment horizontal="left" vertical="top" indent="1"/>
    </xf>
    <xf numFmtId="186" fontId="56" fillId="40" borderId="223" applyNumberFormat="0" applyFont="0" applyAlignment="0" applyProtection="0"/>
    <xf numFmtId="4" fontId="56" fillId="55" borderId="223" applyNumberFormat="0" applyProtection="0">
      <alignment horizontal="right" vertical="center"/>
    </xf>
    <xf numFmtId="4" fontId="56" fillId="60" borderId="223" applyNumberFormat="0" applyProtection="0">
      <alignment horizontal="right" vertical="center"/>
    </xf>
    <xf numFmtId="186" fontId="56" fillId="21" borderId="221" applyNumberFormat="0" applyProtection="0">
      <alignment horizontal="left" vertical="top" indent="1"/>
    </xf>
    <xf numFmtId="186" fontId="56" fillId="14" borderId="221" applyNumberFormat="0" applyProtection="0">
      <alignment horizontal="left" vertical="top" indent="1"/>
    </xf>
    <xf numFmtId="4" fontId="56" fillId="19" borderId="223" applyNumberFormat="0" applyProtection="0">
      <alignment horizontal="right" vertical="center"/>
    </xf>
    <xf numFmtId="186" fontId="56" fillId="63" borderId="221" applyNumberFormat="0" applyProtection="0">
      <alignment horizontal="left" vertical="top" indent="1"/>
    </xf>
    <xf numFmtId="186" fontId="27" fillId="63" borderId="221" applyNumberFormat="0" applyProtection="0">
      <alignment horizontal="left" vertical="center" indent="1"/>
    </xf>
    <xf numFmtId="4" fontId="56" fillId="0" borderId="223" applyNumberFormat="0" applyProtection="0">
      <alignment horizontal="right" vertical="center"/>
    </xf>
    <xf numFmtId="186" fontId="42" fillId="44" borderId="223" applyNumberFormat="0" applyAlignment="0" applyProtection="0"/>
    <xf numFmtId="186" fontId="50" fillId="41" borderId="223" applyNumberFormat="0" applyAlignment="0" applyProtection="0"/>
    <xf numFmtId="4" fontId="56" fillId="53" borderId="223" applyNumberFormat="0" applyProtection="0">
      <alignment horizontal="left" vertical="center" indent="1"/>
    </xf>
    <xf numFmtId="4" fontId="62" fillId="11" borderId="221" applyNumberFormat="0" applyProtection="0">
      <alignment horizontal="left" vertical="center" indent="1"/>
    </xf>
    <xf numFmtId="4" fontId="56" fillId="60" borderId="223" applyNumberFormat="0" applyProtection="0">
      <alignment horizontal="right" vertical="center"/>
    </xf>
    <xf numFmtId="4" fontId="59" fillId="65" borderId="223" applyNumberFormat="0" applyProtection="0">
      <alignment horizontal="right" vertical="center"/>
    </xf>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4" fontId="64" fillId="64" borderId="223" applyNumberFormat="0" applyProtection="0">
      <alignment horizontal="right" vertical="center"/>
    </xf>
    <xf numFmtId="186" fontId="42" fillId="44"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0" borderId="223" applyNumberFormat="0" applyProtection="0">
      <alignment horizontal="right" vertical="center"/>
    </xf>
    <xf numFmtId="164" fontId="35" fillId="0" borderId="0" applyFont="0" applyFill="0" applyBorder="0" applyAlignment="0" applyProtection="0"/>
    <xf numFmtId="186" fontId="56" fillId="40" borderId="223" applyNumberFormat="0" applyFont="0" applyAlignment="0" applyProtection="0"/>
    <xf numFmtId="186" fontId="42" fillId="44" borderId="223" applyNumberFormat="0" applyAlignment="0" applyProtection="0"/>
    <xf numFmtId="186" fontId="62" fillId="48" borderId="221" applyNumberFormat="0" applyProtection="0">
      <alignment horizontal="left" vertical="top" indent="1"/>
    </xf>
    <xf numFmtId="186" fontId="27" fillId="14" borderId="221" applyNumberFormat="0" applyProtection="0">
      <alignment horizontal="left" vertical="center" indent="1"/>
    </xf>
    <xf numFmtId="4" fontId="64" fillId="64" borderId="223" applyNumberFormat="0" applyProtection="0">
      <alignment horizontal="right" vertical="center"/>
    </xf>
    <xf numFmtId="186" fontId="56" fillId="14" borderId="223" applyNumberFormat="0" applyProtection="0">
      <alignment horizontal="left" vertical="center" indent="1"/>
    </xf>
    <xf numFmtId="186" fontId="56" fillId="62" borderId="223" applyNumberFormat="0" applyProtection="0">
      <alignment horizontal="left" vertical="center" indent="1"/>
    </xf>
    <xf numFmtId="4" fontId="56" fillId="55" borderId="223" applyNumberFormat="0" applyProtection="0">
      <alignment horizontal="right" vertical="center"/>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4" fontId="56" fillId="23" borderId="223" applyNumberFormat="0" applyProtection="0">
      <alignment horizontal="right" vertical="center"/>
    </xf>
    <xf numFmtId="186" fontId="56" fillId="63" borderId="223" applyNumberFormat="0" applyProtection="0">
      <alignment horizontal="left" vertical="center" indent="1"/>
    </xf>
    <xf numFmtId="186" fontId="56" fillId="14" borderId="221" applyNumberFormat="0" applyProtection="0">
      <alignment horizontal="left" vertical="top" indent="1"/>
    </xf>
    <xf numFmtId="4" fontId="56" fillId="15" borderId="223" applyNumberFormat="0" applyProtection="0">
      <alignment horizontal="right" vertical="center"/>
    </xf>
    <xf numFmtId="186" fontId="62" fillId="48"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42" fillId="44" borderId="223" applyNumberFormat="0" applyAlignment="0" applyProtection="0"/>
    <xf numFmtId="186" fontId="56" fillId="21" borderId="221" applyNumberFormat="0" applyProtection="0">
      <alignment horizontal="left" vertical="top" indent="1"/>
    </xf>
    <xf numFmtId="4" fontId="62" fillId="48" borderId="221" applyNumberFormat="0" applyProtection="0">
      <alignment vertical="center"/>
    </xf>
    <xf numFmtId="37" fontId="33" fillId="0" borderId="226" applyNumberFormat="0"/>
    <xf numFmtId="186" fontId="56" fillId="40" borderId="223" applyNumberFormat="0" applyFont="0" applyAlignment="0" applyProtection="0"/>
    <xf numFmtId="186" fontId="56" fillId="21" borderId="221" applyNumberFormat="0" applyProtection="0">
      <alignment horizontal="left" vertical="top" indent="1"/>
    </xf>
    <xf numFmtId="4" fontId="56" fillId="55" borderId="223" applyNumberFormat="0" applyProtection="0">
      <alignment horizontal="right" vertical="center"/>
    </xf>
    <xf numFmtId="186" fontId="50" fillId="41" borderId="223" applyNumberFormat="0" applyAlignment="0" applyProtection="0"/>
    <xf numFmtId="4" fontId="59" fillId="65" borderId="223" applyNumberFormat="0" applyProtection="0">
      <alignment horizontal="right" vertical="center"/>
    </xf>
    <xf numFmtId="4" fontId="63" fillId="66" borderId="227"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4" fontId="56" fillId="14" borderId="227" applyNumberFormat="0" applyProtection="0">
      <alignment horizontal="left" vertical="center" indent="1"/>
    </xf>
    <xf numFmtId="186" fontId="62" fillId="48" borderId="221" applyNumberFormat="0" applyProtection="0">
      <alignment horizontal="left" vertical="top" indent="1"/>
    </xf>
    <xf numFmtId="186" fontId="56" fillId="21" borderId="221" applyNumberFormat="0" applyProtection="0">
      <alignment horizontal="left" vertical="top" indent="1"/>
    </xf>
    <xf numFmtId="4" fontId="56" fillId="52" borderId="223" applyNumberFormat="0" applyProtection="0">
      <alignment vertical="center"/>
    </xf>
    <xf numFmtId="4" fontId="56" fillId="54" borderId="223" applyNumberFormat="0" applyProtection="0">
      <alignment horizontal="left" vertical="center" indent="1"/>
    </xf>
    <xf numFmtId="4" fontId="27" fillId="21" borderId="227"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14" borderId="221" applyNumberFormat="0" applyProtection="0">
      <alignment horizontal="left" vertical="top" indent="1"/>
    </xf>
    <xf numFmtId="4" fontId="62" fillId="11" borderId="221" applyNumberFormat="0" applyProtection="0">
      <alignment horizontal="left" vertical="center" indent="1"/>
    </xf>
    <xf numFmtId="4" fontId="59" fillId="65" borderId="223" applyNumberFormat="0" applyProtection="0">
      <alignment horizontal="right" vertical="center"/>
    </xf>
    <xf numFmtId="186" fontId="56" fillId="40" borderId="223" applyNumberFormat="0" applyFont="0" applyAlignment="0" applyProtection="0"/>
    <xf numFmtId="186" fontId="56" fillId="14" borderId="221" applyNumberFormat="0" applyProtection="0">
      <alignment horizontal="left" vertical="top" indent="1"/>
    </xf>
    <xf numFmtId="4" fontId="64" fillId="64" borderId="223" applyNumberFormat="0" applyProtection="0">
      <alignment horizontal="right" vertical="center"/>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194" fontId="33" fillId="0" borderId="220" applyFill="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3" borderId="221" applyNumberFormat="0" applyProtection="0">
      <alignment horizontal="left" vertical="top" indent="1"/>
    </xf>
    <xf numFmtId="4" fontId="62" fillId="11" borderId="221" applyNumberFormat="0" applyProtection="0">
      <alignment horizontal="left" vertical="center" indent="1"/>
    </xf>
    <xf numFmtId="4" fontId="62" fillId="48" borderId="221" applyNumberFormat="0" applyProtection="0">
      <alignment vertical="center"/>
    </xf>
    <xf numFmtId="186" fontId="27" fillId="63" borderId="221" applyNumberFormat="0" applyProtection="0">
      <alignment horizontal="left" vertical="top" indent="1"/>
    </xf>
    <xf numFmtId="186" fontId="56" fillId="63" borderId="223" applyNumberFormat="0" applyProtection="0">
      <alignment horizontal="left" vertical="center" indent="1"/>
    </xf>
    <xf numFmtId="186" fontId="56" fillId="21" borderId="221" applyNumberFormat="0" applyProtection="0">
      <alignment horizontal="left" vertical="top" indent="1"/>
    </xf>
    <xf numFmtId="186" fontId="56" fillId="40" borderId="223" applyNumberFormat="0" applyFont="0" applyAlignment="0" applyProtection="0"/>
    <xf numFmtId="186" fontId="56" fillId="14" borderId="221" applyNumberFormat="0" applyProtection="0">
      <alignment horizontal="left" vertical="top" indent="1"/>
    </xf>
    <xf numFmtId="186" fontId="56" fillId="15" borderId="221" applyNumberFormat="0" applyProtection="0">
      <alignment horizontal="left" vertical="top" indent="1"/>
    </xf>
    <xf numFmtId="186" fontId="42" fillId="44" borderId="223" applyNumberFormat="0" applyAlignment="0" applyProtection="0"/>
    <xf numFmtId="186" fontId="44" fillId="0" borderId="228" applyNumberFormat="0" applyFill="0" applyAlignment="0" applyProtection="0"/>
    <xf numFmtId="186" fontId="44" fillId="0" borderId="228" applyNumberFormat="0" applyFill="0" applyAlignment="0" applyProtection="0"/>
    <xf numFmtId="37" fontId="33" fillId="0" borderId="226" applyNumberFormat="0"/>
    <xf numFmtId="4" fontId="64" fillId="64" borderId="223" applyNumberFormat="0" applyProtection="0">
      <alignment horizontal="right" vertical="center"/>
    </xf>
    <xf numFmtId="4" fontId="63" fillId="66" borderId="227" applyNumberFormat="0" applyProtection="0">
      <alignment horizontal="left" vertical="center" indent="1"/>
    </xf>
    <xf numFmtId="186" fontId="62" fillId="15" borderId="221" applyNumberFormat="0" applyProtection="0">
      <alignment horizontal="left" vertical="top" indent="1"/>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62" borderId="223"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5" borderId="227" applyNumberFormat="0" applyProtection="0">
      <alignment horizontal="left" vertical="center" indent="1"/>
    </xf>
    <xf numFmtId="4" fontId="56" fillId="14" borderId="227" applyNumberFormat="0" applyProtection="0">
      <alignment horizontal="left" vertical="center" indent="1"/>
    </xf>
    <xf numFmtId="4" fontId="56" fillId="15" borderId="223" applyNumberFormat="0" applyProtection="0">
      <alignment horizontal="right" vertical="center"/>
    </xf>
    <xf numFmtId="4" fontId="27" fillId="21" borderId="227" applyNumberFormat="0" applyProtection="0">
      <alignment horizontal="left" vertical="center" indent="1"/>
    </xf>
    <xf numFmtId="4" fontId="27" fillId="21" borderId="227" applyNumberFormat="0" applyProtection="0">
      <alignment horizontal="left" vertical="center" indent="1"/>
    </xf>
    <xf numFmtId="4" fontId="56" fillId="61" borderId="227" applyNumberFormat="0" applyProtection="0">
      <alignment horizontal="left" vertical="center" indent="1"/>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7" borderId="227"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186" fontId="60" fillId="52" borderId="221" applyNumberFormat="0" applyProtection="0">
      <alignment horizontal="left" vertical="top"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7" fillId="44" borderId="224" applyNumberFormat="0" applyAlignment="0" applyProtection="0"/>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186" fontId="61" fillId="21" borderId="225" applyBorder="0"/>
    <xf numFmtId="186" fontId="56" fillId="40" borderId="223" applyNumberFormat="0" applyFont="0" applyAlignment="0" applyProtection="0"/>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27" fillId="14" borderId="221" applyNumberFormat="0" applyProtection="0">
      <alignment horizontal="left" vertical="top" indent="1"/>
    </xf>
    <xf numFmtId="4" fontId="59" fillId="65" borderId="223" applyNumberFormat="0" applyProtection="0">
      <alignment horizontal="right" vertical="center"/>
    </xf>
    <xf numFmtId="4" fontId="56" fillId="54" borderId="223" applyNumberFormat="0" applyProtection="0">
      <alignment horizontal="left" vertical="center" indent="1"/>
    </xf>
    <xf numFmtId="186" fontId="62" fillId="15" borderId="221" applyNumberFormat="0" applyProtection="0">
      <alignment horizontal="left" vertical="top" indent="1"/>
    </xf>
    <xf numFmtId="4" fontId="63" fillId="66" borderId="227" applyNumberFormat="0" applyProtection="0">
      <alignment horizontal="left" vertical="center" indent="1"/>
    </xf>
    <xf numFmtId="37" fontId="33" fillId="0" borderId="226" applyNumberFormat="0"/>
    <xf numFmtId="186" fontId="44" fillId="0" borderId="228" applyNumberFormat="0" applyFill="0" applyAlignment="0" applyProtection="0"/>
    <xf numFmtId="186" fontId="56" fillId="63" borderId="221" applyNumberFormat="0" applyProtection="0">
      <alignment horizontal="left" vertical="top" indent="1"/>
    </xf>
    <xf numFmtId="186" fontId="56" fillId="15" borderId="221" applyNumberFormat="0" applyProtection="0">
      <alignment horizontal="left" vertical="top" indent="1"/>
    </xf>
    <xf numFmtId="4" fontId="56" fillId="23" borderId="223" applyNumberFormat="0" applyProtection="0">
      <alignment horizontal="right" vertical="center"/>
    </xf>
    <xf numFmtId="186" fontId="56" fillId="62"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6" fillId="54" borderId="223" applyNumberFormat="0" applyProtection="0">
      <alignment horizontal="left" vertical="center" indent="1"/>
    </xf>
    <xf numFmtId="186" fontId="56" fillId="14" borderId="223" applyNumberFormat="0" applyProtection="0">
      <alignment horizontal="left" vertical="center" indent="1"/>
    </xf>
    <xf numFmtId="194" fontId="33" fillId="0" borderId="220" applyFill="0"/>
    <xf numFmtId="4" fontId="62" fillId="48" borderId="221" applyNumberFormat="0" applyProtection="0">
      <alignment vertical="center"/>
    </xf>
    <xf numFmtId="186" fontId="44" fillId="0" borderId="228" applyNumberFormat="0" applyFill="0" applyAlignment="0" applyProtection="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56" fillId="11" borderId="223" applyNumberFormat="0" applyProtection="0">
      <alignment horizontal="left" vertical="center" indent="1"/>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2" borderId="223" applyNumberFormat="0" applyProtection="0">
      <alignmen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27" fillId="14" borderId="221" applyNumberFormat="0" applyProtection="0">
      <alignment horizontal="left" vertical="center" indent="1"/>
    </xf>
    <xf numFmtId="186" fontId="42" fillId="44" borderId="223" applyNumberFormat="0" applyAlignment="0" applyProtection="0"/>
    <xf numFmtId="186" fontId="56" fillId="14" borderId="223" applyNumberFormat="0" applyProtection="0">
      <alignment horizontal="left" vertical="center" indent="1"/>
    </xf>
    <xf numFmtId="186" fontId="56" fillId="63" borderId="221" applyNumberFormat="0" applyProtection="0">
      <alignment horizontal="left" vertical="top" indent="1"/>
    </xf>
    <xf numFmtId="37" fontId="33" fillId="0" borderId="226" applyNumberFormat="0"/>
    <xf numFmtId="186" fontId="56" fillId="40" borderId="223" applyNumberFormat="0" applyFont="0" applyAlignment="0" applyProtection="0"/>
    <xf numFmtId="4" fontId="63" fillId="66" borderId="227" applyNumberFormat="0" applyProtection="0">
      <alignment horizontal="left" vertical="center" indent="1"/>
    </xf>
    <xf numFmtId="164" fontId="35" fillId="0" borderId="0" applyFont="0" applyFill="0" applyBorder="0" applyAlignment="0" applyProtection="0"/>
    <xf numFmtId="186" fontId="56" fillId="40" borderId="223" applyNumberFormat="0" applyFont="0" applyAlignment="0" applyProtection="0"/>
    <xf numFmtId="4" fontId="62" fillId="48" borderId="221" applyNumberFormat="0" applyProtection="0">
      <alignment vertical="center"/>
    </xf>
    <xf numFmtId="4" fontId="64" fillId="64" borderId="223" applyNumberFormat="0" applyProtection="0">
      <alignment horizontal="right" vertical="center"/>
    </xf>
    <xf numFmtId="186" fontId="44" fillId="0" borderId="228" applyNumberFormat="0" applyFill="0" applyAlignment="0" applyProtection="0"/>
    <xf numFmtId="186" fontId="27" fillId="14" borderId="221" applyNumberFormat="0" applyProtection="0">
      <alignment horizontal="left" vertical="top" indent="1"/>
    </xf>
    <xf numFmtId="4" fontId="56" fillId="19" borderId="223" applyNumberFormat="0" applyProtection="0">
      <alignment horizontal="right" vertical="center"/>
    </xf>
    <xf numFmtId="4" fontId="64" fillId="64" borderId="223" applyNumberFormat="0" applyProtection="0">
      <alignment horizontal="right" vertical="center"/>
    </xf>
    <xf numFmtId="186" fontId="44" fillId="0" borderId="228" applyNumberFormat="0" applyFill="0" applyAlignment="0" applyProtection="0"/>
    <xf numFmtId="186" fontId="27" fillId="14" borderId="221" applyNumberFormat="0" applyProtection="0">
      <alignment horizontal="left" vertical="center" indent="1"/>
    </xf>
    <xf numFmtId="186" fontId="56" fillId="15" borderId="221" applyNumberFormat="0" applyProtection="0">
      <alignment horizontal="left" vertical="top" indent="1"/>
    </xf>
    <xf numFmtId="186" fontId="42" fillId="44" borderId="223" applyNumberFormat="0" applyAlignment="0" applyProtection="0"/>
    <xf numFmtId="4" fontId="56" fillId="58" borderId="223" applyNumberFormat="0" applyProtection="0">
      <alignment horizontal="right" vertical="center"/>
    </xf>
    <xf numFmtId="194" fontId="33" fillId="0" borderId="220" applyFill="0"/>
    <xf numFmtId="186" fontId="56" fillId="40" borderId="223" applyNumberFormat="0" applyFont="0" applyAlignment="0" applyProtection="0"/>
    <xf numFmtId="186" fontId="62" fillId="48" borderId="221" applyNumberFormat="0" applyProtection="0">
      <alignment horizontal="left" vertical="top" indent="1"/>
    </xf>
    <xf numFmtId="4" fontId="62" fillId="48" borderId="221"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60" fillId="52" borderId="221" applyNumberFormat="0" applyProtection="0">
      <alignment horizontal="left" vertical="top" indent="1"/>
    </xf>
    <xf numFmtId="4" fontId="56" fillId="59" borderId="223" applyNumberFormat="0" applyProtection="0">
      <alignment horizontal="right" vertical="center"/>
    </xf>
    <xf numFmtId="4" fontId="56" fillId="15" borderId="223" applyNumberFormat="0" applyProtection="0">
      <alignment horizontal="righ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0" fillId="41" borderId="223" applyNumberFormat="0" applyAlignment="0" applyProtection="0"/>
    <xf numFmtId="37" fontId="33" fillId="0" borderId="226" applyNumberFormat="0"/>
    <xf numFmtId="186" fontId="56" fillId="14" borderId="223"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4" fontId="56" fillId="61" borderId="227" applyNumberFormat="0" applyProtection="0">
      <alignment horizontal="left" vertical="center" indent="1"/>
    </xf>
    <xf numFmtId="186" fontId="50" fillId="41" borderId="223" applyNumberFormat="0" applyAlignment="0" applyProtection="0"/>
    <xf numFmtId="4" fontId="59" fillId="65" borderId="223" applyNumberFormat="0" applyProtection="0">
      <alignment horizontal="right" vertical="center"/>
    </xf>
    <xf numFmtId="4" fontId="62" fillId="48" borderId="221" applyNumberFormat="0" applyProtection="0">
      <alignment vertical="center"/>
    </xf>
    <xf numFmtId="186" fontId="56" fillId="14" borderId="221" applyNumberFormat="0" applyProtection="0">
      <alignment horizontal="left" vertical="top" indent="1"/>
    </xf>
    <xf numFmtId="4" fontId="62" fillId="11" borderId="221" applyNumberFormat="0" applyProtection="0">
      <alignment horizontal="left" vertical="center" indent="1"/>
    </xf>
    <xf numFmtId="186" fontId="27" fillId="14" borderId="221" applyNumberFormat="0" applyProtection="0">
      <alignment horizontal="left" vertical="center" indent="1"/>
    </xf>
    <xf numFmtId="4" fontId="56" fillId="54" borderId="223" applyNumberFormat="0" applyProtection="0">
      <alignment horizontal="left" vertical="center" indent="1"/>
    </xf>
    <xf numFmtId="186" fontId="56" fillId="63" borderId="223"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4" fontId="56" fillId="16" borderId="223" applyNumberFormat="0" applyProtection="0">
      <alignment horizontal="right" vertical="center"/>
    </xf>
    <xf numFmtId="4" fontId="56" fillId="14" borderId="227" applyNumberFormat="0" applyProtection="0">
      <alignment horizontal="left" vertical="center" indent="1"/>
    </xf>
    <xf numFmtId="4" fontId="56" fillId="54" borderId="223" applyNumberFormat="0" applyProtection="0">
      <alignment horizontal="left" vertical="center" indent="1"/>
    </xf>
    <xf numFmtId="4" fontId="56" fillId="16" borderId="223" applyNumberFormat="0" applyProtection="0">
      <alignment horizontal="righ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4" fontId="59" fillId="53" borderId="223" applyNumberFormat="0" applyProtection="0">
      <alignment vertical="center"/>
    </xf>
    <xf numFmtId="4" fontId="56" fillId="59" borderId="223" applyNumberFormat="0" applyProtection="0">
      <alignment horizontal="right" vertical="center"/>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64" fontId="35" fillId="0" borderId="0" applyFont="0" applyFill="0" applyBorder="0" applyAlignment="0" applyProtection="0"/>
    <xf numFmtId="4" fontId="56" fillId="23" borderId="223" applyNumberFormat="0" applyProtection="0">
      <alignment horizontal="right" vertical="center"/>
    </xf>
    <xf numFmtId="164" fontId="35" fillId="0" borderId="0" applyFont="0" applyFill="0" applyBorder="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9" borderId="223" applyNumberFormat="0" applyProtection="0">
      <alignment horizontal="right" vertical="center"/>
    </xf>
    <xf numFmtId="4" fontId="56" fillId="61" borderId="227" applyNumberFormat="0" applyProtection="0">
      <alignment horizontal="left" vertical="center" indent="1"/>
    </xf>
    <xf numFmtId="4" fontId="56" fillId="56"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94" fontId="33" fillId="0" borderId="220" applyFill="0"/>
    <xf numFmtId="186" fontId="56" fillId="63" borderId="221" applyNumberFormat="0" applyProtection="0">
      <alignment horizontal="left" vertical="top" indent="1"/>
    </xf>
    <xf numFmtId="4" fontId="56" fillId="15"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186" fontId="57" fillId="44" borderId="224" applyNumberFormat="0" applyAlignment="0" applyProtection="0"/>
    <xf numFmtId="186" fontId="56" fillId="11" borderId="223"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4" fontId="56" fillId="16" borderId="223" applyNumberFormat="0" applyProtection="0">
      <alignment horizontal="right" vertical="center"/>
    </xf>
    <xf numFmtId="186" fontId="60" fillId="52" borderId="221" applyNumberFormat="0" applyProtection="0">
      <alignment horizontal="left" vertical="top" indent="1"/>
    </xf>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6" borderId="223" applyNumberFormat="0" applyProtection="0">
      <alignment horizontal="right" vertical="center"/>
    </xf>
    <xf numFmtId="4" fontId="56" fillId="53" borderId="223" applyNumberFormat="0" applyProtection="0">
      <alignment horizontal="left" vertical="center" indent="1"/>
    </xf>
    <xf numFmtId="4" fontId="27" fillId="21" borderId="227" applyNumberFormat="0" applyProtection="0">
      <alignment horizontal="left" vertical="center" indent="1"/>
    </xf>
    <xf numFmtId="4" fontId="56" fillId="59" borderId="223" applyNumberFormat="0" applyProtection="0">
      <alignment horizontal="right" vertical="center"/>
    </xf>
    <xf numFmtId="4" fontId="56" fillId="23" borderId="223" applyNumberFormat="0" applyProtection="0">
      <alignment horizontal="right" vertical="center"/>
    </xf>
    <xf numFmtId="186" fontId="56" fillId="21" borderId="221" applyNumberFormat="0" applyProtection="0">
      <alignment horizontal="left" vertical="top" indent="1"/>
    </xf>
    <xf numFmtId="186" fontId="42" fillId="44" borderId="223" applyNumberFormat="0" applyAlignment="0" applyProtection="0"/>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4" fontId="56" fillId="0" borderId="223" applyNumberFormat="0" applyProtection="0">
      <alignment horizontal="right" vertical="center"/>
    </xf>
    <xf numFmtId="186" fontId="44" fillId="0" borderId="228" applyNumberFormat="0" applyFill="0" applyAlignment="0" applyProtection="0"/>
    <xf numFmtId="186" fontId="61" fillId="21" borderId="225" applyBorder="0"/>
    <xf numFmtId="186" fontId="56" fillId="14" borderId="221" applyNumberFormat="0" applyProtection="0">
      <alignment horizontal="left" vertical="top" indent="1"/>
    </xf>
    <xf numFmtId="186" fontId="56" fillId="14" borderId="221" applyNumberFormat="0" applyProtection="0">
      <alignment horizontal="left" vertical="top" indent="1"/>
    </xf>
    <xf numFmtId="194" fontId="33" fillId="0" borderId="220" applyFill="0"/>
    <xf numFmtId="186" fontId="56" fillId="14" borderId="221" applyNumberFormat="0" applyProtection="0">
      <alignment horizontal="left" vertical="top" indent="1"/>
    </xf>
    <xf numFmtId="4" fontId="56" fillId="16" borderId="223" applyNumberFormat="0" applyProtection="0">
      <alignment horizontal="right" vertical="center"/>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50" fillId="41" borderId="223" applyNumberFormat="0" applyAlignment="0" applyProtection="0"/>
    <xf numFmtId="186" fontId="27" fillId="63" borderId="221" applyNumberFormat="0" applyProtection="0">
      <alignment horizontal="left" vertical="top" indent="1"/>
    </xf>
    <xf numFmtId="186" fontId="50" fillId="41" borderId="223" applyNumberFormat="0" applyAlignment="0" applyProtection="0"/>
    <xf numFmtId="186" fontId="27" fillId="15" borderId="221" applyNumberFormat="0" applyProtection="0">
      <alignment horizontal="left" vertical="center"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16" borderId="223" applyNumberFormat="0" applyProtection="0">
      <alignment horizontal="right" vertical="center"/>
    </xf>
    <xf numFmtId="4" fontId="56" fillId="55"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4" fontId="56" fillId="56" borderId="223" applyNumberFormat="0" applyProtection="0">
      <alignment horizontal="right" vertical="center"/>
    </xf>
    <xf numFmtId="186" fontId="56" fillId="14" borderId="221" applyNumberFormat="0" applyProtection="0">
      <alignment horizontal="left" vertical="top" indent="1"/>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62" fillId="15" borderId="221" applyNumberFormat="0" applyProtection="0">
      <alignment horizontal="left" vertical="top" indent="1"/>
    </xf>
    <xf numFmtId="4" fontId="56" fillId="0" borderId="223" applyNumberFormat="0" applyProtection="0">
      <alignment horizontal="right" vertical="center"/>
    </xf>
    <xf numFmtId="186" fontId="27" fillId="63" borderId="221" applyNumberFormat="0" applyProtection="0">
      <alignment horizontal="left" vertical="top" indent="1"/>
    </xf>
    <xf numFmtId="37" fontId="33" fillId="0" borderId="226" applyNumberFormat="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15" borderId="227" applyNumberFormat="0" applyProtection="0">
      <alignment horizontal="left" vertical="center" indent="1"/>
    </xf>
    <xf numFmtId="4" fontId="56" fillId="57" borderId="227" applyNumberFormat="0" applyProtection="0">
      <alignment horizontal="right" vertical="center"/>
    </xf>
    <xf numFmtId="186" fontId="42" fillId="44" borderId="223" applyNumberFormat="0" applyAlignment="0" applyProtection="0"/>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86" fontId="27" fillId="21" borderId="221" applyNumberFormat="0" applyProtection="0">
      <alignment horizontal="left" vertical="center" indent="1"/>
    </xf>
    <xf numFmtId="186" fontId="27" fillId="15" borderId="221" applyNumberFormat="0" applyProtection="0">
      <alignment horizontal="left" vertical="top" indent="1"/>
    </xf>
    <xf numFmtId="186" fontId="56" fillId="21" borderId="221" applyNumberFormat="0" applyProtection="0">
      <alignment horizontal="left" vertical="top" indent="1"/>
    </xf>
    <xf numFmtId="4" fontId="56" fillId="0" borderId="223" applyNumberFormat="0" applyProtection="0">
      <alignment horizontal="right" vertical="center"/>
    </xf>
    <xf numFmtId="186" fontId="56" fillId="40" borderId="223" applyNumberFormat="0" applyFont="0" applyAlignment="0" applyProtection="0"/>
    <xf numFmtId="4" fontId="56" fillId="23" borderId="223" applyNumberFormat="0" applyProtection="0">
      <alignment horizontal="right" vertical="center"/>
    </xf>
    <xf numFmtId="4" fontId="56" fillId="23" borderId="223" applyNumberFormat="0" applyProtection="0">
      <alignment horizontal="right" vertical="center"/>
    </xf>
    <xf numFmtId="4" fontId="56" fillId="60" borderId="223" applyNumberFormat="0" applyProtection="0">
      <alignment horizontal="right" vertical="center"/>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4" fontId="56" fillId="54" borderId="223" applyNumberFormat="0" applyProtection="0">
      <alignment horizontal="left" vertical="center"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55" borderId="223" applyNumberFormat="0" applyProtection="0">
      <alignment horizontal="right" vertical="center"/>
    </xf>
    <xf numFmtId="186" fontId="56" fillId="14" borderId="221" applyNumberFormat="0" applyProtection="0">
      <alignment horizontal="left" vertical="top" indent="1"/>
    </xf>
    <xf numFmtId="186" fontId="56" fillId="21"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4" fontId="56" fillId="54" borderId="223" applyNumberFormat="0" applyProtection="0">
      <alignment horizontal="left" vertical="center" indent="1"/>
    </xf>
    <xf numFmtId="186" fontId="56" fillId="14" borderId="221" applyNumberFormat="0" applyProtection="0">
      <alignment horizontal="left" vertical="top" indent="1"/>
    </xf>
    <xf numFmtId="186" fontId="56" fillId="15"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64" fontId="35" fillId="0" borderId="0" applyFont="0" applyFill="0" applyBorder="0" applyAlignment="0" applyProtection="0"/>
    <xf numFmtId="186" fontId="60" fillId="52" borderId="221" applyNumberFormat="0" applyProtection="0">
      <alignment horizontal="left" vertical="top" indent="1"/>
    </xf>
    <xf numFmtId="4" fontId="56" fillId="16" borderId="223" applyNumberFormat="0" applyProtection="0">
      <alignment horizontal="right" vertical="center"/>
    </xf>
    <xf numFmtId="4" fontId="56" fillId="15" borderId="227" applyNumberFormat="0" applyProtection="0">
      <alignment horizontal="left" vertical="center" indent="1"/>
    </xf>
    <xf numFmtId="186" fontId="56" fillId="63" borderId="221" applyNumberFormat="0" applyProtection="0">
      <alignment horizontal="left" vertical="top" indent="1"/>
    </xf>
    <xf numFmtId="186" fontId="56" fillId="63" borderId="223" applyNumberFormat="0" applyProtection="0">
      <alignment horizontal="left" vertical="center"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56" borderId="223" applyNumberFormat="0" applyProtection="0">
      <alignment horizontal="right" vertical="center"/>
    </xf>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4" fontId="59" fillId="53" borderId="223" applyNumberFormat="0" applyProtection="0">
      <alignment vertical="center"/>
    </xf>
    <xf numFmtId="4" fontId="56" fillId="15" borderId="223" applyNumberFormat="0" applyProtection="0">
      <alignment horizontal="right" vertical="center"/>
    </xf>
    <xf numFmtId="4" fontId="56" fillId="56" borderId="223" applyNumberFormat="0" applyProtection="0">
      <alignment horizontal="right" vertical="center"/>
    </xf>
    <xf numFmtId="186" fontId="56" fillId="21" borderId="221" applyNumberFormat="0" applyProtection="0">
      <alignment horizontal="left" vertical="top" indent="1"/>
    </xf>
    <xf numFmtId="4" fontId="56" fillId="61" borderId="227" applyNumberFormat="0" applyProtection="0">
      <alignment horizontal="left" vertical="center" indent="1"/>
    </xf>
    <xf numFmtId="4" fontId="56" fillId="19" borderId="223" applyNumberFormat="0" applyProtection="0">
      <alignment horizontal="right" vertical="center"/>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4" fontId="62" fillId="48" borderId="221" applyNumberFormat="0" applyProtection="0">
      <alignment vertical="center"/>
    </xf>
    <xf numFmtId="4" fontId="63" fillId="66" borderId="227" applyNumberFormat="0" applyProtection="0">
      <alignment horizontal="left" vertical="center" indent="1"/>
    </xf>
    <xf numFmtId="186" fontId="56" fillId="15" borderId="221" applyNumberFormat="0" applyProtection="0">
      <alignment horizontal="left" vertical="top" indent="1"/>
    </xf>
    <xf numFmtId="4" fontId="56" fillId="54" borderId="223" applyNumberFormat="0" applyProtection="0">
      <alignment horizontal="left" vertical="center" indent="1"/>
    </xf>
    <xf numFmtId="186" fontId="56" fillId="14" borderId="221" applyNumberFormat="0" applyProtection="0">
      <alignment horizontal="left" vertical="top" indent="1"/>
    </xf>
    <xf numFmtId="4" fontId="56" fillId="0" borderId="223" applyNumberFormat="0" applyProtection="0">
      <alignment horizontal="right" vertical="center"/>
    </xf>
    <xf numFmtId="186" fontId="42" fillId="44" borderId="223" applyNumberFormat="0" applyAlignment="0" applyProtection="0"/>
    <xf numFmtId="186" fontId="56" fillId="40" borderId="223" applyNumberFormat="0" applyFont="0" applyAlignment="0" applyProtection="0"/>
    <xf numFmtId="4" fontId="27" fillId="21" borderId="227"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44" fillId="0" borderId="228" applyNumberFormat="0" applyFill="0" applyAlignment="0" applyProtection="0"/>
    <xf numFmtId="186" fontId="56" fillId="40" borderId="223" applyNumberFormat="0" applyFont="0" applyAlignment="0" applyProtection="0"/>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23" borderId="223" applyNumberFormat="0" applyProtection="0">
      <alignment horizontal="right" vertical="center"/>
    </xf>
    <xf numFmtId="4" fontId="59" fillId="53" borderId="223" applyNumberFormat="0" applyProtection="0">
      <alignment vertical="center"/>
    </xf>
    <xf numFmtId="186" fontId="56" fillId="40" borderId="223" applyNumberFormat="0" applyFont="0" applyAlignment="0" applyProtection="0"/>
    <xf numFmtId="186" fontId="42" fillId="44" borderId="223" applyNumberFormat="0" applyAlignment="0" applyProtection="0"/>
    <xf numFmtId="4" fontId="56" fillId="56" borderId="223" applyNumberFormat="0" applyProtection="0">
      <alignment horizontal="right" vertical="center"/>
    </xf>
    <xf numFmtId="186" fontId="56" fillId="40" borderId="223" applyNumberFormat="0" applyFont="0" applyAlignment="0" applyProtection="0"/>
    <xf numFmtId="186" fontId="62" fillId="48" borderId="221" applyNumberFormat="0" applyProtection="0">
      <alignment horizontal="left" vertical="top" indent="1"/>
    </xf>
    <xf numFmtId="4" fontId="56" fillId="59" borderId="223" applyNumberFormat="0" applyProtection="0">
      <alignment horizontal="right" vertical="center"/>
    </xf>
    <xf numFmtId="4" fontId="27" fillId="21" borderId="227"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27" fillId="14" borderId="221"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44" fillId="0" borderId="228" applyNumberFormat="0" applyFill="0" applyAlignment="0" applyProtection="0"/>
    <xf numFmtId="186" fontId="56" fillId="63" borderId="221" applyNumberFormat="0" applyProtection="0">
      <alignment horizontal="left" vertical="top" indent="1"/>
    </xf>
    <xf numFmtId="186" fontId="42" fillId="44" borderId="223" applyNumberFormat="0" applyAlignment="0" applyProtection="0"/>
    <xf numFmtId="4" fontId="56" fillId="0" borderId="223" applyNumberFormat="0" applyProtection="0">
      <alignment horizontal="right" vertical="center"/>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62" borderId="223" applyNumberFormat="0" applyProtection="0">
      <alignment horizontal="left" vertical="center" indent="1"/>
    </xf>
    <xf numFmtId="186" fontId="27" fillId="21" borderId="221" applyNumberFormat="0" applyProtection="0">
      <alignment horizontal="left" vertical="top" indent="1"/>
    </xf>
    <xf numFmtId="4" fontId="56" fillId="60" borderId="223" applyNumberFormat="0" applyProtection="0">
      <alignment horizontal="right" vertical="center"/>
    </xf>
    <xf numFmtId="186" fontId="60" fillId="52" borderId="221" applyNumberFormat="0" applyProtection="0">
      <alignment horizontal="left" vertical="top" indent="1"/>
    </xf>
    <xf numFmtId="186" fontId="61" fillId="21" borderId="225" applyBorder="0"/>
    <xf numFmtId="186" fontId="56" fillId="63" borderId="223" applyNumberFormat="0" applyProtection="0">
      <alignment horizontal="left" vertical="center" indent="1"/>
    </xf>
    <xf numFmtId="186" fontId="50" fillId="41" borderId="223" applyNumberFormat="0" applyAlignment="0" applyProtection="0"/>
    <xf numFmtId="4" fontId="62" fillId="11" borderId="221" applyNumberFormat="0" applyProtection="0">
      <alignment horizontal="left" vertical="center" indent="1"/>
    </xf>
    <xf numFmtId="186" fontId="56" fillId="40" borderId="223" applyNumberFormat="0" applyFont="0" applyAlignment="0" applyProtection="0"/>
    <xf numFmtId="186" fontId="42" fillId="44" borderId="223" applyNumberFormat="0" applyAlignment="0" applyProtection="0"/>
    <xf numFmtId="4" fontId="56" fillId="53" borderId="223" applyNumberFormat="0" applyProtection="0">
      <alignment horizontal="left" vertical="center" indent="1"/>
    </xf>
    <xf numFmtId="4" fontId="56" fillId="58" borderId="223" applyNumberFormat="0" applyProtection="0">
      <alignment horizontal="right" vertical="center"/>
    </xf>
    <xf numFmtId="4" fontId="27" fillId="21" borderId="227" applyNumberFormat="0" applyProtection="0">
      <alignment horizontal="left" vertical="center"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3" applyNumberFormat="0" applyProtection="0">
      <alignment horizontal="left" vertical="center" indent="1"/>
    </xf>
    <xf numFmtId="186" fontId="44" fillId="0" borderId="228" applyNumberFormat="0" applyFill="0" applyAlignment="0" applyProtection="0"/>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54" borderId="223" applyNumberFormat="0" applyProtection="0">
      <alignment horizontal="left" vertical="center" indent="1"/>
    </xf>
    <xf numFmtId="186" fontId="62" fillId="48" borderId="221" applyNumberFormat="0" applyProtection="0">
      <alignment horizontal="left" vertical="top" indent="1"/>
    </xf>
    <xf numFmtId="186" fontId="56" fillId="14" borderId="221" applyNumberFormat="0" applyProtection="0">
      <alignment horizontal="left" vertical="top" indent="1"/>
    </xf>
    <xf numFmtId="186" fontId="62" fillId="48" borderId="221" applyNumberFormat="0" applyProtection="0">
      <alignment horizontal="left" vertical="top" indent="1"/>
    </xf>
    <xf numFmtId="186" fontId="56" fillId="63" borderId="221" applyNumberFormat="0" applyProtection="0">
      <alignment horizontal="left" vertical="top" indent="1"/>
    </xf>
    <xf numFmtId="186" fontId="62" fillId="15" borderId="221" applyNumberFormat="0" applyProtection="0">
      <alignment horizontal="left" vertical="top" indent="1"/>
    </xf>
    <xf numFmtId="186" fontId="61" fillId="21" borderId="225" applyBorder="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94" fontId="33" fillId="0" borderId="220" applyFill="0"/>
    <xf numFmtId="4" fontId="56" fillId="60" borderId="223" applyNumberFormat="0" applyProtection="0">
      <alignment horizontal="right" vertical="center"/>
    </xf>
    <xf numFmtId="4" fontId="56" fillId="15" borderId="227" applyNumberFormat="0" applyProtection="0">
      <alignment horizontal="left" vertical="center" indent="1"/>
    </xf>
    <xf numFmtId="4" fontId="56" fillId="55" borderId="223" applyNumberFormat="0" applyProtection="0">
      <alignment horizontal="right" vertical="center"/>
    </xf>
    <xf numFmtId="4" fontId="56" fillId="60" borderId="223" applyNumberFormat="0" applyProtection="0">
      <alignment horizontal="right" vertical="center"/>
    </xf>
    <xf numFmtId="186" fontId="57" fillId="44" borderId="224"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4" fontId="56" fillId="52" borderId="223" applyNumberFormat="0" applyProtection="0">
      <alignment vertical="center"/>
    </xf>
    <xf numFmtId="4" fontId="56" fillId="58" borderId="223" applyNumberFormat="0" applyProtection="0">
      <alignment horizontal="right" vertical="center"/>
    </xf>
    <xf numFmtId="4" fontId="56" fillId="14" borderId="227"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27" fillId="63" borderId="221" applyNumberFormat="0" applyProtection="0">
      <alignment horizontal="left" vertical="center" indent="1"/>
    </xf>
    <xf numFmtId="186" fontId="56" fillId="63" borderId="221" applyNumberFormat="0" applyProtection="0">
      <alignment horizontal="left" vertical="top" indent="1"/>
    </xf>
    <xf numFmtId="186" fontId="56" fillId="21" borderId="221" applyNumberFormat="0" applyProtection="0">
      <alignment horizontal="left" vertical="top" indent="1"/>
    </xf>
    <xf numFmtId="4" fontId="56" fillId="58" borderId="223" applyNumberFormat="0" applyProtection="0">
      <alignment horizontal="right" vertical="center"/>
    </xf>
    <xf numFmtId="4" fontId="56" fillId="52" borderId="223" applyNumberFormat="0" applyProtection="0">
      <alignmen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6" fillId="19" borderId="223" applyNumberFormat="0" applyProtection="0">
      <alignment horizontal="right" vertical="center"/>
    </xf>
    <xf numFmtId="4" fontId="27" fillId="21" borderId="227" applyNumberFormat="0" applyProtection="0">
      <alignment horizontal="left" vertical="center" indent="1"/>
    </xf>
    <xf numFmtId="4" fontId="56" fillId="57" borderId="227" applyNumberFormat="0" applyProtection="0">
      <alignment horizontal="right" vertical="center"/>
    </xf>
    <xf numFmtId="4" fontId="56" fillId="14" borderId="227" applyNumberFormat="0" applyProtection="0">
      <alignment horizontal="left" vertical="center" indent="1"/>
    </xf>
    <xf numFmtId="186" fontId="56" fillId="63" borderId="221" applyNumberFormat="0" applyProtection="0">
      <alignment horizontal="left" vertical="top" indent="1"/>
    </xf>
    <xf numFmtId="4" fontId="27" fillId="21" borderId="227" applyNumberFormat="0" applyProtection="0">
      <alignment horizontal="left" vertical="center" indent="1"/>
    </xf>
    <xf numFmtId="186" fontId="57" fillId="44" borderId="224" applyNumberFormat="0" applyAlignment="0" applyProtection="0"/>
    <xf numFmtId="186" fontId="56" fillId="40" borderId="223" applyNumberFormat="0" applyFont="0" applyAlignment="0" applyProtection="0"/>
    <xf numFmtId="4" fontId="56" fillId="52" borderId="223" applyNumberFormat="0" applyProtection="0">
      <alignment vertical="center"/>
    </xf>
    <xf numFmtId="186" fontId="27" fillId="21" borderId="221" applyNumberFormat="0" applyProtection="0">
      <alignment horizontal="left" vertical="center" indent="1"/>
    </xf>
    <xf numFmtId="186" fontId="56" fillId="14" borderId="221" applyNumberFormat="0" applyProtection="0">
      <alignment horizontal="left" vertical="top" indent="1"/>
    </xf>
    <xf numFmtId="186" fontId="27"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11" borderId="223" applyNumberFormat="0" applyProtection="0">
      <alignment horizontal="left" vertical="center" indent="1"/>
    </xf>
    <xf numFmtId="4" fontId="56" fillId="19" borderId="223" applyNumberFormat="0" applyProtection="0">
      <alignment horizontal="right" vertical="center"/>
    </xf>
    <xf numFmtId="4" fontId="56" fillId="53" borderId="223" applyNumberFormat="0" applyProtection="0">
      <alignment horizontal="left" vertical="center" indent="1"/>
    </xf>
    <xf numFmtId="186" fontId="56" fillId="40" borderId="223" applyNumberFormat="0" applyFon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9" borderId="223" applyNumberFormat="0" applyProtection="0">
      <alignment horizontal="right" vertical="center"/>
    </xf>
    <xf numFmtId="186" fontId="60" fillId="52" borderId="221" applyNumberFormat="0" applyProtection="0">
      <alignment horizontal="left" vertical="top" indent="1"/>
    </xf>
    <xf numFmtId="4" fontId="56" fillId="15" borderId="223" applyNumberFormat="0" applyProtection="0">
      <alignment horizontal="right" vertical="center"/>
    </xf>
    <xf numFmtId="4" fontId="56" fillId="19" borderId="223" applyNumberFormat="0" applyProtection="0">
      <alignment horizontal="right" vertical="center"/>
    </xf>
    <xf numFmtId="4" fontId="56" fillId="58" borderId="223" applyNumberFormat="0" applyProtection="0">
      <alignment horizontal="right" vertical="center"/>
    </xf>
    <xf numFmtId="186" fontId="56" fillId="21" borderId="221" applyNumberFormat="0" applyProtection="0">
      <alignment horizontal="left" vertical="top" indent="1"/>
    </xf>
    <xf numFmtId="186" fontId="42" fillId="44" borderId="223" applyNumberFormat="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59" fillId="65" borderId="223" applyNumberFormat="0" applyProtection="0">
      <alignment horizontal="right" vertical="center"/>
    </xf>
    <xf numFmtId="186" fontId="44" fillId="0" borderId="228" applyNumberFormat="0" applyFill="0" applyAlignment="0" applyProtection="0"/>
    <xf numFmtId="4" fontId="62" fillId="48" borderId="221" applyNumberFormat="0" applyProtection="0">
      <alignment vertical="center"/>
    </xf>
    <xf numFmtId="186" fontId="56" fillId="14" borderId="221" applyNumberFormat="0" applyProtection="0">
      <alignment horizontal="left" vertical="top" indent="1"/>
    </xf>
    <xf numFmtId="186" fontId="61" fillId="21" borderId="225" applyBorder="0"/>
    <xf numFmtId="4" fontId="56" fillId="0" borderId="223" applyNumberFormat="0" applyProtection="0">
      <alignment horizontal="right" vertical="center"/>
    </xf>
    <xf numFmtId="186" fontId="56" fillId="14" borderId="221" applyNumberFormat="0" applyProtection="0">
      <alignment horizontal="left" vertical="top" indent="1"/>
    </xf>
    <xf numFmtId="4" fontId="56" fillId="60" borderId="223" applyNumberFormat="0" applyProtection="0">
      <alignment horizontal="right" vertical="center"/>
    </xf>
    <xf numFmtId="186" fontId="56" fillId="11"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4" fontId="64" fillId="64" borderId="223" applyNumberFormat="0" applyProtection="0">
      <alignment horizontal="right" vertical="center"/>
    </xf>
    <xf numFmtId="186" fontId="50" fillId="41" borderId="223" applyNumberFormat="0" applyAlignment="0" applyProtection="0"/>
    <xf numFmtId="186" fontId="56" fillId="63" borderId="221" applyNumberFormat="0" applyProtection="0">
      <alignment horizontal="left" vertical="top" indent="1"/>
    </xf>
    <xf numFmtId="186" fontId="50" fillId="41" borderId="223" applyNumberFormat="0" applyAlignment="0" applyProtection="0"/>
    <xf numFmtId="186" fontId="56" fillId="62" borderId="223" applyNumberFormat="0" applyProtection="0">
      <alignment horizontal="left" vertical="center"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19" borderId="223" applyNumberFormat="0" applyProtection="0">
      <alignment horizontal="right" vertical="center"/>
    </xf>
    <xf numFmtId="4" fontId="56" fillId="54"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61" fillId="21" borderId="225" applyBorder="0"/>
    <xf numFmtId="4" fontId="56" fillId="57" borderId="227" applyNumberFormat="0" applyProtection="0">
      <alignment horizontal="right" vertical="center"/>
    </xf>
    <xf numFmtId="186" fontId="56" fillId="14" borderId="221" applyNumberFormat="0" applyProtection="0">
      <alignment horizontal="left" vertical="top" indent="1"/>
    </xf>
    <xf numFmtId="4" fontId="56" fillId="15" borderId="227"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center" indent="1"/>
    </xf>
    <xf numFmtId="186" fontId="56" fillId="15"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4" fontId="63" fillId="66" borderId="227" applyNumberFormat="0" applyProtection="0">
      <alignment horizontal="left" vertical="center" indent="1"/>
    </xf>
    <xf numFmtId="4" fontId="59" fillId="65" borderId="223" applyNumberFormat="0" applyProtection="0">
      <alignment horizontal="right" vertical="center"/>
    </xf>
    <xf numFmtId="186" fontId="56" fillId="40" borderId="223" applyNumberFormat="0" applyFont="0" applyAlignment="0" applyProtection="0"/>
    <xf numFmtId="4" fontId="64" fillId="64" borderId="223" applyNumberFormat="0" applyProtection="0">
      <alignment horizontal="right" vertical="center"/>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6" fillId="14" borderId="227" applyNumberFormat="0" applyProtection="0">
      <alignment horizontal="left" vertical="center" indent="1"/>
    </xf>
    <xf numFmtId="4" fontId="56" fillId="56" borderId="223" applyNumberFormat="0" applyProtection="0">
      <alignment horizontal="right" vertical="center"/>
    </xf>
    <xf numFmtId="186" fontId="56" fillId="63" borderId="221"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63" borderId="223" applyNumberFormat="0" applyProtection="0">
      <alignment horizontal="left" vertical="center"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4" fontId="59" fillId="65" borderId="223" applyNumberFormat="0" applyProtection="0">
      <alignment horizontal="right" vertical="center"/>
    </xf>
    <xf numFmtId="186" fontId="56" fillId="40" borderId="223" applyNumberFormat="0" applyFont="0" applyAlignment="0" applyProtection="0"/>
    <xf numFmtId="4" fontId="56" fillId="57" borderId="227" applyNumberFormat="0" applyProtection="0">
      <alignment horizontal="right" vertical="center"/>
    </xf>
    <xf numFmtId="4" fontId="56" fillId="58" borderId="223" applyNumberFormat="0" applyProtection="0">
      <alignment horizontal="right" vertical="center"/>
    </xf>
    <xf numFmtId="4" fontId="56" fillId="61" borderId="227" applyNumberFormat="0" applyProtection="0">
      <alignment horizontal="left" vertical="center" indent="1"/>
    </xf>
    <xf numFmtId="186" fontId="27" fillId="21" borderId="221" applyNumberFormat="0" applyProtection="0">
      <alignment horizontal="left" vertical="center" indent="1"/>
    </xf>
    <xf numFmtId="186" fontId="56" fillId="21"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3" applyNumberFormat="0" applyProtection="0">
      <alignment horizontal="left" vertical="center"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37" fontId="33" fillId="0" borderId="226" applyNumberFormat="0"/>
    <xf numFmtId="4" fontId="64" fillId="64" borderId="223" applyNumberFormat="0" applyProtection="0">
      <alignment horizontal="right" vertical="center"/>
    </xf>
    <xf numFmtId="186" fontId="56" fillId="15" borderId="221" applyNumberFormat="0" applyProtection="0">
      <alignment horizontal="left" vertical="top" indent="1"/>
    </xf>
    <xf numFmtId="186" fontId="62" fillId="15" borderId="221" applyNumberFormat="0" applyProtection="0">
      <alignment horizontal="left" vertical="top" indent="1"/>
    </xf>
    <xf numFmtId="186" fontId="56" fillId="14" borderId="221" applyNumberFormat="0" applyProtection="0">
      <alignment horizontal="left" vertical="top" indent="1"/>
    </xf>
    <xf numFmtId="186" fontId="27" fillId="63" borderId="221" applyNumberFormat="0" applyProtection="0">
      <alignment horizontal="left" vertical="center"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4" fontId="27" fillId="21" borderId="227" applyNumberFormat="0" applyProtection="0">
      <alignment horizontal="left" vertical="center" indent="1"/>
    </xf>
    <xf numFmtId="4" fontId="56" fillId="54" borderId="223" applyNumberFormat="0" applyProtection="0">
      <alignment horizontal="left" vertical="center" indent="1"/>
    </xf>
    <xf numFmtId="186" fontId="56" fillId="21" borderId="221" applyNumberFormat="0" applyProtection="0">
      <alignment horizontal="left" vertical="top" indent="1"/>
    </xf>
    <xf numFmtId="186" fontId="56" fillId="40" borderId="223" applyNumberFormat="0" applyFont="0" applyAlignment="0" applyProtection="0"/>
    <xf numFmtId="4" fontId="59" fillId="65" borderId="223" applyNumberFormat="0" applyProtection="0">
      <alignment horizontal="right" vertical="center"/>
    </xf>
    <xf numFmtId="186" fontId="27" fillId="14" borderId="221" applyNumberFormat="0" applyProtection="0">
      <alignment horizontal="left" vertical="top" indent="1"/>
    </xf>
    <xf numFmtId="186" fontId="56" fillId="15" borderId="221" applyNumberFormat="0" applyProtection="0">
      <alignment horizontal="left" vertical="top" indent="1"/>
    </xf>
    <xf numFmtId="4" fontId="56" fillId="61" borderId="227" applyNumberFormat="0" applyProtection="0">
      <alignment horizontal="left" vertical="center" indent="1"/>
    </xf>
    <xf numFmtId="4" fontId="56" fillId="57" borderId="227" applyNumberFormat="0" applyProtection="0">
      <alignment horizontal="right" vertical="center"/>
    </xf>
    <xf numFmtId="4" fontId="62" fillId="11" borderId="221" applyNumberFormat="0" applyProtection="0">
      <alignment horizontal="left" vertical="center" indent="1"/>
    </xf>
    <xf numFmtId="186" fontId="44" fillId="0" borderId="228" applyNumberFormat="0" applyFill="0" applyAlignment="0" applyProtection="0"/>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42" fillId="44" borderId="223" applyNumberFormat="0" applyAlignment="0" applyProtection="0"/>
    <xf numFmtId="186" fontId="56" fillId="40" borderId="223" applyNumberFormat="0" applyFont="0" applyAlignment="0" applyProtection="0"/>
    <xf numFmtId="4" fontId="59" fillId="53" borderId="223" applyNumberFormat="0" applyProtection="0">
      <alignment vertical="center"/>
    </xf>
    <xf numFmtId="4" fontId="56" fillId="16" borderId="223" applyNumberFormat="0" applyProtection="0">
      <alignment horizontal="right" vertical="center"/>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186" fontId="62" fillId="48" borderId="221" applyNumberFormat="0" applyProtection="0">
      <alignment horizontal="left" vertical="top" indent="1"/>
    </xf>
    <xf numFmtId="186" fontId="44" fillId="0" borderId="228" applyNumberFormat="0" applyFill="0" applyAlignment="0" applyProtection="0"/>
    <xf numFmtId="186" fontId="56" fillId="14" borderId="221" applyNumberFormat="0" applyProtection="0">
      <alignment horizontal="left" vertical="top" indent="1"/>
    </xf>
    <xf numFmtId="186" fontId="56" fillId="63" borderId="223" applyNumberFormat="0" applyProtection="0">
      <alignment horizontal="left" vertical="center"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4" fontId="27" fillId="21" borderId="227" applyNumberFormat="0" applyProtection="0">
      <alignment horizontal="left" vertical="center" indent="1"/>
    </xf>
    <xf numFmtId="4" fontId="56" fillId="19" borderId="223" applyNumberFormat="0" applyProtection="0">
      <alignment horizontal="right" vertical="center"/>
    </xf>
    <xf numFmtId="186" fontId="56" fillId="40" borderId="223" applyNumberFormat="0" applyFont="0" applyAlignment="0" applyProtection="0"/>
    <xf numFmtId="4" fontId="56" fillId="52" borderId="223" applyNumberFormat="0" applyProtection="0">
      <alignment vertical="center"/>
    </xf>
    <xf numFmtId="4" fontId="56" fillId="61" borderId="227" applyNumberFormat="0" applyProtection="0">
      <alignment horizontal="left" vertical="center" indent="1"/>
    </xf>
    <xf numFmtId="186" fontId="27" fillId="21" borderId="221" applyNumberFormat="0" applyProtection="0">
      <alignment horizontal="left" vertical="center" indent="1"/>
    </xf>
    <xf numFmtId="186" fontId="27" fillId="15" borderId="221" applyNumberFormat="0" applyProtection="0">
      <alignment horizontal="left" vertical="top" indent="1"/>
    </xf>
    <xf numFmtId="186" fontId="56" fillId="40" borderId="223" applyNumberFormat="0" applyFont="0" applyAlignment="0" applyProtection="0"/>
    <xf numFmtId="194" fontId="33" fillId="0" borderId="220" applyFill="0"/>
    <xf numFmtId="186" fontId="56" fillId="14" borderId="221" applyNumberFormat="0" applyProtection="0">
      <alignment horizontal="left" vertical="top"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4" fontId="56" fillId="15" borderId="223" applyNumberFormat="0" applyProtection="0">
      <alignment horizontal="right" vertical="center"/>
    </xf>
    <xf numFmtId="4" fontId="56" fillId="53" borderId="223" applyNumberFormat="0" applyProtection="0">
      <alignment horizontal="left" vertical="center" indent="1"/>
    </xf>
    <xf numFmtId="4" fontId="59" fillId="65" borderId="223" applyNumberFormat="0" applyProtection="0">
      <alignment horizontal="right" vertical="center"/>
    </xf>
    <xf numFmtId="186" fontId="56" fillId="14" borderId="221" applyNumberFormat="0" applyProtection="0">
      <alignment horizontal="left" vertical="top" indent="1"/>
    </xf>
    <xf numFmtId="186" fontId="62" fillId="15" borderId="221" applyNumberFormat="0" applyProtection="0">
      <alignment horizontal="left" vertical="top" indent="1"/>
    </xf>
    <xf numFmtId="4" fontId="64" fillId="64" borderId="223" applyNumberFormat="0" applyProtection="0">
      <alignment horizontal="right" vertical="center"/>
    </xf>
    <xf numFmtId="4" fontId="62" fillId="11" borderId="221" applyNumberFormat="0" applyProtection="0">
      <alignment horizontal="left" vertical="center"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21" borderId="221" applyNumberFormat="0" applyProtection="0">
      <alignment horizontal="left" vertical="top" indent="1"/>
    </xf>
    <xf numFmtId="186" fontId="27" fillId="14" borderId="221" applyNumberFormat="0" applyProtection="0">
      <alignment horizontal="left" vertical="top" indent="1"/>
    </xf>
    <xf numFmtId="4" fontId="27" fillId="21" borderId="227" applyNumberFormat="0" applyProtection="0">
      <alignment horizontal="left" vertical="center" indent="1"/>
    </xf>
    <xf numFmtId="186" fontId="27" fillId="21" borderId="221" applyNumberFormat="0" applyProtection="0">
      <alignment horizontal="left" vertical="top" indent="1"/>
    </xf>
    <xf numFmtId="4" fontId="56" fillId="57" borderId="227" applyNumberFormat="0" applyProtection="0">
      <alignment horizontal="right" vertical="center"/>
    </xf>
    <xf numFmtId="186" fontId="56" fillId="11" borderId="223" applyNumberFormat="0" applyProtection="0">
      <alignment horizontal="left" vertical="center" indent="1"/>
    </xf>
    <xf numFmtId="4" fontId="56" fillId="53" borderId="223" applyNumberFormat="0" applyProtection="0">
      <alignment horizontal="left" vertical="center" indent="1"/>
    </xf>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6" fillId="40" borderId="223" applyNumberFormat="0" applyFont="0" applyAlignment="0" applyProtection="0"/>
    <xf numFmtId="4" fontId="56" fillId="55" borderId="223" applyNumberFormat="0" applyProtection="0">
      <alignment horizontal="right" vertical="center"/>
    </xf>
    <xf numFmtId="4" fontId="56" fillId="61" borderId="227" applyNumberFormat="0" applyProtection="0">
      <alignment horizontal="left" vertical="center" indent="1"/>
    </xf>
    <xf numFmtId="186" fontId="27" fillId="21" borderId="221" applyNumberFormat="0" applyProtection="0">
      <alignment horizontal="left" vertical="top" indent="1"/>
    </xf>
    <xf numFmtId="186" fontId="56" fillId="62" borderId="223" applyNumberFormat="0" applyProtection="0">
      <alignment horizontal="left" vertical="center" indent="1"/>
    </xf>
    <xf numFmtId="186" fontId="56" fillId="15" borderId="221" applyNumberFormat="0" applyProtection="0">
      <alignment horizontal="left" vertical="top" indent="1"/>
    </xf>
    <xf numFmtId="186" fontId="56" fillId="63" borderId="221" applyNumberFormat="0" applyProtection="0">
      <alignment horizontal="left" vertical="top" indent="1"/>
    </xf>
    <xf numFmtId="4" fontId="56" fillId="60" borderId="223" applyNumberFormat="0" applyProtection="0">
      <alignment horizontal="right" vertical="center"/>
    </xf>
    <xf numFmtId="4" fontId="56" fillId="16" borderId="223" applyNumberFormat="0" applyProtection="0">
      <alignment horizontal="right" vertical="center"/>
    </xf>
    <xf numFmtId="186" fontId="56" fillId="21" borderId="221" applyNumberFormat="0" applyProtection="0">
      <alignment horizontal="left" vertical="top" indent="1"/>
    </xf>
    <xf numFmtId="186" fontId="56" fillId="63" borderId="221" applyNumberFormat="0" applyProtection="0">
      <alignment horizontal="left" vertical="top" indent="1"/>
    </xf>
    <xf numFmtId="186" fontId="42" fillId="44" borderId="223" applyNumberFormat="0" applyAlignment="0" applyProtection="0"/>
    <xf numFmtId="186" fontId="56" fillId="15" borderId="221" applyNumberFormat="0" applyProtection="0">
      <alignment horizontal="left" vertical="top" indent="1"/>
    </xf>
    <xf numFmtId="186" fontId="56" fillId="14" borderId="221" applyNumberFormat="0" applyProtection="0">
      <alignment horizontal="left" vertical="top" indent="1"/>
    </xf>
    <xf numFmtId="4" fontId="56" fillId="54" borderId="223" applyNumberFormat="0" applyProtection="0">
      <alignment horizontal="left" vertical="center" indent="1"/>
    </xf>
    <xf numFmtId="4" fontId="56" fillId="0" borderId="223" applyNumberFormat="0" applyProtection="0">
      <alignment horizontal="right" vertical="center"/>
    </xf>
    <xf numFmtId="186" fontId="56" fillId="40" borderId="223" applyNumberFormat="0" applyFont="0" applyAlignment="0" applyProtection="0"/>
    <xf numFmtId="186" fontId="50" fillId="41" borderId="223" applyNumberFormat="0" applyAlignment="0" applyProtection="0"/>
    <xf numFmtId="186" fontId="60" fillId="52" borderId="221" applyNumberFormat="0" applyProtection="0">
      <alignment horizontal="left" vertical="top" indent="1"/>
    </xf>
    <xf numFmtId="186" fontId="56" fillId="40" borderId="223" applyNumberFormat="0" applyFont="0" applyAlignment="0" applyProtection="0"/>
    <xf numFmtId="186" fontId="56" fillId="14" borderId="223"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3" applyNumberFormat="0" applyAlignment="0" applyProtection="0"/>
    <xf numFmtId="4" fontId="59" fillId="65" borderId="223" applyNumberFormat="0" applyProtection="0">
      <alignment horizontal="right" vertical="center"/>
    </xf>
    <xf numFmtId="186" fontId="50" fillId="41" borderId="223" applyNumberFormat="0" applyAlignment="0" applyProtection="0"/>
    <xf numFmtId="164" fontId="35" fillId="0" borderId="0" applyFont="0" applyFill="0" applyBorder="0" applyAlignment="0" applyProtection="0"/>
    <xf numFmtId="186" fontId="42" fillId="44" borderId="223" applyNumberFormat="0" applyAlignment="0" applyProtection="0"/>
    <xf numFmtId="4" fontId="56" fillId="53" borderId="223" applyNumberFormat="0" applyProtection="0">
      <alignment horizontal="left" vertical="center" indent="1"/>
    </xf>
    <xf numFmtId="186" fontId="50" fillId="41" borderId="223" applyNumberFormat="0" applyAlignment="0" applyProtection="0"/>
    <xf numFmtId="4" fontId="56" fillId="54" borderId="223" applyNumberFormat="0" applyProtection="0">
      <alignment horizontal="left" vertical="center" indent="1"/>
    </xf>
    <xf numFmtId="4" fontId="56" fillId="19" borderId="223" applyNumberFormat="0" applyProtection="0">
      <alignment horizontal="right" vertical="center"/>
    </xf>
    <xf numFmtId="164" fontId="35" fillId="0" borderId="0" applyFont="0" applyFill="0" applyBorder="0" applyAlignment="0" applyProtection="0"/>
    <xf numFmtId="4" fontId="64" fillId="64" borderId="223" applyNumberFormat="0" applyProtection="0">
      <alignment horizontal="right" vertical="center"/>
    </xf>
    <xf numFmtId="4" fontId="56" fillId="23" borderId="223" applyNumberFormat="0" applyProtection="0">
      <alignment horizontal="right" vertical="center"/>
    </xf>
    <xf numFmtId="186" fontId="56" fillId="21" borderId="260" applyNumberFormat="0" applyProtection="0">
      <alignment horizontal="left" vertical="top" indent="1"/>
    </xf>
    <xf numFmtId="186" fontId="62" fillId="15" borderId="260"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4" fontId="56" fillId="61" borderId="266" applyNumberFormat="0" applyProtection="0">
      <alignment horizontal="left" vertical="center" indent="1"/>
    </xf>
    <xf numFmtId="186" fontId="56" fillId="40" borderId="262" applyNumberFormat="0" applyFont="0" applyAlignment="0" applyProtection="0"/>
    <xf numFmtId="186" fontId="56" fillId="21" borderId="260"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3" applyNumberFormat="0" applyAlignment="0" applyProtection="0"/>
    <xf numFmtId="186" fontId="56" fillId="63" borderId="251" applyNumberFormat="0" applyProtection="0">
      <alignment horizontal="left" vertical="top" indent="1"/>
    </xf>
    <xf numFmtId="191" fontId="5" fillId="70" borderId="258">
      <alignment horizontal="right" vertical="center"/>
      <protection locked="0"/>
    </xf>
    <xf numFmtId="4" fontId="59" fillId="65" borderId="262" applyNumberFormat="0" applyProtection="0">
      <alignment horizontal="right" vertical="center"/>
    </xf>
    <xf numFmtId="4" fontId="56" fillId="56" borderId="262" applyNumberFormat="0" applyProtection="0">
      <alignment horizontal="right" vertical="center"/>
    </xf>
    <xf numFmtId="186" fontId="56" fillId="63" borderId="260" applyNumberFormat="0" applyProtection="0">
      <alignment horizontal="left" vertical="top" indent="1"/>
    </xf>
    <xf numFmtId="186" fontId="56" fillId="21" borderId="260" applyNumberFormat="0" applyProtection="0">
      <alignment horizontal="left" vertical="top" indent="1"/>
    </xf>
    <xf numFmtId="0" fontId="3" fillId="103" borderId="164" applyNumberFormat="0" applyFont="0" applyAlignment="0" applyProtection="0"/>
    <xf numFmtId="186" fontId="56" fillId="14" borderId="251" applyNumberFormat="0" applyProtection="0">
      <alignment horizontal="left" vertical="top" indent="1"/>
    </xf>
    <xf numFmtId="186" fontId="56" fillId="63" borderId="260"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0"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2" applyNumberFormat="0" applyProtection="0">
      <alignment horizontal="right" vertical="center"/>
    </xf>
    <xf numFmtId="4" fontId="74" fillId="87" borderId="243"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2" applyNumberFormat="0" applyProtection="0">
      <alignment vertical="center"/>
    </xf>
    <xf numFmtId="186" fontId="56" fillId="21" borderId="251"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0" applyNumberFormat="0" applyProtection="0">
      <alignment horizontal="left" vertical="top" indent="1"/>
    </xf>
    <xf numFmtId="4" fontId="72" fillId="50" borderId="243"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0" applyNumberFormat="0" applyProtection="0">
      <alignment horizontal="left" vertical="top" indent="1"/>
    </xf>
    <xf numFmtId="4" fontId="56" fillId="52" borderId="252"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0" applyNumberFormat="0" applyProtection="0">
      <alignment horizontal="left" vertical="top" indent="1"/>
    </xf>
    <xf numFmtId="186" fontId="62" fillId="15" borderId="243"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7" fillId="44" borderId="242" applyNumberFormat="0" applyAlignment="0" applyProtection="0"/>
    <xf numFmtId="186" fontId="56" fillId="40" borderId="241" applyNumberFormat="0" applyFont="0" applyAlignment="0" applyProtection="0"/>
    <xf numFmtId="186" fontId="56" fillId="40" borderId="241" applyNumberFormat="0" applyFont="0" applyAlignment="0" applyProtection="0"/>
    <xf numFmtId="186" fontId="27" fillId="21" borderId="260" applyNumberFormat="0" applyProtection="0">
      <alignment horizontal="left" vertical="center" indent="1"/>
    </xf>
    <xf numFmtId="186" fontId="50" fillId="41" borderId="241" applyNumberFormat="0" applyAlignment="0" applyProtection="0"/>
    <xf numFmtId="186" fontId="56" fillId="63" borderId="260" applyNumberFormat="0" applyProtection="0">
      <alignment horizontal="left" vertical="top" indent="1"/>
    </xf>
    <xf numFmtId="4" fontId="59" fillId="53" borderId="262" applyNumberFormat="0" applyProtection="0">
      <alignment vertical="center"/>
    </xf>
    <xf numFmtId="4" fontId="63" fillId="66" borderId="266" applyNumberFormat="0" applyProtection="0">
      <alignment horizontal="left" vertical="center" indent="1"/>
    </xf>
    <xf numFmtId="186" fontId="56" fillId="63" borderId="260" applyNumberFormat="0" applyProtection="0">
      <alignment horizontal="left" vertical="top" indent="1"/>
    </xf>
    <xf numFmtId="4" fontId="56" fillId="57" borderId="266" applyNumberFormat="0" applyProtection="0">
      <alignment horizontal="right" vertical="center"/>
    </xf>
    <xf numFmtId="186" fontId="56" fillId="40" borderId="262" applyNumberFormat="0" applyFont="0" applyAlignment="0" applyProtection="0"/>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186" fontId="56" fillId="14" borderId="260" applyNumberFormat="0" applyProtection="0">
      <alignment horizontal="left" vertical="top" indent="1"/>
    </xf>
    <xf numFmtId="186" fontId="42" fillId="44" borderId="241" applyNumberFormat="0" applyAlignment="0" applyProtection="0"/>
    <xf numFmtId="0" fontId="27" fillId="21" borderId="243" applyNumberFormat="0" applyProtection="0">
      <alignment horizontal="left" vertical="center" indent="1"/>
    </xf>
    <xf numFmtId="4" fontId="72" fillId="49" borderId="243" applyNumberFormat="0" applyProtection="0">
      <alignment horizontal="right" vertical="center"/>
    </xf>
    <xf numFmtId="186" fontId="56" fillId="21" borderId="251" applyNumberFormat="0" applyProtection="0">
      <alignment horizontal="left" vertical="top" indent="1"/>
    </xf>
    <xf numFmtId="186" fontId="42" fillId="44" borderId="22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2"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3" applyNumberFormat="0" applyAlignment="0" applyProtection="0"/>
    <xf numFmtId="186" fontId="27" fillId="15" borderId="260" applyNumberFormat="0" applyProtection="0">
      <alignment horizontal="left" vertical="top" indent="1"/>
    </xf>
    <xf numFmtId="186" fontId="42" fillId="44" borderId="262" applyNumberFormat="0" applyAlignment="0" applyProtection="0"/>
    <xf numFmtId="186" fontId="56" fillId="62" borderId="241" applyNumberFormat="0" applyProtection="0">
      <alignment horizontal="left" vertical="center" indent="1"/>
    </xf>
    <xf numFmtId="186" fontId="56" fillId="40" borderId="223" applyNumberFormat="0" applyFont="0" applyAlignment="0" applyProtection="0"/>
    <xf numFmtId="0" fontId="3" fillId="0" borderId="0"/>
    <xf numFmtId="164" fontId="5" fillId="0" borderId="0" applyFont="0" applyFill="0" applyBorder="0" applyAlignment="0" applyProtection="0"/>
    <xf numFmtId="186" fontId="56" fillId="14" borderId="25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top" indent="1"/>
    </xf>
    <xf numFmtId="186" fontId="56" fillId="14" borderId="221" applyNumberFormat="0" applyProtection="0">
      <alignment horizontal="left" vertical="top" indent="1"/>
    </xf>
    <xf numFmtId="186" fontId="27" fillId="14" borderId="221" applyNumberFormat="0" applyProtection="0">
      <alignment horizontal="left" vertical="center"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top" indent="1"/>
    </xf>
    <xf numFmtId="186" fontId="56" fillId="63" borderId="221" applyNumberFormat="0" applyProtection="0">
      <alignment horizontal="left" vertical="top" indent="1"/>
    </xf>
    <xf numFmtId="186" fontId="27" fillId="63" borderId="221" applyNumberFormat="0" applyProtection="0">
      <alignment horizontal="left" vertical="center"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top" indent="1"/>
    </xf>
    <xf numFmtId="186" fontId="56" fillId="15" borderId="221" applyNumberFormat="0" applyProtection="0">
      <alignment horizontal="left" vertical="top" indent="1"/>
    </xf>
    <xf numFmtId="186" fontId="27" fillId="15" borderId="221" applyNumberFormat="0" applyProtection="0">
      <alignment horizontal="left" vertical="center"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top" indent="1"/>
    </xf>
    <xf numFmtId="186" fontId="56" fillId="21" borderId="221" applyNumberFormat="0" applyProtection="0">
      <alignment horizontal="left" vertical="top" indent="1"/>
    </xf>
    <xf numFmtId="186" fontId="27" fillId="21" borderId="221" applyNumberFormat="0" applyProtection="0">
      <alignment horizontal="left" vertical="center" indent="1"/>
    </xf>
    <xf numFmtId="186" fontId="60" fillId="52" borderId="221" applyNumberFormat="0" applyProtection="0">
      <alignment horizontal="left" vertical="top" indent="1"/>
    </xf>
    <xf numFmtId="186" fontId="57" fillId="44" borderId="224" applyNumberFormat="0" applyAlignment="0" applyProtection="0"/>
    <xf numFmtId="186" fontId="57" fillId="44" borderId="224" applyNumberFormat="0" applyAlignment="0" applyProtection="0"/>
    <xf numFmtId="186" fontId="42" fillId="44" borderId="223" applyNumberFormat="0" applyAlignment="0" applyProtection="0"/>
    <xf numFmtId="186" fontId="42" fillId="44" borderId="223" applyNumberFormat="0" applyAlignment="0" applyProtection="0"/>
    <xf numFmtId="186" fontId="56" fillId="21" borderId="251" applyNumberFormat="0" applyProtection="0">
      <alignment horizontal="left" vertical="top" indent="1"/>
    </xf>
    <xf numFmtId="186" fontId="50" fillId="41" borderId="223" applyNumberFormat="0" applyAlignment="0" applyProtection="0"/>
    <xf numFmtId="186" fontId="50" fillId="41" borderId="223" applyNumberFormat="0" applyAlignment="0" applyProtection="0"/>
    <xf numFmtId="186" fontId="56" fillId="21" borderId="243" applyNumberFormat="0" applyProtection="0">
      <alignment horizontal="left" vertical="top" indent="1"/>
    </xf>
    <xf numFmtId="186" fontId="27" fillId="14" borderId="260" applyNumberFormat="0" applyProtection="0">
      <alignment horizontal="left" vertical="top" indent="1"/>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94" fontId="33" fillId="0" borderId="220" applyFill="0"/>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56" fillId="14" borderId="221" applyNumberFormat="0" applyProtection="0">
      <alignment horizontal="left" vertical="top" indent="1"/>
    </xf>
    <xf numFmtId="186" fontId="61" fillId="21" borderId="225" applyBorder="0"/>
    <xf numFmtId="4" fontId="62" fillId="48" borderId="221" applyNumberFormat="0" applyProtection="0">
      <alignment vertical="center"/>
    </xf>
    <xf numFmtId="4" fontId="62" fillId="11" borderId="221" applyNumberFormat="0" applyProtection="0">
      <alignment horizontal="left" vertical="center" indent="1"/>
    </xf>
    <xf numFmtId="186" fontId="62" fillId="48" borderId="221" applyNumberFormat="0" applyProtection="0">
      <alignment horizontal="left" vertical="top" indent="1"/>
    </xf>
    <xf numFmtId="186" fontId="62" fillId="15" borderId="221" applyNumberFormat="0" applyProtection="0">
      <alignment horizontal="left" vertical="top" indent="1"/>
    </xf>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0" applyFill="0"/>
    <xf numFmtId="164" fontId="5" fillId="0" borderId="0" applyFont="0" applyFill="0" applyBorder="0" applyAlignment="0" applyProtection="0"/>
    <xf numFmtId="186" fontId="56" fillId="14" borderId="223" applyNumberFormat="0" applyProtection="0">
      <alignment horizontal="left" vertical="center" indent="1"/>
    </xf>
    <xf numFmtId="186" fontId="56" fillId="63" borderId="223" applyNumberFormat="0" applyProtection="0">
      <alignment horizontal="left" vertical="center" indent="1"/>
    </xf>
    <xf numFmtId="186" fontId="56" fillId="62" borderId="223"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7" fillId="44" borderId="224" applyNumberForma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3" borderId="223" applyNumberFormat="0" applyProtection="0">
      <alignment horizontal="left" vertical="center" indent="1"/>
    </xf>
    <xf numFmtId="186" fontId="61" fillId="21" borderId="225" applyBorder="0"/>
    <xf numFmtId="37" fontId="33" fillId="0" borderId="226" applyNumberFormat="0"/>
    <xf numFmtId="186" fontId="44" fillId="0" borderId="228" applyNumberFormat="0" applyFill="0" applyAlignment="0" applyProtection="0"/>
    <xf numFmtId="186" fontId="44" fillId="0" borderId="228" applyNumberFormat="0" applyFill="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9" borderId="223" applyNumberFormat="0" applyProtection="0">
      <alignment horizontal="right" vertical="center"/>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4" fillId="0" borderId="228" applyNumberFormat="0" applyFill="0" applyAlignment="0" applyProtection="0"/>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14" borderId="223" applyNumberFormat="0" applyProtection="0">
      <alignment horizontal="left" vertical="center" indent="1"/>
    </xf>
    <xf numFmtId="186" fontId="56" fillId="63" borderId="223" applyNumberFormat="0" applyProtection="0">
      <alignment horizontal="left" vertical="center" indent="1"/>
    </xf>
    <xf numFmtId="186" fontId="56" fillId="62" borderId="223"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42" fillId="44" borderId="223" applyNumberFormat="0" applyAlignment="0" applyProtection="0"/>
    <xf numFmtId="186" fontId="42" fillId="44"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0" fillId="41" borderId="223" applyNumberForma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5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4" fontId="56" fillId="52" borderId="223" applyNumberFormat="0" applyProtection="0">
      <alignment vertical="center"/>
    </xf>
    <xf numFmtId="4" fontId="59" fillId="53" borderId="223" applyNumberFormat="0" applyProtection="0">
      <alignment vertical="center"/>
    </xf>
    <xf numFmtId="4" fontId="56" fillId="53" borderId="223" applyNumberFormat="0" applyProtection="0">
      <alignment horizontal="left" vertical="center" indent="1"/>
    </xf>
    <xf numFmtId="4" fontId="56" fillId="54" borderId="223" applyNumberFormat="0" applyProtection="0">
      <alignment horizontal="left" vertical="center" indent="1"/>
    </xf>
    <xf numFmtId="4" fontId="56" fillId="55" borderId="223" applyNumberFormat="0" applyProtection="0">
      <alignment horizontal="right" vertical="center"/>
    </xf>
    <xf numFmtId="4" fontId="56" fillId="56" borderId="223" applyNumberFormat="0" applyProtection="0">
      <alignment horizontal="right" vertical="center"/>
    </xf>
    <xf numFmtId="4" fontId="56" fillId="23" borderId="223" applyNumberFormat="0" applyProtection="0">
      <alignment horizontal="right" vertical="center"/>
    </xf>
    <xf numFmtId="4" fontId="56" fillId="58" borderId="223" applyNumberFormat="0" applyProtection="0">
      <alignment horizontal="right" vertical="center"/>
    </xf>
    <xf numFmtId="4" fontId="56" fillId="59" borderId="223" applyNumberFormat="0" applyProtection="0">
      <alignment horizontal="right" vertical="center"/>
    </xf>
    <xf numFmtId="4" fontId="56" fillId="19" borderId="223" applyNumberFormat="0" applyProtection="0">
      <alignment horizontal="right" vertical="center"/>
    </xf>
    <xf numFmtId="4" fontId="56" fillId="16" borderId="223" applyNumberFormat="0" applyProtection="0">
      <alignment horizontal="right" vertical="center"/>
    </xf>
    <xf numFmtId="4" fontId="56" fillId="60" borderId="223" applyNumberFormat="0" applyProtection="0">
      <alignment horizontal="right" vertical="center"/>
    </xf>
    <xf numFmtId="4" fontId="56" fillId="15" borderId="223" applyNumberFormat="0" applyProtection="0">
      <alignment horizontal="right" vertical="center"/>
    </xf>
    <xf numFmtId="186" fontId="56" fillId="11" borderId="223" applyNumberFormat="0" applyProtection="0">
      <alignment horizontal="left" vertical="center" indent="1"/>
    </xf>
    <xf numFmtId="186" fontId="56" fillId="62" borderId="223" applyNumberFormat="0" applyProtection="0">
      <alignment horizontal="left" vertical="center" indent="1"/>
    </xf>
    <xf numFmtId="186" fontId="56" fillId="63" borderId="223" applyNumberFormat="0" applyProtection="0">
      <alignment horizontal="left" vertical="center" indent="1"/>
    </xf>
    <xf numFmtId="186" fontId="56" fillId="14" borderId="223" applyNumberFormat="0" applyProtection="0">
      <alignment horizontal="left" vertical="center" indent="1"/>
    </xf>
    <xf numFmtId="186" fontId="56" fillId="63" borderId="223" applyNumberFormat="0" applyProtection="0">
      <alignment horizontal="left" vertical="center" indent="1"/>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42" fillId="44" borderId="223" applyNumberFormat="0" applyAlignment="0" applyProtection="0"/>
    <xf numFmtId="186" fontId="42" fillId="44" borderId="223" applyNumberFormat="0" applyAlignment="0" applyProtection="0"/>
    <xf numFmtId="4" fontId="56" fillId="23" borderId="223" applyNumberFormat="0" applyProtection="0">
      <alignment horizontal="right" vertical="center"/>
    </xf>
    <xf numFmtId="4" fontId="56" fillId="58" borderId="223" applyNumberFormat="0" applyProtection="0">
      <alignment horizontal="right" vertical="center"/>
    </xf>
    <xf numFmtId="186" fontId="56" fillId="62" borderId="223" applyNumberFormat="0" applyProtection="0">
      <alignment horizontal="left" vertical="center" indent="1"/>
    </xf>
    <xf numFmtId="4" fontId="56" fillId="19" borderId="223" applyNumberFormat="0" applyProtection="0">
      <alignment horizontal="right" vertical="center"/>
    </xf>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14" borderId="223" applyNumberFormat="0" applyProtection="0">
      <alignment horizontal="left" vertical="center" indent="1"/>
    </xf>
    <xf numFmtId="186" fontId="42" fillId="44" borderId="223" applyNumberFormat="0" applyAlignment="0" applyProtection="0"/>
    <xf numFmtId="186" fontId="42" fillId="44" borderId="223" applyNumberFormat="0" applyAlignment="0" applyProtection="0"/>
    <xf numFmtId="4" fontId="56" fillId="0" borderId="223" applyNumberFormat="0" applyProtection="0">
      <alignment horizontal="right" vertical="center"/>
    </xf>
    <xf numFmtId="4" fontId="59" fillId="65" borderId="223" applyNumberFormat="0" applyProtection="0">
      <alignment horizontal="right" vertical="center"/>
    </xf>
    <xf numFmtId="4" fontId="56" fillId="54" borderId="223" applyNumberFormat="0" applyProtection="0">
      <alignment horizontal="left" vertical="center" indent="1"/>
    </xf>
    <xf numFmtId="4" fontId="64" fillId="64" borderId="223" applyNumberFormat="0" applyProtection="0">
      <alignment horizontal="right" vertical="center"/>
    </xf>
    <xf numFmtId="186" fontId="56" fillId="63" borderId="223" applyNumberFormat="0" applyProtection="0">
      <alignment horizontal="left" vertical="center" indent="1"/>
    </xf>
    <xf numFmtId="186" fontId="56" fillId="40" borderId="223" applyNumberFormat="0" applyFont="0" applyAlignment="0" applyProtection="0"/>
    <xf numFmtId="186" fontId="42" fillId="44" borderId="223" applyNumberFormat="0" applyAlignment="0" applyProtection="0"/>
    <xf numFmtId="4" fontId="64" fillId="64" borderId="223" applyNumberFormat="0" applyProtection="0">
      <alignment horizontal="right" vertical="center"/>
    </xf>
    <xf numFmtId="4" fontId="56" fillId="54" borderId="223" applyNumberFormat="0" applyProtection="0">
      <alignment horizontal="left" vertical="center" indent="1"/>
    </xf>
    <xf numFmtId="4" fontId="59" fillId="65" borderId="223" applyNumberFormat="0" applyProtection="0">
      <alignment horizontal="right" vertical="center"/>
    </xf>
    <xf numFmtId="4" fontId="56" fillId="0" borderId="223" applyNumberFormat="0" applyProtection="0">
      <alignment horizontal="right" vertical="center"/>
    </xf>
    <xf numFmtId="186" fontId="56" fillId="62" borderId="223" applyNumberFormat="0" applyProtection="0">
      <alignment horizontal="left" vertical="center" indent="1"/>
    </xf>
    <xf numFmtId="186" fontId="56" fillId="11" borderId="223" applyNumberFormat="0" applyProtection="0">
      <alignment horizontal="left" vertical="center" indent="1"/>
    </xf>
    <xf numFmtId="4" fontId="56" fillId="15" borderId="223" applyNumberFormat="0" applyProtection="0">
      <alignment horizontal="right" vertical="center"/>
    </xf>
    <xf numFmtId="4" fontId="56" fillId="60" borderId="223" applyNumberFormat="0" applyProtection="0">
      <alignment horizontal="right" vertical="center"/>
    </xf>
    <xf numFmtId="4" fontId="56" fillId="16" borderId="223" applyNumberFormat="0" applyProtection="0">
      <alignment horizontal="right" vertical="center"/>
    </xf>
    <xf numFmtId="4" fontId="56" fillId="19" borderId="223" applyNumberFormat="0" applyProtection="0">
      <alignment horizontal="right" vertical="center"/>
    </xf>
    <xf numFmtId="4" fontId="56" fillId="59" borderId="223" applyNumberFormat="0" applyProtection="0">
      <alignment horizontal="right" vertical="center"/>
    </xf>
    <xf numFmtId="4" fontId="56" fillId="58" borderId="223" applyNumberFormat="0" applyProtection="0">
      <alignment horizontal="right" vertical="center"/>
    </xf>
    <xf numFmtId="4" fontId="56" fillId="23" borderId="223" applyNumberFormat="0" applyProtection="0">
      <alignment horizontal="right" vertical="center"/>
    </xf>
    <xf numFmtId="4" fontId="56" fillId="56" borderId="223" applyNumberFormat="0" applyProtection="0">
      <alignment horizontal="right" vertical="center"/>
    </xf>
    <xf numFmtId="4" fontId="56" fillId="55" borderId="223" applyNumberFormat="0" applyProtection="0">
      <alignment horizontal="right" vertical="center"/>
    </xf>
    <xf numFmtId="4" fontId="56" fillId="54" borderId="223" applyNumberFormat="0" applyProtection="0">
      <alignment horizontal="left" vertical="center" indent="1"/>
    </xf>
    <xf numFmtId="4" fontId="56" fillId="53" borderId="223" applyNumberFormat="0" applyProtection="0">
      <alignment horizontal="left" vertical="center" indent="1"/>
    </xf>
    <xf numFmtId="4" fontId="59" fillId="53" borderId="223" applyNumberFormat="0" applyProtection="0">
      <alignment vertical="center"/>
    </xf>
    <xf numFmtId="4" fontId="56" fillId="52" borderId="223" applyNumberFormat="0" applyProtection="0">
      <alignment vertical="center"/>
    </xf>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6" fillId="40" borderId="223" applyNumberFormat="0" applyFont="0" applyAlignment="0" applyProtection="0"/>
    <xf numFmtId="186" fontId="50" fillId="41" borderId="223" applyNumberFormat="0" applyAlignment="0" applyProtection="0"/>
    <xf numFmtId="186" fontId="50" fillId="41" borderId="223" applyNumberFormat="0" applyAlignment="0" applyProtection="0"/>
    <xf numFmtId="186" fontId="42" fillId="44" borderId="223" applyNumberFormat="0" applyAlignment="0" applyProtection="0"/>
    <xf numFmtId="186" fontId="56" fillId="40" borderId="223" applyNumberFormat="0" applyFont="0" applyAlignment="0" applyProtection="0"/>
    <xf numFmtId="186" fontId="56" fillId="14" borderId="223"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8">
      <alignment vertical="center"/>
      <protection locked="0"/>
    </xf>
    <xf numFmtId="186" fontId="56" fillId="63" borderId="241" applyNumberFormat="0" applyProtection="0">
      <alignment horizontal="left" vertical="center" indent="1"/>
    </xf>
    <xf numFmtId="4" fontId="59" fillId="53" borderId="241" applyNumberFormat="0" applyProtection="0">
      <alignment vertical="center"/>
    </xf>
    <xf numFmtId="186" fontId="62" fillId="48" borderId="243" applyNumberFormat="0" applyProtection="0">
      <alignment horizontal="left" vertical="top" indent="1"/>
    </xf>
    <xf numFmtId="186" fontId="57" fillId="44" borderId="242" applyNumberFormat="0" applyAlignment="0" applyProtection="0"/>
    <xf numFmtId="4" fontId="56" fillId="23" borderId="241" applyNumberFormat="0" applyProtection="0">
      <alignment horizontal="right" vertical="center"/>
    </xf>
    <xf numFmtId="186" fontId="56" fillId="14" borderId="243" applyNumberFormat="0" applyProtection="0">
      <alignment horizontal="left" vertical="top" indent="1"/>
    </xf>
    <xf numFmtId="4" fontId="63" fillId="66" borderId="244" applyNumberFormat="0" applyProtection="0">
      <alignment horizontal="left" vertical="center" indent="1"/>
    </xf>
    <xf numFmtId="0" fontId="5" fillId="13" borderId="248">
      <alignment vertical="center"/>
    </xf>
    <xf numFmtId="186" fontId="42" fillId="44" borderId="241" applyNumberFormat="0" applyAlignment="0" applyProtection="0"/>
    <xf numFmtId="37" fontId="33" fillId="0" borderId="246" applyNumberFormat="0"/>
    <xf numFmtId="191" fontId="28" fillId="50" borderId="258">
      <alignment vertical="center"/>
    </xf>
    <xf numFmtId="186" fontId="56" fillId="63" borderId="241" applyNumberFormat="0" applyProtection="0">
      <alignment horizontal="left" vertical="center" indent="1"/>
    </xf>
    <xf numFmtId="186" fontId="28" fillId="50" borderId="258">
      <alignment vertical="center"/>
    </xf>
    <xf numFmtId="4" fontId="56" fillId="60" borderId="252" applyNumberFormat="0" applyProtection="0">
      <alignment horizontal="right" vertical="center"/>
    </xf>
    <xf numFmtId="186" fontId="57" fillId="44" borderId="253" applyNumberFormat="0" applyAlignment="0" applyProtection="0"/>
    <xf numFmtId="4" fontId="56" fillId="54" borderId="252" applyNumberFormat="0" applyProtection="0">
      <alignment horizontal="left" vertical="center" indent="1"/>
    </xf>
    <xf numFmtId="186" fontId="56" fillId="40" borderId="252" applyNumberFormat="0" applyFont="0" applyAlignment="0" applyProtection="0"/>
    <xf numFmtId="186" fontId="27" fillId="15" borderId="243" applyNumberFormat="0" applyProtection="0">
      <alignment horizontal="left" vertical="top" indent="1"/>
    </xf>
    <xf numFmtId="4" fontId="56" fillId="53" borderId="252" applyNumberFormat="0" applyProtection="0">
      <alignment horizontal="left" vertical="center" indent="1"/>
    </xf>
    <xf numFmtId="186" fontId="56" fillId="14" borderId="251" applyNumberFormat="0" applyProtection="0">
      <alignment horizontal="left" vertical="top" indent="1"/>
    </xf>
    <xf numFmtId="172" fontId="28" fillId="12" borderId="258">
      <alignment vertical="center"/>
      <protection locked="0"/>
    </xf>
    <xf numFmtId="186" fontId="56" fillId="63" borderId="243" applyNumberFormat="0" applyProtection="0">
      <alignment horizontal="left" vertical="top" indent="1"/>
    </xf>
    <xf numFmtId="186" fontId="27" fillId="15" borderId="243" applyNumberFormat="0" applyProtection="0">
      <alignment horizontal="left" vertical="top" indent="1"/>
    </xf>
    <xf numFmtId="4" fontId="59" fillId="53" borderId="241" applyNumberFormat="0" applyProtection="0">
      <alignment vertical="center"/>
    </xf>
    <xf numFmtId="186" fontId="62" fillId="48" borderId="243" applyNumberFormat="0" applyProtection="0">
      <alignment horizontal="left" vertical="top" indent="1"/>
    </xf>
    <xf numFmtId="196" fontId="5" fillId="69" borderId="248">
      <alignment vertical="center"/>
    </xf>
    <xf numFmtId="4" fontId="56" fillId="16" borderId="252"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4" fontId="59" fillId="65" borderId="252" applyNumberFormat="0" applyProtection="0">
      <alignment horizontal="right" vertical="center"/>
    </xf>
    <xf numFmtId="186" fontId="56" fillId="21" borderId="251" applyNumberFormat="0" applyProtection="0">
      <alignment horizontal="left" vertical="top" indent="1"/>
    </xf>
    <xf numFmtId="0" fontId="5" fillId="70" borderId="8">
      <alignment horizontal="right" vertical="center"/>
      <protection locked="0"/>
    </xf>
    <xf numFmtId="193" fontId="28" fillId="12" borderId="258">
      <alignment vertical="center"/>
      <protection locked="0"/>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27" fillId="15" borderId="251" applyNumberFormat="0" applyProtection="0">
      <alignment horizontal="left" vertical="top" indent="1"/>
    </xf>
    <xf numFmtId="186" fontId="56" fillId="63" borderId="252" applyNumberFormat="0" applyProtection="0">
      <alignment horizontal="left" vertical="center" indent="1"/>
    </xf>
    <xf numFmtId="4" fontId="27" fillId="21" borderId="266" applyNumberFormat="0" applyProtection="0">
      <alignment horizontal="left" vertical="center" indent="1"/>
    </xf>
    <xf numFmtId="186" fontId="56" fillId="40" borderId="252" applyNumberFormat="0" applyFont="0" applyAlignment="0" applyProtection="0"/>
    <xf numFmtId="186" fontId="56" fillId="11" borderId="262" applyNumberFormat="0" applyProtection="0">
      <alignment horizontal="left" vertical="center" indent="1"/>
    </xf>
    <xf numFmtId="186" fontId="56" fillId="63" borderId="251" applyNumberFormat="0" applyProtection="0">
      <alignment horizontal="left" vertical="top" indent="1"/>
    </xf>
    <xf numFmtId="186" fontId="27" fillId="14" borderId="251" applyNumberFormat="0" applyProtection="0">
      <alignment horizontal="left" vertical="center" indent="1"/>
    </xf>
    <xf numFmtId="186" fontId="56" fillId="15" borderId="251" applyNumberFormat="0" applyProtection="0">
      <alignment horizontal="left" vertical="top" indent="1"/>
    </xf>
    <xf numFmtId="4" fontId="27" fillId="21" borderId="266" applyNumberFormat="0" applyProtection="0">
      <alignment horizontal="left" vertical="center" indent="1"/>
    </xf>
    <xf numFmtId="186" fontId="56" fillId="21" borderId="251" applyNumberFormat="0" applyProtection="0">
      <alignment horizontal="left" vertical="top"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93" fontId="28" fillId="12" borderId="268">
      <alignment vertical="center"/>
      <protection locked="0"/>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56" borderId="252" applyNumberFormat="0" applyProtection="0">
      <alignment horizontal="right" vertical="center"/>
    </xf>
    <xf numFmtId="186" fontId="62" fillId="15" borderId="260" applyNumberFormat="0" applyProtection="0">
      <alignment horizontal="left" vertical="top" indent="1"/>
    </xf>
    <xf numFmtId="4" fontId="56" fillId="57" borderId="266" applyNumberFormat="0" applyProtection="0">
      <alignment horizontal="right" vertical="center"/>
    </xf>
    <xf numFmtId="186" fontId="56" fillId="40" borderId="252" applyNumberFormat="0" applyFont="0" applyAlignment="0" applyProtection="0"/>
    <xf numFmtId="0" fontId="27" fillId="21" borderId="260" applyNumberFormat="0" applyProtection="0">
      <alignment horizontal="left" vertical="top" indent="1"/>
    </xf>
    <xf numFmtId="186" fontId="27" fillId="63" borderId="251" applyNumberFormat="0" applyProtection="0">
      <alignment horizontal="left" vertical="top" indent="1"/>
    </xf>
    <xf numFmtId="186" fontId="28" fillId="50" borderId="248">
      <alignment vertical="center"/>
    </xf>
    <xf numFmtId="186" fontId="27" fillId="63" borderId="243" applyNumberFormat="0" applyProtection="0">
      <alignment horizontal="left" vertical="center" indent="1"/>
    </xf>
    <xf numFmtId="186" fontId="27" fillId="14" borderId="260"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15" borderId="243" applyNumberFormat="0" applyProtection="0">
      <alignment horizontal="left" vertical="top" indent="1"/>
    </xf>
    <xf numFmtId="4" fontId="56" fillId="16" borderId="252" applyNumberFormat="0" applyProtection="0">
      <alignment horizontal="right" vertical="center"/>
    </xf>
    <xf numFmtId="4" fontId="59" fillId="53" borderId="241" applyNumberFormat="0" applyProtection="0">
      <alignment vertical="center"/>
    </xf>
    <xf numFmtId="191" fontId="28" fillId="50" borderId="248">
      <alignment vertical="center"/>
    </xf>
    <xf numFmtId="186" fontId="56" fillId="14" borderId="243" applyNumberFormat="0" applyProtection="0">
      <alignment horizontal="left" vertical="top" indent="1"/>
    </xf>
    <xf numFmtId="4" fontId="27" fillId="21" borderId="244" applyNumberFormat="0" applyProtection="0">
      <alignment horizontal="left" vertical="center" indent="1"/>
    </xf>
    <xf numFmtId="186" fontId="56" fillId="21" borderId="243" applyNumberFormat="0" applyProtection="0">
      <alignment horizontal="left" vertical="top" indent="1"/>
    </xf>
    <xf numFmtId="188" fontId="5" fillId="70" borderId="248">
      <alignment horizontal="right" vertical="center"/>
      <protection locked="0"/>
    </xf>
    <xf numFmtId="186" fontId="56" fillId="40" borderId="241" applyNumberFormat="0" applyFont="0" applyAlignment="0" applyProtection="0"/>
    <xf numFmtId="186" fontId="57" fillId="44" borderId="253" applyNumberFormat="0" applyAlignment="0" applyProtection="0"/>
    <xf numFmtId="4" fontId="56" fillId="0" borderId="241" applyNumberFormat="0" applyProtection="0">
      <alignment horizontal="right" vertical="center"/>
    </xf>
    <xf numFmtId="4" fontId="56" fillId="0" borderId="252" applyNumberFormat="0" applyProtection="0">
      <alignment horizontal="right" vertical="center"/>
    </xf>
    <xf numFmtId="186" fontId="56" fillId="40" borderId="262" applyNumberFormat="0" applyFont="0" applyAlignment="0" applyProtection="0"/>
    <xf numFmtId="4" fontId="56" fillId="52" borderId="252" applyNumberFormat="0" applyProtection="0">
      <alignment vertical="center"/>
    </xf>
    <xf numFmtId="186" fontId="27" fillId="15" borderId="251" applyNumberFormat="0" applyProtection="0">
      <alignment horizontal="left" vertical="top" indent="1"/>
    </xf>
    <xf numFmtId="186" fontId="56" fillId="63" borderId="243" applyNumberFormat="0" applyProtection="0">
      <alignment horizontal="left" vertical="top" indent="1"/>
    </xf>
    <xf numFmtId="186" fontId="56" fillId="40" borderId="252" applyNumberFormat="0" applyFont="0" applyAlignment="0" applyProtection="0"/>
    <xf numFmtId="191" fontId="28" fillId="12" borderId="248">
      <alignment vertical="center"/>
      <protection locked="0"/>
    </xf>
    <xf numFmtId="191" fontId="5" fillId="70" borderId="248">
      <alignment horizontal="right" vertical="center"/>
      <protection locked="0"/>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56" fillId="63" borderId="243" applyNumberFormat="0" applyProtection="0">
      <alignment horizontal="left" vertical="top" indent="1"/>
    </xf>
    <xf numFmtId="4" fontId="27" fillId="21" borderId="244" applyNumberFormat="0" applyProtection="0">
      <alignment horizontal="left" vertical="center" indent="1"/>
    </xf>
    <xf numFmtId="186" fontId="56" fillId="21" borderId="251" applyNumberFormat="0" applyProtection="0">
      <alignment horizontal="left" vertical="top" indent="1"/>
    </xf>
    <xf numFmtId="196" fontId="5" fillId="69" borderId="8">
      <alignment vertical="center"/>
    </xf>
    <xf numFmtId="186" fontId="56" fillId="14" borderId="243" applyNumberFormat="0" applyProtection="0">
      <alignment horizontal="left" vertical="top" indent="1"/>
    </xf>
    <xf numFmtId="4" fontId="56" fillId="58" borderId="262" applyNumberFormat="0" applyProtection="0">
      <alignment horizontal="right" vertical="center"/>
    </xf>
    <xf numFmtId="4" fontId="27" fillId="21" borderId="256" applyNumberFormat="0" applyProtection="0">
      <alignment horizontal="left" vertical="center" indent="1"/>
    </xf>
    <xf numFmtId="4" fontId="56" fillId="0" borderId="252" applyNumberFormat="0" applyProtection="0">
      <alignment horizontal="right" vertical="center"/>
    </xf>
    <xf numFmtId="186" fontId="27" fillId="63" borderId="251" applyNumberFormat="0" applyProtection="0">
      <alignment horizontal="left" vertical="top" indent="1"/>
    </xf>
    <xf numFmtId="194" fontId="33" fillId="0" borderId="259" applyFill="0"/>
    <xf numFmtId="0" fontId="5" fillId="13" borderId="8">
      <alignment vertical="center"/>
    </xf>
    <xf numFmtId="4" fontId="72" fillId="53" borderId="251" applyNumberFormat="0" applyProtection="0">
      <alignment horizontal="left" vertical="center" indent="1"/>
    </xf>
    <xf numFmtId="186" fontId="27" fillId="14" borderId="260" applyNumberFormat="0" applyProtection="0">
      <alignment horizontal="left" vertical="center" indent="1"/>
    </xf>
    <xf numFmtId="186" fontId="56" fillId="11" borderId="262"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4" fontId="56" fillId="14" borderId="256" applyNumberFormat="0" applyProtection="0">
      <alignment horizontal="left" vertical="center" indent="1"/>
    </xf>
    <xf numFmtId="186" fontId="27" fillId="15" borderId="251" applyNumberFormat="0" applyProtection="0">
      <alignment horizontal="left" vertical="center" indent="1"/>
    </xf>
    <xf numFmtId="186" fontId="61" fillId="21" borderId="254" applyBorder="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4" fontId="62" fillId="48" borderId="260" applyNumberFormat="0" applyProtection="0">
      <alignment vertical="center"/>
    </xf>
    <xf numFmtId="186" fontId="56" fillId="21" borderId="251" applyNumberFormat="0" applyProtection="0">
      <alignment horizontal="left" vertical="top" indent="1"/>
    </xf>
    <xf numFmtId="4" fontId="63" fillId="66" borderId="266" applyNumberFormat="0" applyProtection="0">
      <alignment horizontal="left" vertical="center" indent="1"/>
    </xf>
    <xf numFmtId="4" fontId="62" fillId="11" borderId="260" applyNumberFormat="0" applyProtection="0">
      <alignment horizontal="left" vertical="center" indent="1"/>
    </xf>
    <xf numFmtId="4" fontId="56" fillId="54" borderId="252" applyNumberFormat="0" applyProtection="0">
      <alignment horizontal="left" vertical="center" indent="1"/>
    </xf>
    <xf numFmtId="186" fontId="27" fillId="14" borderId="243" applyNumberFormat="0" applyProtection="0">
      <alignment horizontal="left" vertical="center" indent="1"/>
    </xf>
    <xf numFmtId="186" fontId="56" fillId="15" borderId="251" applyNumberFormat="0" applyProtection="0">
      <alignment horizontal="left" vertical="top" indent="1"/>
    </xf>
    <xf numFmtId="186" fontId="56" fillId="40" borderId="241" applyNumberFormat="0" applyFont="0" applyAlignment="0" applyProtection="0"/>
    <xf numFmtId="194" fontId="33" fillId="0" borderId="259" applyFill="0"/>
    <xf numFmtId="4" fontId="59" fillId="65" borderId="262" applyNumberFormat="0" applyProtection="0">
      <alignment horizontal="right" vertical="center"/>
    </xf>
    <xf numFmtId="186" fontId="44" fillId="0" borderId="257" applyNumberFormat="0" applyFill="0" applyAlignment="0" applyProtection="0"/>
    <xf numFmtId="186" fontId="56" fillId="63" borderId="260" applyNumberFormat="0" applyProtection="0">
      <alignment horizontal="left" vertical="top" indent="1"/>
    </xf>
    <xf numFmtId="186" fontId="56" fillId="15" borderId="243" applyNumberFormat="0" applyProtection="0">
      <alignment horizontal="left" vertical="top" indent="1"/>
    </xf>
    <xf numFmtId="4" fontId="56" fillId="58" borderId="252" applyNumberFormat="0" applyProtection="0">
      <alignment horizontal="right" vertical="center"/>
    </xf>
    <xf numFmtId="186" fontId="56" fillId="14" borderId="243" applyNumberFormat="0" applyProtection="0">
      <alignment horizontal="left" vertical="top" indent="1"/>
    </xf>
    <xf numFmtId="172" fontId="28" fillId="12" borderId="248">
      <alignment vertical="center"/>
      <protection locked="0"/>
    </xf>
    <xf numFmtId="186" fontId="60" fillId="52" borderId="251" applyNumberFormat="0" applyProtection="0">
      <alignment horizontal="left" vertical="top" indent="1"/>
    </xf>
    <xf numFmtId="4" fontId="56" fillId="54" borderId="252" applyNumberFormat="0" applyProtection="0">
      <alignment horizontal="left" vertical="center" indent="1"/>
    </xf>
    <xf numFmtId="186" fontId="56" fillId="21" borderId="243" applyNumberFormat="0" applyProtection="0">
      <alignment horizontal="left" vertical="top" indent="1"/>
    </xf>
    <xf numFmtId="186" fontId="27" fillId="14" borderId="260" applyNumberFormat="0" applyProtection="0">
      <alignment horizontal="left" vertical="center" indent="1"/>
    </xf>
    <xf numFmtId="186" fontId="61" fillId="21" borderId="264" applyBorder="0"/>
    <xf numFmtId="4" fontId="56" fillId="55" borderId="262" applyNumberFormat="0" applyProtection="0">
      <alignment horizontal="right" vertical="center"/>
    </xf>
    <xf numFmtId="186" fontId="57" fillId="44" borderId="263" applyNumberFormat="0" applyAlignment="0" applyProtection="0"/>
    <xf numFmtId="186" fontId="27" fillId="21" borderId="260" applyNumberFormat="0" applyProtection="0">
      <alignment horizontal="left" vertical="center" indent="1"/>
    </xf>
    <xf numFmtId="186" fontId="28" fillId="49" borderId="8">
      <alignmen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7" fillId="44" borderId="242" applyNumberFormat="0" applyAlignment="0" applyProtection="0"/>
    <xf numFmtId="186" fontId="57" fillId="44" borderId="253" applyNumberFormat="0" applyAlignment="0" applyProtection="0"/>
    <xf numFmtId="186" fontId="62" fillId="15" borderId="251" applyNumberFormat="0" applyProtection="0">
      <alignment horizontal="left" vertical="top" indent="1"/>
    </xf>
    <xf numFmtId="191" fontId="5" fillId="70" borderId="248">
      <alignment horizontal="right" vertical="center"/>
      <protection locked="0"/>
    </xf>
    <xf numFmtId="186" fontId="56" fillId="40" borderId="241" applyNumberFormat="0" applyFont="0" applyAlignment="0" applyProtection="0"/>
    <xf numFmtId="186" fontId="56" fillId="40" borderId="252" applyNumberFormat="0" applyFont="0" applyAlignment="0" applyProtection="0"/>
    <xf numFmtId="4" fontId="56" fillId="14" borderId="244" applyNumberFormat="0" applyProtection="0">
      <alignment horizontal="left" vertical="center" indent="1"/>
    </xf>
    <xf numFmtId="186" fontId="50" fillId="41" borderId="241" applyNumberFormat="0" applyAlignment="0" applyProtection="0"/>
    <xf numFmtId="186" fontId="42" fillId="44" borderId="252" applyNumberFormat="0" applyAlignment="0" applyProtection="0"/>
    <xf numFmtId="186" fontId="56" fillId="14" borderId="251"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186" fontId="27" fillId="15" borderId="243" applyNumberFormat="0" applyProtection="0">
      <alignment horizontal="left" vertical="top" indent="1"/>
    </xf>
    <xf numFmtId="186" fontId="56" fillId="15" borderId="243" applyNumberFormat="0" applyProtection="0">
      <alignment horizontal="left" vertical="top" indent="1"/>
    </xf>
    <xf numFmtId="4" fontId="56" fillId="52" borderId="252" applyNumberFormat="0" applyProtection="0">
      <alignment vertical="center"/>
    </xf>
    <xf numFmtId="186" fontId="56" fillId="63" borderId="243" applyNumberFormat="0" applyProtection="0">
      <alignment horizontal="left" vertical="top"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14" borderId="256" applyNumberFormat="0" applyProtection="0">
      <alignment horizontal="left" vertical="center" indent="1"/>
    </xf>
    <xf numFmtId="4" fontId="56" fillId="16" borderId="252" applyNumberFormat="0" applyProtection="0">
      <alignment horizontal="right" vertical="center"/>
    </xf>
    <xf numFmtId="186" fontId="27" fillId="63" borderId="260" applyNumberFormat="0" applyProtection="0">
      <alignment horizontal="left" vertical="top" indent="1"/>
    </xf>
    <xf numFmtId="188" fontId="28" fillId="50" borderId="248">
      <alignment vertical="center"/>
    </xf>
    <xf numFmtId="4" fontId="27" fillId="21" borderId="256" applyNumberFormat="0" applyProtection="0">
      <alignment horizontal="left" vertical="center" indent="1"/>
    </xf>
    <xf numFmtId="186" fontId="56" fillId="14" borderId="243" applyNumberFormat="0" applyProtection="0">
      <alignment horizontal="left" vertical="top" indent="1"/>
    </xf>
    <xf numFmtId="186" fontId="57" fillId="44" borderId="242" applyNumberFormat="0" applyAlignment="0" applyProtection="0"/>
    <xf numFmtId="4" fontId="59" fillId="53" borderId="252" applyNumberFormat="0" applyProtection="0">
      <alignment vertical="center"/>
    </xf>
    <xf numFmtId="186" fontId="27" fillId="63" borderId="251" applyNumberFormat="0" applyProtection="0">
      <alignment horizontal="left" vertical="center" indent="1"/>
    </xf>
    <xf numFmtId="4" fontId="56" fillId="59" borderId="252" applyNumberFormat="0" applyProtection="0">
      <alignment horizontal="right" vertical="center"/>
    </xf>
    <xf numFmtId="186" fontId="56" fillId="63" borderId="243" applyNumberFormat="0" applyProtection="0">
      <alignment horizontal="left" vertical="top" indent="1"/>
    </xf>
    <xf numFmtId="0" fontId="5" fillId="13" borderId="248">
      <alignment vertical="center"/>
    </xf>
    <xf numFmtId="4" fontId="56" fillId="0" borderId="241" applyNumberFormat="0" applyProtection="0">
      <alignment horizontal="right" vertical="center"/>
    </xf>
    <xf numFmtId="186" fontId="56" fillId="21" borderId="260" applyNumberFormat="0" applyProtection="0">
      <alignment horizontal="left" vertical="top" indent="1"/>
    </xf>
    <xf numFmtId="188" fontId="28" fillId="49" borderId="248">
      <alignment vertical="center"/>
    </xf>
    <xf numFmtId="186" fontId="56" fillId="40" borderId="252" applyNumberFormat="0" applyFont="0" applyAlignment="0" applyProtection="0"/>
    <xf numFmtId="4" fontId="56" fillId="59" borderId="262" applyNumberFormat="0" applyProtection="0">
      <alignment horizontal="right" vertical="center"/>
    </xf>
    <xf numFmtId="191" fontId="28" fillId="50" borderId="258">
      <alignment vertical="center"/>
    </xf>
    <xf numFmtId="4" fontId="56" fillId="15" borderId="252" applyNumberFormat="0" applyProtection="0">
      <alignment horizontal="right" vertical="center"/>
    </xf>
    <xf numFmtId="196" fontId="5" fillId="69" borderId="258">
      <alignment vertical="center"/>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44" fillId="0" borderId="267" applyNumberFormat="0" applyFill="0" applyAlignment="0" applyProtection="0"/>
    <xf numFmtId="188" fontId="28" fillId="51" borderId="248">
      <alignment horizontal="right" vertical="center"/>
      <protection locked="0"/>
    </xf>
    <xf numFmtId="186" fontId="56" fillId="63" borderId="241" applyNumberFormat="0" applyProtection="0">
      <alignment horizontal="left" vertical="center" indent="1"/>
    </xf>
    <xf numFmtId="4" fontId="56" fillId="57" borderId="266" applyNumberFormat="0" applyProtection="0">
      <alignment horizontal="right" vertical="center"/>
    </xf>
    <xf numFmtId="186" fontId="56" fillId="21" borderId="251" applyNumberFormat="0" applyProtection="0">
      <alignment horizontal="left" vertical="top" indent="1"/>
    </xf>
    <xf numFmtId="186" fontId="56" fillId="14" borderId="262" applyNumberFormat="0" applyProtection="0">
      <alignment horizontal="left" vertical="center" indent="1"/>
    </xf>
    <xf numFmtId="4" fontId="62" fillId="48" borderId="260" applyNumberFormat="0" applyProtection="0">
      <alignment vertical="center"/>
    </xf>
    <xf numFmtId="4" fontId="56" fillId="52" borderId="252" applyNumberFormat="0" applyProtection="0">
      <alignment vertical="center"/>
    </xf>
    <xf numFmtId="186" fontId="42" fillId="44" borderId="262" applyNumberFormat="0" applyAlignment="0" applyProtection="0"/>
    <xf numFmtId="186" fontId="56" fillId="21" borderId="260" applyNumberFormat="0" applyProtection="0">
      <alignment horizontal="left" vertical="top" indent="1"/>
    </xf>
    <xf numFmtId="186" fontId="62" fillId="15" borderId="260" applyNumberFormat="0" applyProtection="0">
      <alignment horizontal="left" vertical="top" indent="1"/>
    </xf>
    <xf numFmtId="186" fontId="27" fillId="15" borderId="260" applyNumberFormat="0" applyProtection="0">
      <alignment horizontal="left" vertical="center" indent="1"/>
    </xf>
    <xf numFmtId="4" fontId="62" fillId="48" borderId="260" applyNumberFormat="0" applyProtection="0">
      <alignment vertical="center"/>
    </xf>
    <xf numFmtId="186" fontId="27" fillId="14" borderId="251"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56" fillId="63" borderId="251" applyNumberFormat="0" applyProtection="0">
      <alignment horizontal="left" vertical="top" indent="1"/>
    </xf>
    <xf numFmtId="4" fontId="27" fillId="21" borderId="256" applyNumberFormat="0" applyProtection="0">
      <alignment horizontal="left" vertical="center" indent="1"/>
    </xf>
    <xf numFmtId="186" fontId="56" fillId="63" borderId="251" applyNumberFormat="0" applyProtection="0">
      <alignment horizontal="left" vertical="top" indent="1"/>
    </xf>
    <xf numFmtId="186" fontId="28" fillId="49" borderId="248">
      <alignment vertical="center"/>
    </xf>
    <xf numFmtId="186" fontId="56" fillId="15" borderId="251" applyNumberFormat="0" applyProtection="0">
      <alignment horizontal="left" vertical="top" indent="1"/>
    </xf>
    <xf numFmtId="186" fontId="62" fillId="48" borderId="260" applyNumberFormat="0" applyProtection="0">
      <alignment horizontal="left" vertical="top" indent="1"/>
    </xf>
    <xf numFmtId="186" fontId="27" fillId="15" borderId="260" applyNumberFormat="0" applyProtection="0">
      <alignment horizontal="left" vertical="center" indent="1"/>
    </xf>
    <xf numFmtId="4" fontId="56" fillId="61" borderId="266" applyNumberFormat="0" applyProtection="0">
      <alignment horizontal="left" vertical="center" indent="1"/>
    </xf>
    <xf numFmtId="188" fontId="5" fillId="13" borderId="258">
      <alignment vertical="center"/>
    </xf>
    <xf numFmtId="186" fontId="57" fillId="44" borderId="263" applyNumberFormat="0" applyAlignment="0" applyProtection="0"/>
    <xf numFmtId="4" fontId="56" fillId="56" borderId="262" applyNumberFormat="0" applyProtection="0">
      <alignment horizontal="right" vertical="center"/>
    </xf>
    <xf numFmtId="186" fontId="56" fillId="11" borderId="252" applyNumberFormat="0" applyProtection="0">
      <alignment horizontal="left" vertical="center" indent="1"/>
    </xf>
    <xf numFmtId="186" fontId="44" fillId="0" borderId="257" applyNumberFormat="0" applyFill="0" applyAlignment="0" applyProtection="0"/>
    <xf numFmtId="186" fontId="44" fillId="0" borderId="267" applyNumberFormat="0" applyFill="0" applyAlignment="0" applyProtection="0"/>
    <xf numFmtId="186" fontId="56" fillId="21" borderId="251" applyNumberFormat="0" applyProtection="0">
      <alignment horizontal="left" vertical="top" indent="1"/>
    </xf>
    <xf numFmtId="186" fontId="56" fillId="40" borderId="252" applyNumberFormat="0" applyFont="0" applyAlignment="0" applyProtection="0"/>
    <xf numFmtId="186" fontId="27" fillId="15" borderId="260" applyNumberFormat="0" applyProtection="0">
      <alignment horizontal="left" vertical="center" indent="1"/>
    </xf>
    <xf numFmtId="4" fontId="56" fillId="53" borderId="252" applyNumberFormat="0" applyProtection="0">
      <alignment horizontal="left" vertical="center" indent="1"/>
    </xf>
    <xf numFmtId="186" fontId="56" fillId="63" borderId="260" applyNumberFormat="0" applyProtection="0">
      <alignment horizontal="left" vertical="top" indent="1"/>
    </xf>
    <xf numFmtId="186" fontId="56" fillId="63" borderId="251" applyNumberFormat="0" applyProtection="0">
      <alignment horizontal="left" vertical="top" indent="1"/>
    </xf>
    <xf numFmtId="191" fontId="5" fillId="70" borderId="8">
      <alignment horizontal="right" vertical="center"/>
      <protection locked="0"/>
    </xf>
    <xf numFmtId="186" fontId="57" fillId="44" borderId="253" applyNumberFormat="0" applyAlignment="0" applyProtection="0"/>
    <xf numFmtId="4" fontId="56" fillId="23" borderId="241" applyNumberFormat="0" applyProtection="0">
      <alignment horizontal="right" vertical="center"/>
    </xf>
    <xf numFmtId="4" fontId="27" fillId="21" borderId="244" applyNumberFormat="0" applyProtection="0">
      <alignment horizontal="left" vertical="center" indent="1"/>
    </xf>
    <xf numFmtId="186" fontId="56" fillId="40" borderId="252" applyNumberFormat="0" applyFont="0" applyAlignment="0" applyProtection="0"/>
    <xf numFmtId="186" fontId="56" fillId="21" borderId="251" applyNumberFormat="0" applyProtection="0">
      <alignment horizontal="left" vertical="top" indent="1"/>
    </xf>
    <xf numFmtId="191" fontId="28" fillId="51" borderId="258">
      <alignment horizontal="right" vertical="center"/>
      <protection locked="0"/>
    </xf>
    <xf numFmtId="186" fontId="56" fillId="40" borderId="252" applyNumberFormat="0" applyFont="0" applyAlignment="0" applyProtection="0"/>
    <xf numFmtId="186" fontId="27" fillId="15" borderId="251" applyNumberFormat="0" applyProtection="0">
      <alignment horizontal="left" vertical="top" indent="1"/>
    </xf>
    <xf numFmtId="186" fontId="56" fillId="67" borderId="248"/>
    <xf numFmtId="186" fontId="44" fillId="0" borderId="247" applyNumberFormat="0" applyFill="0" applyAlignment="0" applyProtection="0"/>
    <xf numFmtId="193" fontId="28" fillId="12" borderId="248">
      <alignment vertical="center"/>
      <protection locked="0"/>
    </xf>
    <xf numFmtId="186" fontId="56" fillId="21" borderId="251" applyNumberFormat="0" applyProtection="0">
      <alignment horizontal="left" vertical="top" indent="1"/>
    </xf>
    <xf numFmtId="4" fontId="56" fillId="57" borderId="244" applyNumberFormat="0" applyProtection="0">
      <alignment horizontal="right" vertical="center"/>
    </xf>
    <xf numFmtId="186" fontId="56" fillId="21" borderId="260" applyNumberFormat="0" applyProtection="0">
      <alignment horizontal="left" vertical="top" indent="1"/>
    </xf>
    <xf numFmtId="186" fontId="27" fillId="15" borderId="251" applyNumberFormat="0" applyProtection="0">
      <alignment horizontal="left" vertical="center" indent="1"/>
    </xf>
    <xf numFmtId="186" fontId="56" fillId="21" borderId="260" applyNumberFormat="0" applyProtection="0">
      <alignment horizontal="left" vertical="top" indent="1"/>
    </xf>
    <xf numFmtId="4" fontId="70" fillId="53" borderId="260" applyNumberFormat="0" applyProtection="0">
      <alignment vertical="center"/>
    </xf>
    <xf numFmtId="186" fontId="56" fillId="63" borderId="252" applyNumberFormat="0" applyProtection="0">
      <alignment horizontal="left" vertical="center" indent="1"/>
    </xf>
    <xf numFmtId="186" fontId="56" fillId="40" borderId="252" applyNumberFormat="0" applyFont="0" applyAlignment="0" applyProtection="0"/>
    <xf numFmtId="4" fontId="75" fillId="88" borderId="250" applyNumberFormat="0" applyProtection="0">
      <alignment horizontal="left" vertical="center" indent="1"/>
    </xf>
    <xf numFmtId="0" fontId="27" fillId="15" borderId="251" applyNumberFormat="0" applyProtection="0">
      <alignment horizontal="left" vertical="center" indent="1"/>
    </xf>
    <xf numFmtId="188" fontId="5" fillId="7" borderId="258">
      <alignment vertical="center"/>
      <protection locked="0"/>
    </xf>
    <xf numFmtId="186" fontId="62" fillId="48" borderId="260" applyNumberFormat="0" applyProtection="0">
      <alignment horizontal="left" vertical="top" indent="1"/>
    </xf>
    <xf numFmtId="4" fontId="56" fillId="14" borderId="266" applyNumberFormat="0" applyProtection="0">
      <alignment horizontal="left" vertical="center" indent="1"/>
    </xf>
    <xf numFmtId="186" fontId="56" fillId="14" borderId="251" applyNumberFormat="0" applyProtection="0">
      <alignment horizontal="left" vertical="top" indent="1"/>
    </xf>
    <xf numFmtId="188" fontId="5" fillId="69" borderId="248">
      <alignment vertical="center"/>
    </xf>
    <xf numFmtId="186" fontId="56" fillId="14" borderId="243" applyNumberFormat="0" applyProtection="0">
      <alignment horizontal="left" vertical="top" indent="1"/>
    </xf>
    <xf numFmtId="186" fontId="27" fillId="14" borderId="251" applyNumberFormat="0" applyProtection="0">
      <alignment horizontal="left" vertical="center" indent="1"/>
    </xf>
    <xf numFmtId="186" fontId="44" fillId="0" borderId="257" applyNumberFormat="0" applyFill="0" applyAlignment="0" applyProtection="0"/>
    <xf numFmtId="188" fontId="5" fillId="13" borderId="248">
      <alignmen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4" fontId="56" fillId="14" borderId="256" applyNumberFormat="0" applyProtection="0">
      <alignment horizontal="left" vertical="center" indent="1"/>
    </xf>
    <xf numFmtId="186" fontId="56" fillId="62" borderId="252" applyNumberFormat="0" applyProtection="0">
      <alignment horizontal="left" vertical="center" indent="1"/>
    </xf>
    <xf numFmtId="186" fontId="56" fillId="14" borderId="251" applyNumberFormat="0" applyProtection="0">
      <alignment horizontal="left" vertical="top" indent="1"/>
    </xf>
    <xf numFmtId="4" fontId="56" fillId="53" borderId="252" applyNumberFormat="0" applyProtection="0">
      <alignment horizontal="left" vertical="center" indent="1"/>
    </xf>
    <xf numFmtId="172" fontId="28" fillId="12" borderId="258">
      <alignment vertical="center"/>
      <protection locked="0"/>
    </xf>
    <xf numFmtId="186" fontId="56" fillId="14" borderId="251" applyNumberFormat="0" applyProtection="0">
      <alignment horizontal="left" vertical="top" indent="1"/>
    </xf>
    <xf numFmtId="186" fontId="56" fillId="40" borderId="252" applyNumberFormat="0" applyFont="0" applyAlignment="0" applyProtection="0"/>
    <xf numFmtId="186" fontId="56" fillId="14" borderId="243" applyNumberFormat="0" applyProtection="0">
      <alignment horizontal="left" vertical="top" indent="1"/>
    </xf>
    <xf numFmtId="186" fontId="56" fillId="21" borderId="251" applyNumberFormat="0" applyProtection="0">
      <alignment horizontal="left" vertical="top" indent="1"/>
    </xf>
    <xf numFmtId="186" fontId="27" fillId="15" borderId="251" applyNumberFormat="0" applyProtection="0">
      <alignment horizontal="left" vertical="top" indent="1"/>
    </xf>
    <xf numFmtId="0" fontId="5" fillId="13" borderId="258">
      <alignment vertical="center"/>
    </xf>
    <xf numFmtId="0" fontId="5" fillId="69" borderId="258">
      <alignment vertical="center"/>
    </xf>
    <xf numFmtId="0" fontId="5" fillId="7" borderId="258">
      <alignment vertical="center"/>
      <protection locked="0"/>
    </xf>
    <xf numFmtId="4" fontId="56" fillId="23" borderId="252" applyNumberFormat="0" applyProtection="0">
      <alignment horizontal="right" vertical="center"/>
    </xf>
    <xf numFmtId="186" fontId="56" fillId="40" borderId="262" applyNumberFormat="0" applyFont="0" applyAlignment="0" applyProtection="0"/>
    <xf numFmtId="186" fontId="56" fillId="40" borderId="252" applyNumberFormat="0" applyFont="0" applyAlignment="0" applyProtection="0"/>
    <xf numFmtId="186" fontId="56" fillId="40" borderId="252" applyNumberFormat="0" applyFont="0" applyAlignment="0" applyProtection="0"/>
    <xf numFmtId="191" fontId="5" fillId="69" borderId="248">
      <alignment vertical="center"/>
    </xf>
    <xf numFmtId="0" fontId="27" fillId="15" borderId="260" applyNumberFormat="0" applyProtection="0">
      <alignment horizontal="left" vertical="center" indent="1"/>
    </xf>
    <xf numFmtId="186" fontId="42" fillId="44" borderId="252" applyNumberFormat="0" applyAlignment="0" applyProtection="0"/>
    <xf numFmtId="186" fontId="56" fillId="62" borderId="252" applyNumberFormat="0" applyProtection="0">
      <alignment horizontal="left" vertical="center" indent="1"/>
    </xf>
    <xf numFmtId="186" fontId="27" fillId="14" borderId="251" applyNumberFormat="0" applyProtection="0">
      <alignment horizontal="left" vertical="center" indent="1"/>
    </xf>
    <xf numFmtId="186" fontId="28" fillId="12" borderId="258">
      <alignment vertical="center"/>
      <protection locked="0"/>
    </xf>
    <xf numFmtId="186" fontId="27" fillId="21" borderId="251" applyNumberFormat="0" applyProtection="0">
      <alignment horizontal="left" vertical="top" indent="1"/>
    </xf>
    <xf numFmtId="186" fontId="56" fillId="40" borderId="241" applyNumberFormat="0" applyFont="0" applyAlignment="0" applyProtection="0"/>
    <xf numFmtId="4" fontId="56" fillId="53" borderId="241" applyNumberFormat="0" applyProtection="0">
      <alignment horizontal="left" vertical="center" indent="1"/>
    </xf>
    <xf numFmtId="186" fontId="56" fillId="15" borderId="251" applyNumberFormat="0" applyProtection="0">
      <alignment horizontal="left" vertical="top" indent="1"/>
    </xf>
    <xf numFmtId="4" fontId="27" fillId="21" borderId="256" applyNumberFormat="0" applyProtection="0">
      <alignment horizontal="left" vertical="center" indent="1"/>
    </xf>
    <xf numFmtId="186" fontId="56" fillId="15" borderId="251" applyNumberFormat="0" applyProtection="0">
      <alignment horizontal="left" vertical="top" indent="1"/>
    </xf>
    <xf numFmtId="186" fontId="60" fillId="52" borderId="260" applyNumberFormat="0" applyProtection="0">
      <alignment horizontal="left" vertical="top" indent="1"/>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62" fillId="48" borderId="251" applyNumberFormat="0" applyProtection="0">
      <alignment horizontal="left" vertical="top" indent="1"/>
    </xf>
    <xf numFmtId="186" fontId="28" fillId="12" borderId="258">
      <alignment vertical="center"/>
      <protection locked="0"/>
    </xf>
    <xf numFmtId="4" fontId="56" fillId="52" borderId="252" applyNumberFormat="0" applyProtection="0">
      <alignment vertical="center"/>
    </xf>
    <xf numFmtId="186" fontId="56" fillId="21" borderId="251" applyNumberFormat="0" applyProtection="0">
      <alignment horizontal="left" vertical="top" indent="1"/>
    </xf>
    <xf numFmtId="186" fontId="56" fillId="21" borderId="251" applyNumberFormat="0" applyProtection="0">
      <alignment horizontal="left" vertical="top" indent="1"/>
    </xf>
    <xf numFmtId="188" fontId="5" fillId="70" borderId="248">
      <alignment horizontal="right" vertical="center"/>
      <protection locked="0"/>
    </xf>
    <xf numFmtId="186" fontId="50" fillId="41" borderId="262" applyNumberFormat="0" applyAlignment="0" applyProtection="0"/>
    <xf numFmtId="4" fontId="56" fillId="15" borderId="262" applyNumberFormat="0" applyProtection="0">
      <alignment horizontal="right" vertical="center"/>
    </xf>
    <xf numFmtId="196" fontId="5" fillId="13" borderId="8">
      <alignment vertical="center"/>
    </xf>
    <xf numFmtId="4" fontId="70" fillId="86" borderId="251" applyNumberFormat="0" applyProtection="0">
      <alignment horizontal="left" vertical="center" indent="1"/>
    </xf>
    <xf numFmtId="191" fontId="5" fillId="70" borderId="258">
      <alignment horizontal="right" vertical="center"/>
      <protection locked="0"/>
    </xf>
    <xf numFmtId="186" fontId="27" fillId="21" borderId="260" applyNumberFormat="0" applyProtection="0">
      <alignment horizontal="left" vertical="center" indent="1"/>
    </xf>
    <xf numFmtId="186" fontId="56" fillId="14" borderId="260" applyNumberFormat="0" applyProtection="0">
      <alignment horizontal="left" vertical="top" indent="1"/>
    </xf>
    <xf numFmtId="4" fontId="56" fillId="53" borderId="252" applyNumberFormat="0" applyProtection="0">
      <alignment horizontal="left" vertical="center" indent="1"/>
    </xf>
    <xf numFmtId="186" fontId="56" fillId="15" borderId="251" applyNumberFormat="0" applyProtection="0">
      <alignment horizontal="left" vertical="top" indent="1"/>
    </xf>
    <xf numFmtId="4" fontId="56" fillId="16" borderId="252" applyNumberFormat="0" applyProtection="0">
      <alignment horizontal="right" vertical="center"/>
    </xf>
    <xf numFmtId="186" fontId="56" fillId="40" borderId="252" applyNumberFormat="0" applyFont="0" applyAlignment="0" applyProtection="0"/>
    <xf numFmtId="0" fontId="27" fillId="63" borderId="251" applyNumberFormat="0" applyProtection="0">
      <alignment horizontal="left" vertical="center" indent="1"/>
    </xf>
    <xf numFmtId="4" fontId="64" fillId="64" borderId="252" applyNumberFormat="0" applyProtection="0">
      <alignment horizontal="right" vertical="center"/>
    </xf>
    <xf numFmtId="188" fontId="5" fillId="69" borderId="258">
      <alignment vertical="center"/>
    </xf>
    <xf numFmtId="0" fontId="5" fillId="70" borderId="258">
      <alignment horizontal="right" vertical="center"/>
      <protection locked="0"/>
    </xf>
    <xf numFmtId="186" fontId="56" fillId="40" borderId="252" applyNumberFormat="0" applyFont="0" applyAlignment="0" applyProtection="0"/>
    <xf numFmtId="4" fontId="56" fillId="53" borderId="262" applyNumberFormat="0" applyProtection="0">
      <alignment horizontal="left" vertical="center" indent="1"/>
    </xf>
    <xf numFmtId="4" fontId="56" fillId="59" borderId="262" applyNumberFormat="0" applyProtection="0">
      <alignment horizontal="right" vertical="center"/>
    </xf>
    <xf numFmtId="186" fontId="27" fillId="14" borderId="260" applyNumberFormat="0" applyProtection="0">
      <alignment horizontal="left" vertical="top" indent="1"/>
    </xf>
    <xf numFmtId="186" fontId="56" fillId="21" borderId="260" applyNumberFormat="0" applyProtection="0">
      <alignment horizontal="left" vertical="top" indent="1"/>
    </xf>
    <xf numFmtId="186" fontId="27" fillId="63"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56" borderId="252" applyNumberFormat="0" applyProtection="0">
      <alignment horizontal="right" vertical="center"/>
    </xf>
    <xf numFmtId="191" fontId="5" fillId="13" borderId="8">
      <alignment vertical="center"/>
    </xf>
    <xf numFmtId="186" fontId="56" fillId="21" borderId="251" applyNumberFormat="0" applyProtection="0">
      <alignment horizontal="left" vertical="top" indent="1"/>
    </xf>
    <xf numFmtId="186" fontId="27" fillId="63" borderId="251" applyNumberFormat="0" applyProtection="0">
      <alignment horizontal="left" vertical="center" indent="1"/>
    </xf>
    <xf numFmtId="186" fontId="28" fillId="51" borderId="258">
      <alignment horizontal="right" vertical="center"/>
      <protection locked="0"/>
    </xf>
    <xf numFmtId="186" fontId="50" fillId="41" borderId="252" applyNumberFormat="0" applyAlignment="0" applyProtection="0"/>
    <xf numFmtId="186" fontId="56" fillId="14" borderId="251" applyNumberFormat="0" applyProtection="0">
      <alignment horizontal="left" vertical="top" indent="1"/>
    </xf>
    <xf numFmtId="190" fontId="28" fillId="51" borderId="258">
      <alignment horizontal="right" vertical="center"/>
      <protection locked="0"/>
    </xf>
    <xf numFmtId="4" fontId="62" fillId="11" borderId="243" applyNumberFormat="0" applyProtection="0">
      <alignment horizontal="left" vertical="center" indent="1"/>
    </xf>
    <xf numFmtId="0" fontId="5" fillId="70" borderId="248">
      <alignment horizontal="right" vertical="center"/>
      <protection locked="0"/>
    </xf>
    <xf numFmtId="4" fontId="56" fillId="60" borderId="241" applyNumberFormat="0" applyProtection="0">
      <alignment horizontal="right" vertical="center"/>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62" fillId="48" borderId="260" applyNumberFormat="0" applyProtection="0">
      <alignment horizontal="left" vertical="top" indent="1"/>
    </xf>
    <xf numFmtId="186" fontId="44" fillId="0" borderId="267" applyNumberFormat="0" applyFill="0" applyAlignment="0" applyProtection="0"/>
    <xf numFmtId="4" fontId="63" fillId="66" borderId="266" applyNumberFormat="0" applyProtection="0">
      <alignment horizontal="left" vertical="center" indent="1"/>
    </xf>
    <xf numFmtId="186" fontId="56" fillId="15" borderId="251" applyNumberFormat="0" applyProtection="0">
      <alignment horizontal="left" vertical="top" indent="1"/>
    </xf>
    <xf numFmtId="186" fontId="28" fillId="12" borderId="258">
      <alignment vertical="center"/>
      <protection locked="0"/>
    </xf>
    <xf numFmtId="4" fontId="56" fillId="16" borderId="262" applyNumberFormat="0" applyProtection="0">
      <alignment horizontal="right" vertical="center"/>
    </xf>
    <xf numFmtId="186" fontId="50" fillId="41" borderId="252" applyNumberFormat="0" applyAlignment="0" applyProtection="0"/>
    <xf numFmtId="186" fontId="42" fillId="44" borderId="252" applyNumberFormat="0" applyAlignment="0" applyProtection="0"/>
    <xf numFmtId="186" fontId="56" fillId="21" borderId="243" applyNumberFormat="0" applyProtection="0">
      <alignment horizontal="left" vertical="top" indent="1"/>
    </xf>
    <xf numFmtId="190" fontId="28" fillId="49" borderId="248">
      <alignment vertical="center"/>
    </xf>
    <xf numFmtId="186" fontId="42" fillId="44" borderId="252" applyNumberFormat="0" applyAlignment="0" applyProtection="0"/>
    <xf numFmtId="4" fontId="56" fillId="0" borderId="252" applyNumberFormat="0" applyProtection="0">
      <alignment horizontal="right" vertical="center"/>
    </xf>
    <xf numFmtId="186" fontId="27" fillId="15" borderId="243" applyNumberFormat="0" applyProtection="0">
      <alignment horizontal="left" vertical="center" indent="1"/>
    </xf>
    <xf numFmtId="186" fontId="56" fillId="40" borderId="252" applyNumberFormat="0" applyFont="0" applyAlignment="0" applyProtection="0"/>
    <xf numFmtId="4" fontId="62" fillId="11" borderId="251" applyNumberFormat="0" applyProtection="0">
      <alignment horizontal="left" vertical="center" indent="1"/>
    </xf>
    <xf numFmtId="186" fontId="50" fillId="41" borderId="252" applyNumberFormat="0" applyAlignment="0" applyProtection="0"/>
    <xf numFmtId="186" fontId="27" fillId="15" borderId="251" applyNumberFormat="0" applyProtection="0">
      <alignment horizontal="left" vertical="center"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193" fontId="28" fillId="12" borderId="258">
      <alignment vertical="center"/>
      <protection locked="0"/>
    </xf>
    <xf numFmtId="186" fontId="61" fillId="21" borderId="245" applyBorder="0"/>
    <xf numFmtId="0" fontId="5" fillId="69" borderId="248">
      <alignment vertical="center"/>
    </xf>
    <xf numFmtId="4" fontId="56" fillId="54" borderId="241" applyNumberFormat="0" applyProtection="0">
      <alignment horizontal="left" vertical="center" indent="1"/>
    </xf>
    <xf numFmtId="186" fontId="56" fillId="14" borderId="243" applyNumberFormat="0" applyProtection="0">
      <alignment horizontal="left" vertical="top" indent="1"/>
    </xf>
    <xf numFmtId="186" fontId="56" fillId="40" borderId="241" applyNumberFormat="0" applyFont="0" applyAlignment="0" applyProtection="0"/>
    <xf numFmtId="186" fontId="56" fillId="14" borderId="260" applyNumberFormat="0" applyProtection="0">
      <alignment horizontal="left" vertical="top" indent="1"/>
    </xf>
    <xf numFmtId="186" fontId="56" fillId="63" borderId="260" applyNumberFormat="0" applyProtection="0">
      <alignment horizontal="left" vertical="top" indent="1"/>
    </xf>
    <xf numFmtId="4" fontId="27" fillId="21" borderId="256" applyNumberFormat="0" applyProtection="0">
      <alignment horizontal="left" vertical="center" indent="1"/>
    </xf>
    <xf numFmtId="186" fontId="27" fillId="14" borderId="260" applyNumberFormat="0" applyProtection="0">
      <alignment horizontal="left" vertical="center" indent="1"/>
    </xf>
    <xf numFmtId="186" fontId="27" fillId="15" borderId="260" applyNumberFormat="0" applyProtection="0">
      <alignment horizontal="left" vertical="top" indent="1"/>
    </xf>
    <xf numFmtId="186" fontId="56" fillId="63" borderId="252" applyNumberFormat="0" applyProtection="0">
      <alignment horizontal="left" vertical="center" indent="1"/>
    </xf>
    <xf numFmtId="186" fontId="42" fillId="44" borderId="241" applyNumberFormat="0" applyAlignment="0" applyProtection="0"/>
    <xf numFmtId="4" fontId="63" fillId="66" borderId="256" applyNumberFormat="0" applyProtection="0">
      <alignment horizontal="left" vertical="center" indent="1"/>
    </xf>
    <xf numFmtId="191" fontId="28" fillId="49" borderId="8">
      <alignment vertical="center"/>
    </xf>
    <xf numFmtId="186" fontId="27" fillId="63" borderId="243" applyNumberFormat="0" applyProtection="0">
      <alignment horizontal="left" vertical="center" indent="1"/>
    </xf>
    <xf numFmtId="4" fontId="56" fillId="15" borderId="266" applyNumberFormat="0" applyProtection="0">
      <alignment horizontal="left" vertical="center" indent="1"/>
    </xf>
    <xf numFmtId="4" fontId="56" fillId="15" borderId="266" applyNumberFormat="0" applyProtection="0">
      <alignment horizontal="left" vertical="center" indent="1"/>
    </xf>
    <xf numFmtId="186" fontId="27" fillId="15" borderId="251" applyNumberFormat="0" applyProtection="0">
      <alignment horizontal="left" vertical="top" indent="1"/>
    </xf>
    <xf numFmtId="186" fontId="56" fillId="15" borderId="251" applyNumberFormat="0" applyProtection="0">
      <alignment horizontal="left" vertical="top" indent="1"/>
    </xf>
    <xf numFmtId="4" fontId="56" fillId="15" borderId="252" applyNumberFormat="0" applyProtection="0">
      <alignment horizontal="right" vertical="center"/>
    </xf>
    <xf numFmtId="4" fontId="56" fillId="15" borderId="266" applyNumberFormat="0" applyProtection="0">
      <alignment horizontal="left" vertical="center" indent="1"/>
    </xf>
    <xf numFmtId="186" fontId="56" fillId="21" borderId="260" applyNumberFormat="0" applyProtection="0">
      <alignment horizontal="left" vertical="top" indent="1"/>
    </xf>
    <xf numFmtId="4" fontId="72" fillId="53" borderId="260" applyNumberFormat="0" applyProtection="0">
      <alignment horizontal="left" vertical="center" indent="1"/>
    </xf>
    <xf numFmtId="4" fontId="62" fillId="48" borderId="260" applyNumberFormat="0" applyProtection="0">
      <alignment vertical="center"/>
    </xf>
    <xf numFmtId="186" fontId="56" fillId="63" borderId="251" applyNumberFormat="0" applyProtection="0">
      <alignment horizontal="left" vertical="top" indent="1"/>
    </xf>
    <xf numFmtId="191" fontId="28" fillId="50" borderId="268">
      <alignment vertical="center"/>
    </xf>
    <xf numFmtId="186" fontId="56" fillId="40" borderId="252" applyNumberFormat="0" applyFont="0" applyAlignment="0" applyProtection="0"/>
    <xf numFmtId="186" fontId="56" fillId="63" borderId="251" applyNumberFormat="0" applyProtection="0">
      <alignment horizontal="left" vertical="top" indent="1"/>
    </xf>
    <xf numFmtId="4" fontId="56" fillId="19" borderId="252" applyNumberFormat="0" applyProtection="0">
      <alignment horizontal="right" vertical="center"/>
    </xf>
    <xf numFmtId="4" fontId="56" fillId="60" borderId="262" applyNumberFormat="0" applyProtection="0">
      <alignment horizontal="right" vertical="center"/>
    </xf>
    <xf numFmtId="191" fontId="28" fillId="50" borderId="268">
      <alignment vertical="center"/>
    </xf>
    <xf numFmtId="4" fontId="76" fillId="87" borderId="251" applyNumberFormat="0" applyProtection="0">
      <alignment horizontal="right" vertical="center"/>
    </xf>
    <xf numFmtId="186" fontId="56" fillId="15" borderId="251" applyNumberFormat="0" applyProtection="0">
      <alignment horizontal="left" vertical="top" indent="1"/>
    </xf>
    <xf numFmtId="4" fontId="56" fillId="14" borderId="266" applyNumberFormat="0" applyProtection="0">
      <alignment horizontal="left" vertical="center" indent="1"/>
    </xf>
    <xf numFmtId="186" fontId="56" fillId="21" borderId="251" applyNumberFormat="0" applyProtection="0">
      <alignment horizontal="left" vertical="top" indent="1"/>
    </xf>
    <xf numFmtId="4" fontId="56" fillId="52" borderId="262" applyNumberFormat="0" applyProtection="0">
      <alignment vertical="center"/>
    </xf>
    <xf numFmtId="4" fontId="56" fillId="56" borderId="252" applyNumberFormat="0" applyProtection="0">
      <alignment horizontal="right" vertical="center"/>
    </xf>
    <xf numFmtId="186" fontId="56" fillId="21" borderId="251" applyNumberFormat="0" applyProtection="0">
      <alignment horizontal="left" vertical="top" indent="1"/>
    </xf>
    <xf numFmtId="186" fontId="50" fillId="41" borderId="262" applyNumberFormat="0" applyAlignment="0" applyProtection="0"/>
    <xf numFmtId="186" fontId="56" fillId="40" borderId="241" applyNumberFormat="0" applyFont="0" applyAlignment="0" applyProtection="0"/>
    <xf numFmtId="4" fontId="72" fillId="49" borderId="260" applyNumberFormat="0" applyProtection="0">
      <alignment horizontal="right" vertical="center"/>
    </xf>
    <xf numFmtId="186" fontId="56" fillId="14" borderId="251" applyNumberFormat="0" applyProtection="0">
      <alignment horizontal="left" vertical="top" indent="1"/>
    </xf>
    <xf numFmtId="4" fontId="56" fillId="57" borderId="244" applyNumberFormat="0" applyProtection="0">
      <alignment horizontal="right" vertical="center"/>
    </xf>
    <xf numFmtId="186" fontId="27" fillId="63" borderId="251"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40" borderId="241" applyNumberFormat="0" applyFont="0" applyAlignment="0" applyProtection="0"/>
    <xf numFmtId="193" fontId="28" fillId="12" borderId="258">
      <alignment vertical="center"/>
      <protection locked="0"/>
    </xf>
    <xf numFmtId="186" fontId="56" fillId="14" borderId="251" applyNumberFormat="0" applyProtection="0">
      <alignment horizontal="left" vertical="top" indent="1"/>
    </xf>
    <xf numFmtId="186" fontId="56" fillId="14" borderId="260" applyNumberFormat="0" applyProtection="0">
      <alignment horizontal="left" vertical="top" indent="1"/>
    </xf>
    <xf numFmtId="4" fontId="62" fillId="48" borderId="260" applyNumberFormat="0" applyProtection="0">
      <alignment vertical="center"/>
    </xf>
    <xf numFmtId="186" fontId="56" fillId="14" borderId="251" applyNumberFormat="0" applyProtection="0">
      <alignment horizontal="left" vertical="top" indent="1"/>
    </xf>
    <xf numFmtId="186" fontId="56" fillId="14" borderId="260" applyNumberFormat="0" applyProtection="0">
      <alignment horizontal="left" vertical="top" indent="1"/>
    </xf>
    <xf numFmtId="193" fontId="5" fillId="7" borderId="8">
      <alignment vertical="center"/>
      <protection locked="0"/>
    </xf>
    <xf numFmtId="4" fontId="56" fillId="54" borderId="252"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72" fillId="81" borderId="251" applyNumberFormat="0" applyProtection="0">
      <alignment horizontal="right" vertical="center"/>
    </xf>
    <xf numFmtId="186" fontId="56" fillId="63" borderId="260" applyNumberFormat="0" applyProtection="0">
      <alignment horizontal="left" vertical="top"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4" fontId="75" fillId="88" borderId="261" applyNumberFormat="0" applyProtection="0">
      <alignment horizontal="left" vertical="center" indent="1"/>
    </xf>
    <xf numFmtId="186" fontId="27" fillId="63" borderId="260" applyNumberFormat="0" applyProtection="0">
      <alignment horizontal="left" vertical="top" indent="1"/>
    </xf>
    <xf numFmtId="186" fontId="44" fillId="0" borderId="257" applyNumberFormat="0" applyFill="0" applyAlignment="0" applyProtection="0"/>
    <xf numFmtId="186" fontId="56" fillId="15" borderId="243" applyNumberFormat="0" applyProtection="0">
      <alignment horizontal="left" vertical="top" indent="1"/>
    </xf>
    <xf numFmtId="4" fontId="27" fillId="21" borderId="256" applyNumberFormat="0" applyProtection="0">
      <alignment horizontal="left" vertical="center" indent="1"/>
    </xf>
    <xf numFmtId="4" fontId="56" fillId="54" borderId="252" applyNumberFormat="0" applyProtection="0">
      <alignment horizontal="left" vertical="center" indent="1"/>
    </xf>
    <xf numFmtId="4" fontId="56" fillId="52" borderId="241" applyNumberFormat="0" applyProtection="0">
      <alignment vertical="center"/>
    </xf>
    <xf numFmtId="186" fontId="27" fillId="14" borderId="243" applyNumberFormat="0" applyProtection="0">
      <alignment horizontal="left" vertical="center" indent="1"/>
    </xf>
    <xf numFmtId="186" fontId="56" fillId="15" borderId="260" applyNumberFormat="0" applyProtection="0">
      <alignment horizontal="left" vertical="top" indent="1"/>
    </xf>
    <xf numFmtId="186" fontId="56" fillId="63" borderId="243" applyNumberFormat="0" applyProtection="0">
      <alignment horizontal="left" vertical="top" indent="1"/>
    </xf>
    <xf numFmtId="4" fontId="56" fillId="52" borderId="252" applyNumberFormat="0" applyProtection="0">
      <alignment vertical="center"/>
    </xf>
    <xf numFmtId="188" fontId="28" fillId="49" borderId="258">
      <alignment vertical="center"/>
    </xf>
    <xf numFmtId="188" fontId="5" fillId="7" borderId="258">
      <alignment vertical="center"/>
      <protection locked="0"/>
    </xf>
    <xf numFmtId="4" fontId="56" fillId="15" borderId="252" applyNumberFormat="0" applyProtection="0">
      <alignment horizontal="right" vertical="center"/>
    </xf>
    <xf numFmtId="186" fontId="56" fillId="15" borderId="251" applyNumberFormat="0" applyProtection="0">
      <alignment horizontal="left" vertical="top" indent="1"/>
    </xf>
    <xf numFmtId="4" fontId="56" fillId="58" borderId="241" applyNumberFormat="0" applyProtection="0">
      <alignment horizontal="right" vertical="center"/>
    </xf>
    <xf numFmtId="4" fontId="56" fillId="60" borderId="252" applyNumberFormat="0" applyProtection="0">
      <alignment horizontal="right" vertical="center"/>
    </xf>
    <xf numFmtId="186" fontId="56" fillId="15" borderId="243" applyNumberFormat="0" applyProtection="0">
      <alignment horizontal="left" vertical="top" indent="1"/>
    </xf>
    <xf numFmtId="4" fontId="72" fillId="80" borderId="243" applyNumberFormat="0" applyProtection="0">
      <alignment horizontal="right" vertical="center"/>
    </xf>
    <xf numFmtId="191" fontId="5" fillId="7" borderId="248">
      <alignment vertical="center"/>
      <protection locked="0"/>
    </xf>
    <xf numFmtId="186" fontId="56" fillId="62" borderId="241" applyNumberFormat="0" applyProtection="0">
      <alignment horizontal="left" vertical="center" indent="1"/>
    </xf>
    <xf numFmtId="186" fontId="56" fillId="15" borderId="243" applyNumberFormat="0" applyProtection="0">
      <alignment horizontal="left" vertical="top" indent="1"/>
    </xf>
    <xf numFmtId="186" fontId="56" fillId="67" borderId="248"/>
    <xf numFmtId="186" fontId="56" fillId="40" borderId="241" applyNumberFormat="0" applyFont="0" applyAlignment="0" applyProtection="0"/>
    <xf numFmtId="186" fontId="56" fillId="14" borderId="251" applyNumberFormat="0" applyProtection="0">
      <alignment horizontal="left" vertical="top" indent="1"/>
    </xf>
    <xf numFmtId="4" fontId="56" fillId="53" borderId="252" applyNumberFormat="0" applyProtection="0">
      <alignment horizontal="left" vertical="center" indent="1"/>
    </xf>
    <xf numFmtId="4" fontId="59" fillId="65" borderId="252" applyNumberFormat="0" applyProtection="0">
      <alignment horizontal="right" vertical="center"/>
    </xf>
    <xf numFmtId="186" fontId="56" fillId="14" borderId="260" applyNumberFormat="0" applyProtection="0">
      <alignment horizontal="left" vertical="top" indent="1"/>
    </xf>
    <xf numFmtId="186" fontId="56" fillId="40" borderId="262" applyNumberFormat="0" applyFont="0" applyAlignment="0" applyProtection="0"/>
    <xf numFmtId="186" fontId="56" fillId="63" borderId="260" applyNumberFormat="0" applyProtection="0">
      <alignment horizontal="left" vertical="top" indent="1"/>
    </xf>
    <xf numFmtId="186" fontId="56" fillId="14" borderId="260" applyNumberFormat="0" applyProtection="0">
      <alignment horizontal="left" vertical="top" indent="1"/>
    </xf>
    <xf numFmtId="4" fontId="59" fillId="12" borderId="258" applyNumberFormat="0" applyProtection="0">
      <alignment vertical="center"/>
    </xf>
    <xf numFmtId="186" fontId="56" fillId="14" borderId="251" applyNumberFormat="0" applyProtection="0">
      <alignment horizontal="left" vertical="top" indent="1"/>
    </xf>
    <xf numFmtId="4" fontId="56" fillId="61" borderId="256" applyNumberFormat="0" applyProtection="0">
      <alignment horizontal="left" vertical="center" indent="1"/>
    </xf>
    <xf numFmtId="4" fontId="63" fillId="66" borderId="256" applyNumberFormat="0" applyProtection="0">
      <alignment horizontal="left" vertical="center" indent="1"/>
    </xf>
    <xf numFmtId="186" fontId="61" fillId="21" borderId="254" applyBorder="0"/>
    <xf numFmtId="4" fontId="56" fillId="53" borderId="252" applyNumberFormat="0" applyProtection="0">
      <alignment horizontal="left" vertical="center" indent="1"/>
    </xf>
    <xf numFmtId="186" fontId="56" fillId="21" borderId="251" applyNumberFormat="0" applyProtection="0">
      <alignment horizontal="left" vertical="top" indent="1"/>
    </xf>
    <xf numFmtId="188" fontId="5" fillId="13" borderId="8">
      <alignment vertical="center"/>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7" fillId="14" borderId="251" applyNumberFormat="0" applyProtection="0">
      <alignment horizontal="left" vertical="top" indent="1"/>
    </xf>
    <xf numFmtId="186" fontId="44" fillId="0" borderId="257" applyNumberFormat="0" applyFill="0" applyAlignment="0" applyProtection="0"/>
    <xf numFmtId="186" fontId="56" fillId="21" borderId="251" applyNumberFormat="0" applyProtection="0">
      <alignment horizontal="left" vertical="top" indent="1"/>
    </xf>
    <xf numFmtId="4" fontId="27" fillId="21" borderId="266" applyNumberFormat="0" applyProtection="0">
      <alignment horizontal="left" vertical="center" indent="1"/>
    </xf>
    <xf numFmtId="186" fontId="57" fillId="44" borderId="253" applyNumberFormat="0" applyAlignment="0" applyProtection="0"/>
    <xf numFmtId="186" fontId="56" fillId="15" borderId="251" applyNumberFormat="0" applyProtection="0">
      <alignment horizontal="left" vertical="top" indent="1"/>
    </xf>
    <xf numFmtId="186" fontId="56" fillId="21" borderId="251" applyNumberFormat="0" applyProtection="0">
      <alignment horizontal="left" vertical="top" indent="1"/>
    </xf>
    <xf numFmtId="190" fontId="28" fillId="50" borderId="258">
      <alignment vertical="center"/>
    </xf>
    <xf numFmtId="191" fontId="5" fillId="70" borderId="248">
      <alignment horizontal="right" vertical="center"/>
      <protection locked="0"/>
    </xf>
    <xf numFmtId="186" fontId="44" fillId="0" borderId="257" applyNumberFormat="0" applyFill="0" applyAlignment="0" applyProtection="0"/>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63" borderId="260"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60" fillId="52" borderId="243" applyNumberFormat="0" applyProtection="0">
      <alignment horizontal="left" vertical="top" indent="1"/>
    </xf>
    <xf numFmtId="186" fontId="62" fillId="15" borderId="243" applyNumberFormat="0" applyProtection="0">
      <alignment horizontal="left" vertical="top" indent="1"/>
    </xf>
    <xf numFmtId="186" fontId="57" fillId="44" borderId="242" applyNumberFormat="0" applyAlignment="0" applyProtection="0"/>
    <xf numFmtId="186" fontId="56" fillId="15" borderId="243" applyNumberFormat="0" applyProtection="0">
      <alignment horizontal="left" vertical="top" indent="1"/>
    </xf>
    <xf numFmtId="186" fontId="28" fillId="50" borderId="248">
      <alignment vertical="center"/>
    </xf>
    <xf numFmtId="186" fontId="27" fillId="14" borderId="251" applyNumberFormat="0" applyProtection="0">
      <alignment horizontal="left" vertical="center"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27" fillId="15" borderId="251" applyNumberFormat="0" applyProtection="0">
      <alignment horizontal="left" vertical="center" indent="1"/>
    </xf>
    <xf numFmtId="186" fontId="28" fillId="12" borderId="8">
      <alignment vertical="center"/>
      <protection locked="0"/>
    </xf>
    <xf numFmtId="186" fontId="56" fillId="14" borderId="252" applyNumberFormat="0" applyProtection="0">
      <alignment horizontal="left" vertical="center"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56" fillId="21" borderId="243" applyNumberFormat="0" applyProtection="0">
      <alignment horizontal="left" vertical="top" indent="1"/>
    </xf>
    <xf numFmtId="0" fontId="5" fillId="7" borderId="248">
      <alignment vertical="center"/>
      <protection locked="0"/>
    </xf>
    <xf numFmtId="186" fontId="44" fillId="0" borderId="247" applyNumberFormat="0" applyFill="0" applyAlignment="0" applyProtection="0"/>
    <xf numFmtId="186" fontId="56" fillId="15" borderId="243" applyNumberFormat="0" applyProtection="0">
      <alignment horizontal="left" vertical="top" indent="1"/>
    </xf>
    <xf numFmtId="186" fontId="27" fillId="15" borderId="243" applyNumberFormat="0" applyProtection="0">
      <alignment horizontal="left" vertical="center" indent="1"/>
    </xf>
    <xf numFmtId="186" fontId="27" fillId="15" borderId="243" applyNumberFormat="0" applyProtection="0">
      <alignment horizontal="left" vertical="center" indent="1"/>
    </xf>
    <xf numFmtId="186" fontId="56" fillId="40" borderId="241" applyNumberFormat="0" applyFont="0" applyAlignment="0" applyProtection="0"/>
    <xf numFmtId="186" fontId="56" fillId="21" borderId="243" applyNumberFormat="0" applyProtection="0">
      <alignment horizontal="left" vertical="top" indent="1"/>
    </xf>
    <xf numFmtId="186" fontId="56" fillId="14" borderId="243" applyNumberFormat="0" applyProtection="0">
      <alignment horizontal="left" vertical="top" indent="1"/>
    </xf>
    <xf numFmtId="191" fontId="28" fillId="51" borderId="248">
      <alignment horizontal="right" vertical="center"/>
      <protection locked="0"/>
    </xf>
    <xf numFmtId="186" fontId="56" fillId="63" borderId="251" applyNumberFormat="0" applyProtection="0">
      <alignment horizontal="left" vertical="top" indent="1"/>
    </xf>
    <xf numFmtId="186" fontId="56" fillId="15" borderId="251" applyNumberFormat="0" applyProtection="0">
      <alignment horizontal="left" vertical="top" indent="1"/>
    </xf>
    <xf numFmtId="4" fontId="56" fillId="16" borderId="252" applyNumberFormat="0" applyProtection="0">
      <alignment horizontal="right" vertical="center"/>
    </xf>
    <xf numFmtId="188" fontId="5" fillId="69" borderId="8">
      <alignment vertical="center"/>
    </xf>
    <xf numFmtId="186" fontId="56" fillId="14" borderId="251" applyNumberFormat="0" applyProtection="0">
      <alignment horizontal="left" vertical="top" indent="1"/>
    </xf>
    <xf numFmtId="186" fontId="50" fillId="41" borderId="252" applyNumberFormat="0" applyAlignment="0" applyProtection="0"/>
    <xf numFmtId="194" fontId="33" fillId="0" borderId="259" applyFill="0"/>
    <xf numFmtId="186" fontId="56" fillId="40" borderId="252" applyNumberFormat="0" applyFont="0" applyAlignment="0" applyProtection="0"/>
    <xf numFmtId="186" fontId="56" fillId="14" borderId="251" applyNumberFormat="0" applyProtection="0">
      <alignment horizontal="left" vertical="top" indent="1"/>
    </xf>
    <xf numFmtId="186" fontId="44" fillId="0" borderId="257" applyNumberFormat="0" applyFill="0" applyAlignment="0" applyProtection="0"/>
    <xf numFmtId="186" fontId="56" fillId="14" borderId="260" applyNumberFormat="0" applyProtection="0">
      <alignment horizontal="left" vertical="top" indent="1"/>
    </xf>
    <xf numFmtId="0" fontId="5" fillId="7" borderId="248">
      <alignment vertical="center"/>
      <protection locked="0"/>
    </xf>
    <xf numFmtId="186" fontId="56" fillId="21" borderId="251"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1" applyNumberFormat="0" applyProtection="0">
      <alignment horizontal="right" vertical="center"/>
    </xf>
    <xf numFmtId="37" fontId="33" fillId="0" borderId="246" applyNumberFormat="0"/>
    <xf numFmtId="186" fontId="56" fillId="40" borderId="252" applyNumberFormat="0" applyFont="0" applyAlignment="0" applyProtection="0"/>
    <xf numFmtId="186" fontId="56" fillId="21" borderId="260" applyNumberFormat="0" applyProtection="0">
      <alignment horizontal="left" vertical="top" indent="1"/>
    </xf>
    <xf numFmtId="186" fontId="56" fillId="40" borderId="241" applyNumberFormat="0" applyFont="0" applyAlignment="0" applyProtection="0"/>
    <xf numFmtId="4" fontId="62" fillId="11" borderId="251" applyNumberFormat="0" applyProtection="0">
      <alignment horizontal="left" vertical="center" indent="1"/>
    </xf>
    <xf numFmtId="4" fontId="56" fillId="60" borderId="252" applyNumberFormat="0" applyProtection="0">
      <alignment horizontal="right" vertical="center"/>
    </xf>
    <xf numFmtId="186" fontId="27" fillId="63" borderId="243" applyNumberFormat="0" applyProtection="0">
      <alignment horizontal="left" vertical="top" indent="1"/>
    </xf>
    <xf numFmtId="186" fontId="62" fillId="15" borderId="243" applyNumberFormat="0" applyProtection="0">
      <alignment horizontal="left" vertical="top" indent="1"/>
    </xf>
    <xf numFmtId="186" fontId="56" fillId="14" borderId="243" applyNumberFormat="0" applyProtection="0">
      <alignment horizontal="left" vertical="top" indent="1"/>
    </xf>
    <xf numFmtId="186" fontId="56" fillId="21" borderId="260" applyNumberFormat="0" applyProtection="0">
      <alignment horizontal="left" vertical="top" indent="1"/>
    </xf>
    <xf numFmtId="193" fontId="5" fillId="69" borderId="248">
      <alignment vertical="center"/>
    </xf>
    <xf numFmtId="0" fontId="5" fillId="7" borderId="248">
      <alignment vertical="center"/>
      <protection locked="0"/>
    </xf>
    <xf numFmtId="186" fontId="62" fillId="48" borderId="260" applyNumberFormat="0" applyProtection="0">
      <alignment horizontal="left" vertical="top"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56" fillId="40" borderId="262" applyNumberFormat="0" applyFont="0" applyAlignment="0" applyProtection="0"/>
    <xf numFmtId="186" fontId="57" fillId="44" borderId="253" applyNumberFormat="0" applyAlignment="0" applyProtection="0"/>
    <xf numFmtId="186" fontId="28" fillId="49" borderId="248">
      <alignment vertical="center"/>
    </xf>
    <xf numFmtId="186" fontId="56" fillId="14" borderId="251" applyNumberFormat="0" applyProtection="0">
      <alignment horizontal="left" vertical="top" indent="1"/>
    </xf>
    <xf numFmtId="186" fontId="56" fillId="63" borderId="260" applyNumberFormat="0" applyProtection="0">
      <alignment horizontal="left" vertical="top" indent="1"/>
    </xf>
    <xf numFmtId="4" fontId="56" fillId="23" borderId="252" applyNumberFormat="0" applyProtection="0">
      <alignment horizontal="right" vertical="center"/>
    </xf>
    <xf numFmtId="186" fontId="56" fillId="14" borderId="251" applyNumberFormat="0" applyProtection="0">
      <alignment horizontal="left" vertical="top" indent="1"/>
    </xf>
    <xf numFmtId="191" fontId="28" fillId="51" borderId="248">
      <alignment horizontal="right" vertical="center"/>
      <protection locked="0"/>
    </xf>
    <xf numFmtId="186" fontId="56" fillId="40" borderId="252" applyNumberFormat="0" applyFont="0" applyAlignment="0" applyProtection="0"/>
    <xf numFmtId="4" fontId="56" fillId="53" borderId="241" applyNumberFormat="0" applyProtection="0">
      <alignment horizontal="left" vertical="center" indent="1"/>
    </xf>
    <xf numFmtId="186" fontId="56" fillId="63" borderId="243" applyNumberFormat="0" applyProtection="0">
      <alignment horizontal="left" vertical="top" indent="1"/>
    </xf>
    <xf numFmtId="4" fontId="56" fillId="58" borderId="241" applyNumberFormat="0" applyProtection="0">
      <alignment horizontal="right" vertical="center"/>
    </xf>
    <xf numFmtId="186" fontId="28" fillId="12" borderId="8">
      <alignment vertical="center"/>
      <protection locked="0"/>
    </xf>
    <xf numFmtId="186" fontId="57" fillId="44" borderId="253" applyNumberFormat="0" applyAlignment="0" applyProtection="0"/>
    <xf numFmtId="186" fontId="56" fillId="15" borderId="251" applyNumberFormat="0" applyProtection="0">
      <alignment horizontal="left" vertical="top" indent="1"/>
    </xf>
    <xf numFmtId="186" fontId="56" fillId="15" borderId="260" applyNumberFormat="0" applyProtection="0">
      <alignment horizontal="left" vertical="top" indent="1"/>
    </xf>
    <xf numFmtId="4" fontId="56" fillId="59" borderId="262" applyNumberFormat="0" applyProtection="0">
      <alignment horizontal="right" vertical="center"/>
    </xf>
    <xf numFmtId="186" fontId="56" fillId="14" borderId="251" applyNumberFormat="0" applyProtection="0">
      <alignment horizontal="left" vertical="top" indent="1"/>
    </xf>
    <xf numFmtId="186" fontId="27" fillId="21" borderId="260" applyNumberFormat="0" applyProtection="0">
      <alignment horizontal="left" vertical="center" indent="1"/>
    </xf>
    <xf numFmtId="186" fontId="56" fillId="40" borderId="262" applyNumberFormat="0" applyFont="0" applyAlignment="0" applyProtection="0"/>
    <xf numFmtId="186" fontId="27" fillId="21" borderId="251" applyNumberFormat="0" applyProtection="0">
      <alignment horizontal="left" vertical="top" indent="1"/>
    </xf>
    <xf numFmtId="186" fontId="56" fillId="21" borderId="260" applyNumberFormat="0" applyProtection="0">
      <alignment horizontal="left" vertical="top" indent="1"/>
    </xf>
    <xf numFmtId="4" fontId="56" fillId="58" borderId="252" applyNumberFormat="0" applyProtection="0">
      <alignment horizontal="right" vertical="center"/>
    </xf>
    <xf numFmtId="186" fontId="61" fillId="21" borderId="254" applyBorder="0"/>
    <xf numFmtId="186" fontId="27" fillId="14" borderId="260" applyNumberFormat="0" applyProtection="0">
      <alignment horizontal="left" vertical="center" indent="1"/>
    </xf>
    <xf numFmtId="186" fontId="56" fillId="40" borderId="262" applyNumberFormat="0" applyFont="0" applyAlignment="0" applyProtection="0"/>
    <xf numFmtId="186" fontId="56" fillId="15" borderId="260"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center" indent="1"/>
    </xf>
    <xf numFmtId="186" fontId="56" fillId="21" borderId="260" applyNumberFormat="0" applyProtection="0">
      <alignment horizontal="left" vertical="top" indent="1"/>
    </xf>
    <xf numFmtId="191" fontId="5" fillId="70" borderId="248">
      <alignment horizontal="right" vertical="center"/>
      <protection locked="0"/>
    </xf>
    <xf numFmtId="186" fontId="56" fillId="40" borderId="252" applyNumberFormat="0" applyFont="0" applyAlignment="0" applyProtection="0"/>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62" borderId="252" applyNumberFormat="0" applyProtection="0">
      <alignment horizontal="left" vertical="center" indent="1"/>
    </xf>
    <xf numFmtId="186" fontId="56" fillId="40" borderId="252" applyNumberFormat="0" applyFont="0" applyAlignment="0" applyProtection="0"/>
    <xf numFmtId="196" fontId="5" fillId="13" borderId="248">
      <alignment vertical="center"/>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27" fillId="21" borderId="256" applyNumberFormat="0" applyProtection="0">
      <alignment horizontal="left" vertical="center" indent="1"/>
    </xf>
    <xf numFmtId="191" fontId="5" fillId="13" borderId="258">
      <alignment vertical="center"/>
    </xf>
    <xf numFmtId="186" fontId="56" fillId="40" borderId="262" applyNumberFormat="0" applyFont="0" applyAlignment="0" applyProtection="0"/>
    <xf numFmtId="186" fontId="56" fillId="14" borderId="260" applyNumberFormat="0" applyProtection="0">
      <alignment horizontal="left" vertical="top" indent="1"/>
    </xf>
    <xf numFmtId="4" fontId="59" fillId="65" borderId="241" applyNumberFormat="0" applyProtection="0">
      <alignment horizontal="right" vertical="center"/>
    </xf>
    <xf numFmtId="4" fontId="62" fillId="11" borderId="251" applyNumberFormat="0" applyProtection="0">
      <alignment horizontal="left" vertical="center" indent="1"/>
    </xf>
    <xf numFmtId="186" fontId="56" fillId="63" borderId="251" applyNumberFormat="0" applyProtection="0">
      <alignment horizontal="left" vertical="top" indent="1"/>
    </xf>
    <xf numFmtId="186" fontId="57" fillId="44" borderId="263" applyNumberFormat="0" applyAlignment="0" applyProtection="0"/>
    <xf numFmtId="186" fontId="56" fillId="62" borderId="262" applyNumberFormat="0" applyProtection="0">
      <alignment horizontal="left" vertical="center" indent="1"/>
    </xf>
    <xf numFmtId="186" fontId="56" fillId="62" borderId="252" applyNumberFormat="0" applyProtection="0">
      <alignment horizontal="left" vertical="center" indent="1"/>
    </xf>
    <xf numFmtId="186" fontId="56" fillId="14" borderId="251" applyNumberFormat="0" applyProtection="0">
      <alignment horizontal="left" vertical="top" indent="1"/>
    </xf>
    <xf numFmtId="186" fontId="56" fillId="15" borderId="260" applyNumberFormat="0" applyProtection="0">
      <alignment horizontal="left" vertical="top" indent="1"/>
    </xf>
    <xf numFmtId="186" fontId="28" fillId="12" borderId="258">
      <alignment vertical="center"/>
      <protection locked="0"/>
    </xf>
    <xf numFmtId="4" fontId="56" fillId="16" borderId="262" applyNumberFormat="0" applyProtection="0">
      <alignment horizontal="right" vertical="center"/>
    </xf>
    <xf numFmtId="186" fontId="27" fillId="15" borderId="243" applyNumberFormat="0" applyProtection="0">
      <alignment horizontal="left" vertical="top" indent="1"/>
    </xf>
    <xf numFmtId="4" fontId="70" fillId="86" borderId="260" applyNumberFormat="0" applyProtection="0">
      <alignment horizontal="left" vertical="center" indent="1"/>
    </xf>
    <xf numFmtId="4" fontId="72" fillId="49" borderId="251" applyNumberFormat="0" applyProtection="0">
      <alignment horizontal="right" vertical="center"/>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63" borderId="243" applyNumberFormat="0" applyProtection="0">
      <alignment horizontal="left" vertical="top" indent="1"/>
    </xf>
    <xf numFmtId="186" fontId="56" fillId="63" borderId="251" applyNumberFormat="0" applyProtection="0">
      <alignment horizontal="left" vertical="top" indent="1"/>
    </xf>
    <xf numFmtId="186" fontId="42" fillId="44" borderId="252" applyNumberFormat="0" applyAlignment="0" applyProtection="0"/>
    <xf numFmtId="4" fontId="56" fillId="59" borderId="262" applyNumberFormat="0" applyProtection="0">
      <alignment horizontal="right" vertical="center"/>
    </xf>
    <xf numFmtId="186" fontId="56" fillId="14" borderId="260"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93" fontId="5" fillId="7" borderId="258">
      <alignment vertical="center"/>
      <protection locked="0"/>
    </xf>
    <xf numFmtId="186" fontId="27" fillId="63" borderId="243" applyNumberFormat="0" applyProtection="0">
      <alignment horizontal="left" vertical="top" indent="1"/>
    </xf>
    <xf numFmtId="186" fontId="56" fillId="15" borderId="260" applyNumberFormat="0" applyProtection="0">
      <alignment horizontal="left" vertical="top" indent="1"/>
    </xf>
    <xf numFmtId="191" fontId="5" fillId="70" borderId="8">
      <alignment horizontal="right" vertical="center"/>
      <protection locked="0"/>
    </xf>
    <xf numFmtId="37" fontId="33" fillId="0" borderId="255" applyNumberFormat="0"/>
    <xf numFmtId="191" fontId="28" fillId="51" borderId="258">
      <alignment horizontal="right" vertical="center"/>
      <protection locked="0"/>
    </xf>
    <xf numFmtId="4" fontId="56" fillId="15" borderId="262" applyNumberFormat="0" applyProtection="0">
      <alignment horizontal="right" vertical="center"/>
    </xf>
    <xf numFmtId="186" fontId="56" fillId="15" borderId="260" applyNumberFormat="0" applyProtection="0">
      <alignment horizontal="left" vertical="top" indent="1"/>
    </xf>
    <xf numFmtId="193" fontId="5" fillId="7" borderId="248">
      <alignment vertical="center"/>
      <protection locked="0"/>
    </xf>
    <xf numFmtId="4" fontId="59" fillId="53" borderId="262" applyNumberFormat="0" applyProtection="0">
      <alignment vertical="center"/>
    </xf>
    <xf numFmtId="186" fontId="56" fillId="15" borderId="260" applyNumberFormat="0" applyProtection="0">
      <alignment horizontal="left" vertical="top" indent="1"/>
    </xf>
    <xf numFmtId="186" fontId="56" fillId="63" borderId="252" applyNumberFormat="0" applyProtection="0">
      <alignment horizontal="left" vertical="center" indent="1"/>
    </xf>
    <xf numFmtId="4" fontId="56" fillId="55" borderId="252" applyNumberFormat="0" applyProtection="0">
      <alignment horizontal="right" vertical="center"/>
    </xf>
    <xf numFmtId="4" fontId="56" fillId="60" borderId="252" applyNumberFormat="0" applyProtection="0">
      <alignment horizontal="right" vertical="center"/>
    </xf>
    <xf numFmtId="186" fontId="27" fillId="21" borderId="243" applyNumberFormat="0" applyProtection="0">
      <alignment horizontal="left" vertical="center" indent="1"/>
    </xf>
    <xf numFmtId="186" fontId="28" fillId="50" borderId="258">
      <alignment vertical="center"/>
    </xf>
    <xf numFmtId="4" fontId="56" fillId="23" borderId="262" applyNumberFormat="0" applyProtection="0">
      <alignment horizontal="right" vertical="center"/>
    </xf>
    <xf numFmtId="186" fontId="56" fillId="14" borderId="260" applyNumberFormat="0" applyProtection="0">
      <alignment horizontal="left" vertical="top"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4" fontId="56" fillId="23" borderId="262" applyNumberFormat="0" applyProtection="0">
      <alignment horizontal="right" vertical="center"/>
    </xf>
    <xf numFmtId="186" fontId="56" fillId="15" borderId="260" applyNumberFormat="0" applyProtection="0">
      <alignment horizontal="left" vertical="top" indent="1"/>
    </xf>
    <xf numFmtId="191" fontId="5" fillId="13" borderId="8">
      <alignment vertical="center"/>
    </xf>
    <xf numFmtId="186" fontId="57" fillId="44" borderId="263" applyNumberFormat="0" applyAlignment="0" applyProtection="0"/>
    <xf numFmtId="186" fontId="56" fillId="14" borderId="260" applyNumberFormat="0" applyProtection="0">
      <alignment horizontal="left" vertical="top" indent="1"/>
    </xf>
    <xf numFmtId="186" fontId="56" fillId="21" borderId="251" applyNumberFormat="0" applyProtection="0">
      <alignment horizontal="left" vertical="top" indent="1"/>
    </xf>
    <xf numFmtId="4" fontId="63" fillId="66" borderId="266" applyNumberFormat="0" applyProtection="0">
      <alignment horizontal="left" vertical="center" indent="1"/>
    </xf>
    <xf numFmtId="4" fontId="56" fillId="58" borderId="252" applyNumberFormat="0" applyProtection="0">
      <alignment horizontal="right" vertical="center"/>
    </xf>
    <xf numFmtId="186" fontId="57" fillId="44" borderId="253" applyNumberFormat="0" applyAlignment="0" applyProtection="0"/>
    <xf numFmtId="186" fontId="57" fillId="44" borderId="263" applyNumberFormat="0" applyAlignment="0" applyProtection="0"/>
    <xf numFmtId="37" fontId="33" fillId="0" borderId="265" applyNumberFormat="0"/>
    <xf numFmtId="186" fontId="27" fillId="15" borderId="251" applyNumberFormat="0" applyProtection="0">
      <alignment horizontal="left" vertical="top" indent="1"/>
    </xf>
    <xf numFmtId="186" fontId="56" fillId="15" borderId="251" applyNumberFormat="0" applyProtection="0">
      <alignment horizontal="left" vertical="top" indent="1"/>
    </xf>
    <xf numFmtId="186" fontId="28" fillId="51" borderId="258">
      <alignment horizontal="right" vertical="center"/>
      <protection locked="0"/>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44" fillId="0" borderId="257" applyNumberFormat="0" applyFill="0" applyAlignment="0" applyProtection="0"/>
    <xf numFmtId="4" fontId="56" fillId="60" borderId="252" applyNumberFormat="0" applyProtection="0">
      <alignment horizontal="righ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4" fontId="56" fillId="15" borderId="266" applyNumberFormat="0" applyProtection="0">
      <alignment horizontal="left" vertical="center" indent="1"/>
    </xf>
    <xf numFmtId="4" fontId="72" fillId="82" borderId="251" applyNumberFormat="0" applyProtection="0">
      <alignment horizontal="right" vertical="center"/>
    </xf>
    <xf numFmtId="4" fontId="56" fillId="57" borderId="266" applyNumberFormat="0" applyProtection="0">
      <alignment horizontal="right" vertical="center"/>
    </xf>
    <xf numFmtId="193" fontId="28" fillId="50" borderId="258">
      <alignment vertical="center"/>
    </xf>
    <xf numFmtId="0" fontId="27" fillId="63" borderId="251" applyNumberFormat="0" applyProtection="0">
      <alignment horizontal="left" vertical="top" indent="1"/>
    </xf>
    <xf numFmtId="186" fontId="56" fillId="67" borderId="268"/>
    <xf numFmtId="188" fontId="5" fillId="69" borderId="258">
      <alignment vertical="center"/>
    </xf>
    <xf numFmtId="196" fontId="5" fillId="70" borderId="258">
      <alignment horizontal="right" vertical="center"/>
      <protection locked="0"/>
    </xf>
    <xf numFmtId="172" fontId="5" fillId="7" borderId="258">
      <alignment vertical="center"/>
      <protection locked="0"/>
    </xf>
    <xf numFmtId="191" fontId="28" fillId="49" borderId="258">
      <alignment vertical="center"/>
    </xf>
    <xf numFmtId="186" fontId="56" fillId="40" borderId="252" applyNumberFormat="0" applyFont="0" applyAlignment="0" applyProtection="0"/>
    <xf numFmtId="186" fontId="60" fillId="52" borderId="251" applyNumberFormat="0" applyProtection="0">
      <alignment horizontal="left" vertical="top" indent="1"/>
    </xf>
    <xf numFmtId="186" fontId="56" fillId="63" borderId="251" applyNumberFormat="0" applyProtection="0">
      <alignment horizontal="left" vertical="top" indent="1"/>
    </xf>
    <xf numFmtId="4" fontId="56" fillId="54" borderId="262" applyNumberFormat="0" applyProtection="0">
      <alignment horizontal="left" vertical="center" indent="1"/>
    </xf>
    <xf numFmtId="186" fontId="56" fillId="40" borderId="252" applyNumberFormat="0" applyFont="0" applyAlignment="0" applyProtection="0"/>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91" fontId="28" fillId="49" borderId="258">
      <alignment vertical="center"/>
    </xf>
    <xf numFmtId="186" fontId="60" fillId="52" borderId="260" applyNumberFormat="0" applyProtection="0">
      <alignment horizontal="left" vertical="top" indent="1"/>
    </xf>
    <xf numFmtId="4" fontId="59" fillId="65" borderId="252" applyNumberFormat="0" applyProtection="0">
      <alignment horizontal="right" vertical="center"/>
    </xf>
    <xf numFmtId="186" fontId="27" fillId="14" borderId="251" applyNumberFormat="0" applyProtection="0">
      <alignment horizontal="left" vertical="center" indent="1"/>
    </xf>
    <xf numFmtId="4" fontId="56" fillId="54" borderId="262" applyNumberFormat="0" applyProtection="0">
      <alignment horizontal="left" vertical="center" indent="1"/>
    </xf>
    <xf numFmtId="186" fontId="56" fillId="63" borderId="260" applyNumberFormat="0" applyProtection="0">
      <alignment horizontal="left" vertical="top" indent="1"/>
    </xf>
    <xf numFmtId="4" fontId="56" fillId="19" borderId="262" applyNumberFormat="0" applyProtection="0">
      <alignment horizontal="right" vertical="center"/>
    </xf>
    <xf numFmtId="186" fontId="56" fillId="21" borderId="260" applyNumberFormat="0" applyProtection="0">
      <alignment horizontal="left" vertical="top" indent="1"/>
    </xf>
    <xf numFmtId="4" fontId="56" fillId="61" borderId="25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186" fontId="27" fillId="63" borderId="251" applyNumberFormat="0" applyProtection="0">
      <alignment horizontal="left" vertical="top" indent="1"/>
    </xf>
    <xf numFmtId="193" fontId="28" fillId="50" borderId="8">
      <alignment vertical="center"/>
    </xf>
    <xf numFmtId="186" fontId="57" fillId="44" borderId="253" applyNumberFormat="0" applyAlignment="0" applyProtection="0"/>
    <xf numFmtId="4" fontId="27" fillId="21" borderId="266" applyNumberFormat="0" applyProtection="0">
      <alignment horizontal="left" vertical="center" indent="1"/>
    </xf>
    <xf numFmtId="4" fontId="72" fillId="87" borderId="260" applyNumberFormat="0" applyProtection="0">
      <alignment horizontal="right" vertical="center"/>
    </xf>
    <xf numFmtId="4" fontId="70" fillId="53" borderId="260" applyNumberFormat="0" applyProtection="0">
      <alignment vertical="center"/>
    </xf>
    <xf numFmtId="4" fontId="56" fillId="55" borderId="252" applyNumberFormat="0" applyProtection="0">
      <alignment horizontal="right" vertical="center"/>
    </xf>
    <xf numFmtId="186" fontId="27" fillId="15" borderId="251" applyNumberFormat="0" applyProtection="0">
      <alignment horizontal="left" vertical="center" indent="1"/>
    </xf>
    <xf numFmtId="186" fontId="56" fillId="67" borderId="258"/>
    <xf numFmtId="4" fontId="59" fillId="53" borderId="252" applyNumberFormat="0" applyProtection="0">
      <alignment vertical="center"/>
    </xf>
    <xf numFmtId="186" fontId="27" fillId="14" borderId="251" applyNumberFormat="0" applyProtection="0">
      <alignment horizontal="left" vertical="center" indent="1"/>
    </xf>
    <xf numFmtId="186" fontId="56" fillId="40" borderId="252" applyNumberFormat="0" applyFont="0" applyAlignment="0" applyProtection="0"/>
    <xf numFmtId="186" fontId="56" fillId="14" borderId="251" applyNumberFormat="0" applyProtection="0">
      <alignment horizontal="left" vertical="top" indent="1"/>
    </xf>
    <xf numFmtId="186" fontId="56" fillId="15" borderId="251" applyNumberFormat="0" applyProtection="0">
      <alignment horizontal="left" vertical="top" indent="1"/>
    </xf>
    <xf numFmtId="4" fontId="56" fillId="56" borderId="252" applyNumberFormat="0" applyProtection="0">
      <alignment horizontal="right" vertical="center"/>
    </xf>
    <xf numFmtId="186" fontId="57" fillId="44" borderId="263" applyNumberFormat="0" applyAlignment="0" applyProtection="0"/>
    <xf numFmtId="186" fontId="56" fillId="63" borderId="260" applyNumberFormat="0" applyProtection="0">
      <alignment horizontal="left" vertical="top" indent="1"/>
    </xf>
    <xf numFmtId="4" fontId="56" fillId="16" borderId="252" applyNumberFormat="0" applyProtection="0">
      <alignment horizontal="right" vertical="center"/>
    </xf>
    <xf numFmtId="186" fontId="56" fillId="14" borderId="252" applyNumberFormat="0" applyProtection="0">
      <alignment horizontal="left" vertical="center" indent="1"/>
    </xf>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50" fillId="41" borderId="252" applyNumberFormat="0" applyAlignment="0" applyProtection="0"/>
    <xf numFmtId="4" fontId="72" fillId="79" borderId="251" applyNumberFormat="0" applyProtection="0">
      <alignment horizontal="right" vertical="center"/>
    </xf>
    <xf numFmtId="191" fontId="5" fillId="13" borderId="8">
      <alignment vertical="center"/>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42" fillId="44" borderId="262" applyNumberFormat="0" applyAlignment="0" applyProtection="0"/>
    <xf numFmtId="4" fontId="63" fillId="66" borderId="256" applyNumberFormat="0" applyProtection="0">
      <alignment horizontal="left" vertical="center" indent="1"/>
    </xf>
    <xf numFmtId="186" fontId="56" fillId="40" borderId="252" applyNumberFormat="0" applyFont="0" applyAlignment="0" applyProtection="0"/>
    <xf numFmtId="186" fontId="56" fillId="11" borderId="252" applyNumberFormat="0" applyProtection="0">
      <alignment horizontal="left" vertical="center" indent="1"/>
    </xf>
    <xf numFmtId="186" fontId="27" fillId="63" borderId="243" applyNumberFormat="0" applyProtection="0">
      <alignment horizontal="left" vertical="center" indent="1"/>
    </xf>
    <xf numFmtId="4" fontId="56" fillId="23" borderId="252" applyNumberFormat="0" applyProtection="0">
      <alignment horizontal="right" vertical="center"/>
    </xf>
    <xf numFmtId="186" fontId="56" fillId="14" borderId="243" applyNumberFormat="0" applyProtection="0">
      <alignment horizontal="left" vertical="top" indent="1"/>
    </xf>
    <xf numFmtId="4" fontId="56" fillId="23" borderId="252" applyNumberFormat="0" applyProtection="0">
      <alignment horizontal="right" vertical="center"/>
    </xf>
    <xf numFmtId="188" fontId="5" fillId="70" borderId="248">
      <alignment horizontal="right" vertical="center"/>
      <protection locked="0"/>
    </xf>
    <xf numFmtId="186" fontId="56" fillId="14" borderId="251" applyNumberFormat="0" applyProtection="0">
      <alignment horizontal="left" vertical="top" indent="1"/>
    </xf>
    <xf numFmtId="186" fontId="28" fillId="50" borderId="258">
      <alignment vertical="center"/>
    </xf>
    <xf numFmtId="4" fontId="56" fillId="15" borderId="244" applyNumberFormat="0" applyProtection="0">
      <alignment horizontal="left" vertical="center" indent="1"/>
    </xf>
    <xf numFmtId="186" fontId="56" fillId="63" borderId="260" applyNumberFormat="0" applyProtection="0">
      <alignment horizontal="left" vertical="top" indent="1"/>
    </xf>
    <xf numFmtId="186" fontId="56" fillId="63" borderId="243" applyNumberFormat="0" applyProtection="0">
      <alignment horizontal="left" vertical="top" indent="1"/>
    </xf>
    <xf numFmtId="4" fontId="56" fillId="0" borderId="241" applyNumberFormat="0" applyProtection="0">
      <alignment horizontal="right" vertical="center"/>
    </xf>
    <xf numFmtId="186" fontId="27" fillId="21" borderId="251" applyNumberFormat="0" applyProtection="0">
      <alignment horizontal="left" vertical="center" indent="1"/>
    </xf>
    <xf numFmtId="186" fontId="27" fillId="63" borderId="260" applyNumberFormat="0" applyProtection="0">
      <alignment horizontal="left" vertical="top" indent="1"/>
    </xf>
    <xf numFmtId="186" fontId="56" fillId="40" borderId="241" applyNumberFormat="0" applyFont="0" applyAlignment="0" applyProtection="0"/>
    <xf numFmtId="193" fontId="28" fillId="12" borderId="8">
      <alignment vertical="center"/>
      <protection locked="0"/>
    </xf>
    <xf numFmtId="193" fontId="28" fillId="50" borderId="248">
      <alignment vertical="center"/>
    </xf>
    <xf numFmtId="191" fontId="5" fillId="69" borderId="268">
      <alignment vertical="center"/>
    </xf>
    <xf numFmtId="186" fontId="50" fillId="41" borderId="252" applyNumberFormat="0" applyAlignment="0" applyProtection="0"/>
    <xf numFmtId="186" fontId="56" fillId="63" borderId="243" applyNumberFormat="0" applyProtection="0">
      <alignment horizontal="left" vertical="top" indent="1"/>
    </xf>
    <xf numFmtId="186" fontId="56" fillId="15" borderId="251" applyNumberFormat="0" applyProtection="0">
      <alignment horizontal="left" vertical="top" indent="1"/>
    </xf>
    <xf numFmtId="186" fontId="56" fillId="40" borderId="241" applyNumberFormat="0" applyFont="0" applyAlignment="0" applyProtection="0"/>
    <xf numFmtId="4" fontId="27" fillId="21" borderId="256" applyNumberFormat="0" applyProtection="0">
      <alignment horizontal="left" vertical="center" indent="1"/>
    </xf>
    <xf numFmtId="186" fontId="56" fillId="15" borderId="251" applyNumberFormat="0" applyProtection="0">
      <alignment horizontal="left" vertical="top" indent="1"/>
    </xf>
    <xf numFmtId="37" fontId="33" fillId="0" borderId="255" applyNumberFormat="0"/>
    <xf numFmtId="186" fontId="56" fillId="14" borderId="243" applyNumberFormat="0" applyProtection="0">
      <alignment horizontal="left" vertical="top" indent="1"/>
    </xf>
    <xf numFmtId="4" fontId="62" fillId="48" borderId="251" applyNumberFormat="0" applyProtection="0">
      <alignment vertical="center"/>
    </xf>
    <xf numFmtId="4" fontId="63" fillId="66" borderId="244" applyNumberFormat="0" applyProtection="0">
      <alignment horizontal="left" vertical="center" indent="1"/>
    </xf>
    <xf numFmtId="186" fontId="56" fillId="21" borderId="251" applyNumberFormat="0" applyProtection="0">
      <alignment horizontal="left" vertical="top" indent="1"/>
    </xf>
    <xf numFmtId="191" fontId="28" fillId="50" borderId="248">
      <alignment vertical="center"/>
    </xf>
    <xf numFmtId="186" fontId="61" fillId="21" borderId="245" applyBorder="0"/>
    <xf numFmtId="186" fontId="56" fillId="21" borderId="243" applyNumberFormat="0" applyProtection="0">
      <alignment horizontal="left" vertical="top" indent="1"/>
    </xf>
    <xf numFmtId="4" fontId="56" fillId="15" borderId="244" applyNumberFormat="0" applyProtection="0">
      <alignment horizontal="left" vertical="center" indent="1"/>
    </xf>
    <xf numFmtId="186" fontId="56" fillId="14" borderId="243" applyNumberFormat="0" applyProtection="0">
      <alignment horizontal="left" vertical="top" indent="1"/>
    </xf>
    <xf numFmtId="186" fontId="28" fillId="51" borderId="248">
      <alignment horizontal="right" vertical="center"/>
      <protection locked="0"/>
    </xf>
    <xf numFmtId="4" fontId="56" fillId="15" borderId="244" applyNumberFormat="0" applyProtection="0">
      <alignment horizontal="left" vertical="center" indent="1"/>
    </xf>
    <xf numFmtId="186" fontId="42" fillId="44" borderId="241" applyNumberFormat="0" applyAlignment="0" applyProtection="0"/>
    <xf numFmtId="194" fontId="33" fillId="0" borderId="249" applyFill="0"/>
    <xf numFmtId="186" fontId="56" fillId="15" borderId="243" applyNumberFormat="0" applyProtection="0">
      <alignment horizontal="left" vertical="top" indent="1"/>
    </xf>
    <xf numFmtId="4" fontId="27" fillId="21" borderId="256" applyNumberFormat="0" applyProtection="0">
      <alignment horizontal="left" vertical="center" indent="1"/>
    </xf>
    <xf numFmtId="186" fontId="56" fillId="63" borderId="260" applyNumberFormat="0" applyProtection="0">
      <alignment horizontal="left" vertical="top" indent="1"/>
    </xf>
    <xf numFmtId="191" fontId="28" fillId="12" borderId="258">
      <alignment vertical="center"/>
      <protection locked="0"/>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91" fontId="28" fillId="51" borderId="258">
      <alignment horizontal="right" vertical="center"/>
      <protection locked="0"/>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40" borderId="252" applyNumberFormat="0" applyFont="0" applyAlignment="0" applyProtection="0"/>
    <xf numFmtId="186" fontId="27" fillId="64" borderId="8" applyNumberFormat="0">
      <protection locked="0"/>
    </xf>
    <xf numFmtId="4" fontId="72" fillId="83" borderId="260" applyNumberFormat="0" applyProtection="0">
      <alignment horizontal="right" vertical="center"/>
    </xf>
    <xf numFmtId="186" fontId="56" fillId="63" borderId="251" applyNumberFormat="0" applyProtection="0">
      <alignment horizontal="left" vertical="top" indent="1"/>
    </xf>
    <xf numFmtId="186" fontId="62" fillId="48" borderId="260" applyNumberFormat="0" applyProtection="0">
      <alignment horizontal="left" vertical="top" indent="1"/>
    </xf>
    <xf numFmtId="4" fontId="56" fillId="16" borderId="262" applyNumberFormat="0" applyProtection="0">
      <alignment horizontal="right" vertical="center"/>
    </xf>
    <xf numFmtId="4" fontId="56" fillId="59" borderId="262" applyNumberFormat="0" applyProtection="0">
      <alignment horizontal="right" vertical="center"/>
    </xf>
    <xf numFmtId="4" fontId="56" fillId="19" borderId="252" applyNumberFormat="0" applyProtection="0">
      <alignment horizontal="right" vertical="center"/>
    </xf>
    <xf numFmtId="4" fontId="62" fillId="11" borderId="251" applyNumberFormat="0" applyProtection="0">
      <alignment horizontal="left" vertical="center" indent="1"/>
    </xf>
    <xf numFmtId="186" fontId="56" fillId="14" borderId="260" applyNumberFormat="0" applyProtection="0">
      <alignment horizontal="left" vertical="top" indent="1"/>
    </xf>
    <xf numFmtId="4" fontId="56" fillId="59" borderId="252" applyNumberFormat="0" applyProtection="0">
      <alignment horizontal="right" vertical="center"/>
    </xf>
    <xf numFmtId="186" fontId="56" fillId="21" borderId="251" applyNumberFormat="0" applyProtection="0">
      <alignment horizontal="left" vertical="top" indent="1"/>
    </xf>
    <xf numFmtId="186" fontId="56" fillId="21" borderId="251" applyNumberFormat="0" applyProtection="0">
      <alignment horizontal="left" vertical="top" indent="1"/>
    </xf>
    <xf numFmtId="190" fontId="5" fillId="13" borderId="8">
      <alignment vertical="center"/>
    </xf>
    <xf numFmtId="186" fontId="56" fillId="15" borderId="251" applyNumberFormat="0" applyProtection="0">
      <alignment horizontal="left" vertical="top" indent="1"/>
    </xf>
    <xf numFmtId="188" fontId="5" fillId="13" borderId="8">
      <alignment vertical="center"/>
    </xf>
    <xf numFmtId="186" fontId="56" fillId="63" borderId="251" applyNumberFormat="0" applyProtection="0">
      <alignment horizontal="left" vertical="top" indent="1"/>
    </xf>
    <xf numFmtId="4" fontId="62" fillId="48" borderId="260" applyNumberFormat="0" applyProtection="0">
      <alignment vertical="center"/>
    </xf>
    <xf numFmtId="186" fontId="56" fillId="21" borderId="260" applyNumberFormat="0" applyProtection="0">
      <alignment horizontal="left" vertical="top" indent="1"/>
    </xf>
    <xf numFmtId="186" fontId="56" fillId="62" borderId="262" applyNumberFormat="0" applyProtection="0">
      <alignment horizontal="left" vertical="center"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top" indent="1"/>
    </xf>
    <xf numFmtId="186" fontId="56" fillId="63" borderId="251" applyNumberFormat="0" applyProtection="0">
      <alignment horizontal="left" vertical="top" indent="1"/>
    </xf>
    <xf numFmtId="191" fontId="28" fillId="12" borderId="258">
      <alignment vertical="center"/>
      <protection locked="0"/>
    </xf>
    <xf numFmtId="188" fontId="5" fillId="70" borderId="8">
      <alignment horizontal="right" vertical="center"/>
      <protection locked="0"/>
    </xf>
    <xf numFmtId="4" fontId="59" fillId="65" borderId="252" applyNumberFormat="0" applyProtection="0">
      <alignment horizontal="right" vertical="center"/>
    </xf>
    <xf numFmtId="4" fontId="27" fillId="21" borderId="266" applyNumberFormat="0" applyProtection="0">
      <alignment horizontal="left" vertical="center" indent="1"/>
    </xf>
    <xf numFmtId="186" fontId="56" fillId="15" borderId="251" applyNumberFormat="0" applyProtection="0">
      <alignment horizontal="left" vertical="top" indent="1"/>
    </xf>
    <xf numFmtId="186" fontId="56" fillId="14" borderId="252" applyNumberFormat="0" applyProtection="0">
      <alignment horizontal="left" vertical="center" indent="1"/>
    </xf>
    <xf numFmtId="4" fontId="56" fillId="57" borderId="256" applyNumberFormat="0" applyProtection="0">
      <alignment horizontal="right" vertical="center"/>
    </xf>
    <xf numFmtId="4" fontId="56" fillId="56" borderId="252" applyNumberFormat="0" applyProtection="0">
      <alignment horizontal="right" vertical="center"/>
    </xf>
    <xf numFmtId="186" fontId="56" fillId="21" borderId="243" applyNumberFormat="0" applyProtection="0">
      <alignment horizontal="left" vertical="top" indent="1"/>
    </xf>
    <xf numFmtId="4" fontId="56" fillId="61" borderId="256" applyNumberFormat="0" applyProtection="0">
      <alignment horizontal="left" vertical="center" indent="1"/>
    </xf>
    <xf numFmtId="186" fontId="56" fillId="21" borderId="251" applyNumberFormat="0" applyProtection="0">
      <alignment horizontal="left" vertical="top" indent="1"/>
    </xf>
    <xf numFmtId="186" fontId="56" fillId="40" borderId="252" applyNumberFormat="0" applyFont="0" applyAlignment="0" applyProtection="0"/>
    <xf numFmtId="0" fontId="5" fillId="69" borderId="248">
      <alignment vertical="center"/>
    </xf>
    <xf numFmtId="186" fontId="56" fillId="40" borderId="262" applyNumberFormat="0" applyFont="0" applyAlignment="0" applyProtection="0"/>
    <xf numFmtId="186" fontId="62" fillId="15" borderId="243" applyNumberFormat="0" applyProtection="0">
      <alignment horizontal="left" vertical="top" indent="1"/>
    </xf>
    <xf numFmtId="4" fontId="56" fillId="55" borderId="241" applyNumberFormat="0" applyProtection="0">
      <alignment horizontal="right" vertical="center"/>
    </xf>
    <xf numFmtId="186" fontId="44" fillId="0" borderId="257" applyNumberFormat="0" applyFill="0" applyAlignment="0" applyProtection="0"/>
    <xf numFmtId="186" fontId="56" fillId="15" borderId="243" applyNumberFormat="0" applyProtection="0">
      <alignment horizontal="left" vertical="top" indent="1"/>
    </xf>
    <xf numFmtId="186" fontId="56" fillId="14" borderId="241" applyNumberFormat="0" applyProtection="0">
      <alignment horizontal="left" vertical="center" indent="1"/>
    </xf>
    <xf numFmtId="186" fontId="42" fillId="44" borderId="252" applyNumberFormat="0" applyAlignment="0" applyProtection="0"/>
    <xf numFmtId="186" fontId="56" fillId="40" borderId="252" applyNumberFormat="0" applyFont="0" applyAlignment="0" applyProtection="0"/>
    <xf numFmtId="188" fontId="5" fillId="13" borderId="248">
      <alignment vertical="center"/>
    </xf>
    <xf numFmtId="186" fontId="56" fillId="15" borderId="243" applyNumberFormat="0" applyProtection="0">
      <alignment horizontal="left" vertical="top" indent="1"/>
    </xf>
    <xf numFmtId="193" fontId="28" fillId="12" borderId="248">
      <alignment vertical="center"/>
      <protection locked="0"/>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186" fontId="44" fillId="0" borderId="257" applyNumberFormat="0" applyFill="0" applyAlignment="0" applyProtection="0"/>
    <xf numFmtId="193" fontId="28" fillId="12" borderId="258">
      <alignment vertical="center"/>
      <protection locked="0"/>
    </xf>
    <xf numFmtId="186" fontId="42" fillId="44" borderId="252" applyNumberFormat="0" applyAlignment="0" applyProtection="0"/>
    <xf numFmtId="186" fontId="44" fillId="0" borderId="257" applyNumberFormat="0" applyFill="0" applyAlignment="0" applyProtection="0"/>
    <xf numFmtId="186" fontId="56" fillId="63" borderId="243" applyNumberFormat="0" applyProtection="0">
      <alignment horizontal="left" vertical="top" indent="1"/>
    </xf>
    <xf numFmtId="186" fontId="44" fillId="0" borderId="257" applyNumberFormat="0" applyFill="0" applyAlignment="0" applyProtection="0"/>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14" borderId="243" applyNumberFormat="0" applyProtection="0">
      <alignment horizontal="left" vertical="top" indent="1"/>
    </xf>
    <xf numFmtId="4" fontId="56" fillId="16" borderId="241" applyNumberFormat="0" applyProtection="0">
      <alignment horizontal="right" vertical="center"/>
    </xf>
    <xf numFmtId="186" fontId="56" fillId="21" borderId="243" applyNumberFormat="0" applyProtection="0">
      <alignment horizontal="left" vertical="top" indent="1"/>
    </xf>
    <xf numFmtId="186" fontId="62" fillId="15" borderId="243" applyNumberFormat="0" applyProtection="0">
      <alignment horizontal="left" vertical="top" indent="1"/>
    </xf>
    <xf numFmtId="4" fontId="56" fillId="55" borderId="241" applyNumberFormat="0" applyProtection="0">
      <alignment horizontal="right" vertical="center"/>
    </xf>
    <xf numFmtId="186" fontId="56" fillId="63" borderId="243" applyNumberFormat="0" applyProtection="0">
      <alignment horizontal="left" vertical="top" indent="1"/>
    </xf>
    <xf numFmtId="193" fontId="28" fillId="50" borderId="248">
      <alignment vertical="center"/>
    </xf>
    <xf numFmtId="188" fontId="5" fillId="13" borderId="248">
      <alignment vertical="center"/>
    </xf>
    <xf numFmtId="186" fontId="56" fillId="63" borderId="260" applyNumberFormat="0" applyProtection="0">
      <alignment horizontal="left" vertical="top" indent="1"/>
    </xf>
    <xf numFmtId="4" fontId="56" fillId="16" borderId="252" applyNumberFormat="0" applyProtection="0">
      <alignment horizontal="right" vertical="center"/>
    </xf>
    <xf numFmtId="186" fontId="27" fillId="21" borderId="251" applyNumberFormat="0" applyProtection="0">
      <alignment horizontal="left" vertical="top" indent="1"/>
    </xf>
    <xf numFmtId="186" fontId="56" fillId="40" borderId="241" applyNumberFormat="0" applyFont="0" applyAlignment="0" applyProtection="0"/>
    <xf numFmtId="0" fontId="27" fillId="14" borderId="260" applyNumberFormat="0" applyProtection="0">
      <alignment horizontal="left" vertical="top" indent="1"/>
    </xf>
    <xf numFmtId="186" fontId="56" fillId="63" borderId="260"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186" fontId="56" fillId="40" borderId="262" applyNumberFormat="0" applyFont="0" applyAlignment="0" applyProtection="0"/>
    <xf numFmtId="186" fontId="56" fillId="63" borderId="251" applyNumberFormat="0" applyProtection="0">
      <alignment horizontal="left" vertical="top" indent="1"/>
    </xf>
    <xf numFmtId="4" fontId="56" fillId="54" borderId="262"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186" fontId="27" fillId="14" borderId="251" applyNumberFormat="0" applyProtection="0">
      <alignment horizontal="left" vertical="center" indent="1"/>
    </xf>
    <xf numFmtId="186" fontId="57" fillId="44" borderId="253" applyNumberFormat="0" applyAlignment="0" applyProtection="0"/>
    <xf numFmtId="186" fontId="56" fillId="21" borderId="251" applyNumberFormat="0" applyProtection="0">
      <alignment horizontal="left" vertical="top" indent="1"/>
    </xf>
    <xf numFmtId="186" fontId="56" fillId="40" borderId="241" applyNumberFormat="0" applyFont="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4" fontId="63" fillId="66" borderId="256" applyNumberFormat="0" applyProtection="0">
      <alignment horizontal="left" vertical="center" indent="1"/>
    </xf>
    <xf numFmtId="186" fontId="56" fillId="15" borderId="251" applyNumberFormat="0" applyProtection="0">
      <alignment horizontal="left" vertical="top" indent="1"/>
    </xf>
    <xf numFmtId="4" fontId="56" fillId="54" borderId="252" applyNumberFormat="0" applyProtection="0">
      <alignment horizontal="left" vertical="center" indent="1"/>
    </xf>
    <xf numFmtId="191" fontId="5" fillId="13" borderId="8">
      <alignment vertical="center"/>
    </xf>
    <xf numFmtId="186" fontId="56" fillId="14" borderId="260" applyNumberFormat="0" applyProtection="0">
      <alignment horizontal="left" vertical="top" indent="1"/>
    </xf>
    <xf numFmtId="186" fontId="56" fillId="40" borderId="252" applyNumberFormat="0" applyFont="0" applyAlignment="0" applyProtection="0"/>
    <xf numFmtId="4" fontId="56" fillId="54" borderId="241" applyNumberFormat="0" applyProtection="0">
      <alignment horizontal="left" vertical="center" indent="1"/>
    </xf>
    <xf numFmtId="4" fontId="56" fillId="52" borderId="262" applyNumberFormat="0" applyProtection="0">
      <alignment vertical="center"/>
    </xf>
    <xf numFmtId="186" fontId="56" fillId="63" borderId="260" applyNumberFormat="0" applyProtection="0">
      <alignment horizontal="left" vertical="top" indent="1"/>
    </xf>
    <xf numFmtId="4" fontId="27" fillId="21" borderId="256" applyNumberFormat="0" applyProtection="0">
      <alignment horizontal="left" vertical="center" indent="1"/>
    </xf>
    <xf numFmtId="186" fontId="56" fillId="14" borderId="252" applyNumberFormat="0" applyProtection="0">
      <alignment horizontal="left" vertical="center" indent="1"/>
    </xf>
    <xf numFmtId="186" fontId="56" fillId="40" borderId="252" applyNumberFormat="0" applyFont="0" applyAlignment="0" applyProtection="0"/>
    <xf numFmtId="4" fontId="62" fillId="48" borderId="251" applyNumberFormat="0" applyProtection="0">
      <alignment vertical="center"/>
    </xf>
    <xf numFmtId="4" fontId="59" fillId="65" borderId="262" applyNumberFormat="0" applyProtection="0">
      <alignment horizontal="right" vertical="center"/>
    </xf>
    <xf numFmtId="4" fontId="56" fillId="53" borderId="252" applyNumberFormat="0" applyProtection="0">
      <alignment horizontal="left" vertical="center" indent="1"/>
    </xf>
    <xf numFmtId="186" fontId="56" fillId="40" borderId="252" applyNumberFormat="0" applyFont="0" applyAlignment="0" applyProtection="0"/>
    <xf numFmtId="186" fontId="42" fillId="44" borderId="252" applyNumberFormat="0" applyAlignment="0" applyProtection="0"/>
    <xf numFmtId="186" fontId="56" fillId="40" borderId="262" applyNumberFormat="0" applyFont="0" applyAlignment="0" applyProtection="0"/>
    <xf numFmtId="191" fontId="28" fillId="49" borderId="258">
      <alignment vertical="center"/>
    </xf>
    <xf numFmtId="193" fontId="28" fillId="12" borderId="8">
      <alignment vertical="center"/>
      <protection locked="0"/>
    </xf>
    <xf numFmtId="186" fontId="56" fillId="62" borderId="252" applyNumberFormat="0" applyProtection="0">
      <alignment horizontal="left" vertical="center" indent="1"/>
    </xf>
    <xf numFmtId="4" fontId="56" fillId="52" borderId="262" applyNumberFormat="0" applyProtection="0">
      <alignment vertical="center"/>
    </xf>
    <xf numFmtId="4" fontId="56" fillId="55" borderId="252" applyNumberFormat="0" applyProtection="0">
      <alignment horizontal="right" vertical="center"/>
    </xf>
    <xf numFmtId="186" fontId="28" fillId="51" borderId="8">
      <alignment horizontal="right" vertical="center"/>
      <protection locked="0"/>
    </xf>
    <xf numFmtId="186" fontId="44" fillId="0" borderId="247" applyNumberFormat="0" applyFill="0" applyAlignment="0" applyProtection="0"/>
    <xf numFmtId="4" fontId="56" fillId="57" borderId="256"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193" fontId="5" fillId="7" borderId="8">
      <alignment vertical="center"/>
      <protection locked="0"/>
    </xf>
    <xf numFmtId="4" fontId="56" fillId="56" borderId="262" applyNumberFormat="0" applyProtection="0">
      <alignment horizontal="right" vertical="center"/>
    </xf>
    <xf numFmtId="186" fontId="57" fillId="44" borderId="253" applyNumberFormat="0" applyAlignment="0" applyProtection="0"/>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4" fontId="56" fillId="57" borderId="266" applyNumberFormat="0" applyProtection="0">
      <alignment horizontal="right" vertical="center"/>
    </xf>
    <xf numFmtId="186" fontId="44" fillId="0" borderId="267" applyNumberFormat="0" applyFill="0" applyAlignment="0" applyProtection="0"/>
    <xf numFmtId="4" fontId="56" fillId="0" borderId="252" applyNumberFormat="0" applyProtection="0">
      <alignment horizontal="right" vertical="center"/>
    </xf>
    <xf numFmtId="186" fontId="56" fillId="40" borderId="262" applyNumberFormat="0" applyFont="0" applyAlignment="0" applyProtection="0"/>
    <xf numFmtId="186" fontId="57" fillId="44" borderId="253" applyNumberFormat="0" applyAlignment="0" applyProtection="0"/>
    <xf numFmtId="186" fontId="56" fillId="40" borderId="241" applyNumberFormat="0" applyFont="0" applyAlignment="0" applyProtection="0"/>
    <xf numFmtId="4" fontId="56" fillId="16" borderId="262" applyNumberFormat="0" applyProtection="0">
      <alignment horizontal="right" vertical="center"/>
    </xf>
    <xf numFmtId="4" fontId="56" fillId="56" borderId="252" applyNumberFormat="0" applyProtection="0">
      <alignment horizontal="right" vertical="center"/>
    </xf>
    <xf numFmtId="186" fontId="27" fillId="14" borderId="251" applyNumberFormat="0" applyProtection="0">
      <alignment horizontal="left" vertical="top" indent="1"/>
    </xf>
    <xf numFmtId="172" fontId="28" fillId="12" borderId="268">
      <alignment vertical="center"/>
      <protection locked="0"/>
    </xf>
    <xf numFmtId="193" fontId="28" fillId="12" borderId="8">
      <alignment vertical="center"/>
      <protection locked="0"/>
    </xf>
    <xf numFmtId="186" fontId="56" fillId="63" borderId="260" applyNumberFormat="0" applyProtection="0">
      <alignment horizontal="left" vertical="top" indent="1"/>
    </xf>
    <xf numFmtId="186" fontId="60" fillId="52" borderId="251" applyNumberFormat="0" applyProtection="0">
      <alignment horizontal="left" vertical="top" indent="1"/>
    </xf>
    <xf numFmtId="4" fontId="76" fillId="87" borderId="251" applyNumberFormat="0" applyProtection="0">
      <alignment horizontal="right" vertical="center"/>
    </xf>
    <xf numFmtId="172" fontId="28" fillId="12" borderId="258">
      <alignment vertical="center"/>
      <protection locked="0"/>
    </xf>
    <xf numFmtId="186" fontId="27" fillId="21" borderId="260" applyNumberFormat="0" applyProtection="0">
      <alignment horizontal="left" vertical="top" indent="1"/>
    </xf>
    <xf numFmtId="186" fontId="56" fillId="63" borderId="251" applyNumberFormat="0" applyProtection="0">
      <alignment horizontal="left" vertical="top" indent="1"/>
    </xf>
    <xf numFmtId="37" fontId="33" fillId="0" borderId="255" applyNumberFormat="0"/>
    <xf numFmtId="4" fontId="56" fillId="58" borderId="262" applyNumberFormat="0" applyProtection="0">
      <alignment horizontal="right" vertical="center"/>
    </xf>
    <xf numFmtId="186" fontId="56" fillId="21" borderId="251" applyNumberFormat="0" applyProtection="0">
      <alignment horizontal="left" vertical="top" indent="1"/>
    </xf>
    <xf numFmtId="4" fontId="62" fillId="11" borderId="251" applyNumberFormat="0" applyProtection="0">
      <alignment horizontal="left" vertical="center" indent="1"/>
    </xf>
    <xf numFmtId="186" fontId="56" fillId="15" borderId="243" applyNumberFormat="0" applyProtection="0">
      <alignment horizontal="left" vertical="top" indent="1"/>
    </xf>
    <xf numFmtId="186" fontId="56" fillId="63" borderId="260" applyNumberFormat="0" applyProtection="0">
      <alignment horizontal="left" vertical="top" indent="1"/>
    </xf>
    <xf numFmtId="186" fontId="61" fillId="21" borderId="264" applyBorder="0"/>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2" borderId="262" applyNumberFormat="0" applyProtection="0">
      <alignment vertical="center"/>
    </xf>
    <xf numFmtId="186" fontId="56" fillId="14" borderId="251" applyNumberFormat="0" applyProtection="0">
      <alignment horizontal="left" vertical="top" indent="1"/>
    </xf>
    <xf numFmtId="4" fontId="27" fillId="21" borderId="256" applyNumberFormat="0" applyProtection="0">
      <alignment horizontal="left" vertical="center" indent="1"/>
    </xf>
    <xf numFmtId="186" fontId="42" fillId="44" borderId="252" applyNumberFormat="0" applyAlignment="0" applyProtection="0"/>
    <xf numFmtId="191" fontId="5" fillId="7" borderId="8">
      <alignment vertical="center"/>
      <protection locked="0"/>
    </xf>
    <xf numFmtId="4" fontId="59" fillId="65" borderId="252" applyNumberFormat="0" applyProtection="0">
      <alignment horizontal="right" vertical="center"/>
    </xf>
    <xf numFmtId="186" fontId="61" fillId="21" borderId="254" applyBorder="0"/>
    <xf numFmtId="186" fontId="56" fillId="40" borderId="252" applyNumberFormat="0" applyFont="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44" fillId="0" borderId="267" applyNumberFormat="0" applyFill="0" applyAlignment="0" applyProtection="0"/>
    <xf numFmtId="4" fontId="72" fillId="84" borderId="251" applyNumberFormat="0" applyProtection="0">
      <alignment horizontal="right" vertical="center"/>
    </xf>
    <xf numFmtId="186" fontId="56" fillId="63" borderId="260" applyNumberFormat="0" applyProtection="0">
      <alignment horizontal="left" vertical="top" indent="1"/>
    </xf>
    <xf numFmtId="186" fontId="56" fillId="40" borderId="262" applyNumberFormat="0" applyFont="0" applyAlignment="0" applyProtection="0"/>
    <xf numFmtId="186" fontId="62" fillId="48" borderId="251" applyNumberFormat="0" applyProtection="0">
      <alignment horizontal="left" vertical="top" indent="1"/>
    </xf>
    <xf numFmtId="186" fontId="42" fillId="44" borderId="262" applyNumberFormat="0" applyAlignment="0" applyProtection="0"/>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60" applyNumberFormat="0" applyProtection="0">
      <alignment horizontal="left" vertical="top" indent="1"/>
    </xf>
    <xf numFmtId="186" fontId="60" fillId="52" borderId="260" applyNumberFormat="0" applyProtection="0">
      <alignment horizontal="left" vertical="top" indent="1"/>
    </xf>
    <xf numFmtId="4" fontId="56" fillId="16" borderId="252" applyNumberFormat="0" applyProtection="0">
      <alignment horizontal="right" vertical="center"/>
    </xf>
    <xf numFmtId="186" fontId="56" fillId="63" borderId="251" applyNumberFormat="0" applyProtection="0">
      <alignment horizontal="left" vertical="top" indent="1"/>
    </xf>
    <xf numFmtId="186" fontId="56" fillId="15" borderId="243" applyNumberFormat="0" applyProtection="0">
      <alignment horizontal="left" vertical="top" indent="1"/>
    </xf>
    <xf numFmtId="4" fontId="59" fillId="65" borderId="252" applyNumberFormat="0" applyProtection="0">
      <alignment horizontal="right" vertical="center"/>
    </xf>
    <xf numFmtId="186" fontId="56" fillId="21" borderId="251" applyNumberFormat="0" applyProtection="0">
      <alignment horizontal="left" vertical="top" indent="1"/>
    </xf>
    <xf numFmtId="186" fontId="60" fillId="52" borderId="243" applyNumberFormat="0" applyProtection="0">
      <alignment horizontal="left" vertical="top" indent="1"/>
    </xf>
    <xf numFmtId="186" fontId="56" fillId="40" borderId="241" applyNumberFormat="0" applyFont="0" applyAlignment="0" applyProtection="0"/>
    <xf numFmtId="186" fontId="56" fillId="40" borderId="252" applyNumberFormat="0" applyFont="0" applyAlignment="0" applyProtection="0"/>
    <xf numFmtId="186" fontId="56" fillId="63" borderId="243" applyNumberFormat="0" applyProtection="0">
      <alignment horizontal="left" vertical="top" indent="1"/>
    </xf>
    <xf numFmtId="4" fontId="56" fillId="52" borderId="241" applyNumberFormat="0" applyProtection="0">
      <alignment vertical="center"/>
    </xf>
    <xf numFmtId="186" fontId="27" fillId="15" borderId="251" applyNumberFormat="0" applyProtection="0">
      <alignment horizontal="left" vertical="top" indent="1"/>
    </xf>
    <xf numFmtId="4" fontId="56" fillId="61" borderId="256" applyNumberFormat="0" applyProtection="0">
      <alignment horizontal="left" vertical="center" indent="1"/>
    </xf>
    <xf numFmtId="4" fontId="56" fillId="55" borderId="241" applyNumberFormat="0" applyProtection="0">
      <alignment horizontal="right" vertical="center"/>
    </xf>
    <xf numFmtId="186" fontId="56" fillId="15" borderId="251"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4" fontId="63" fillId="66" borderId="256" applyNumberFormat="0" applyProtection="0">
      <alignment horizontal="left" vertical="center" indent="1"/>
    </xf>
    <xf numFmtId="4" fontId="56" fillId="16" borderId="241" applyNumberFormat="0" applyProtection="0">
      <alignment horizontal="right" vertical="center"/>
    </xf>
    <xf numFmtId="194" fontId="33" fillId="0" borderId="249" applyFill="0"/>
    <xf numFmtId="186" fontId="56" fillId="15" borderId="243" applyNumberFormat="0" applyProtection="0">
      <alignment horizontal="left" vertical="top" indent="1"/>
    </xf>
    <xf numFmtId="4" fontId="72" fillId="81" borderId="243" applyNumberFormat="0" applyProtection="0">
      <alignment horizontal="right" vertical="center"/>
    </xf>
    <xf numFmtId="172" fontId="5" fillId="7" borderId="248">
      <alignment vertical="center"/>
      <protection locked="0"/>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4" fontId="56" fillId="16" borderId="241" applyNumberFormat="0" applyProtection="0">
      <alignment horizontal="right" vertical="center"/>
    </xf>
    <xf numFmtId="186" fontId="56" fillId="40" borderId="241" applyNumberFormat="0" applyFont="0" applyAlignment="0" applyProtection="0"/>
    <xf numFmtId="186" fontId="27" fillId="63" borderId="260" applyNumberFormat="0" applyProtection="0">
      <alignment horizontal="left" vertical="center" indent="1"/>
    </xf>
    <xf numFmtId="186" fontId="56" fillId="21" borderId="251" applyNumberFormat="0" applyProtection="0">
      <alignment horizontal="left" vertical="top" indent="1"/>
    </xf>
    <xf numFmtId="186" fontId="28" fillId="49" borderId="8">
      <alignment vertical="center"/>
    </xf>
    <xf numFmtId="186" fontId="56" fillId="15" borderId="251" applyNumberFormat="0" applyProtection="0">
      <alignment horizontal="left" vertical="top"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42" fillId="44" borderId="252" applyNumberFormat="0" applyAlignment="0" applyProtection="0"/>
    <xf numFmtId="186" fontId="27" fillId="14" borderId="260" applyNumberFormat="0" applyProtection="0">
      <alignment horizontal="left" vertical="top" indent="1"/>
    </xf>
    <xf numFmtId="186" fontId="56" fillId="21" borderId="251" applyNumberFormat="0" applyProtection="0">
      <alignment horizontal="left" vertical="top" indent="1"/>
    </xf>
    <xf numFmtId="186" fontId="28" fillId="12" borderId="258">
      <alignment vertical="center"/>
      <protection locked="0"/>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62" fillId="48" borderId="251" applyNumberFormat="0" applyProtection="0">
      <alignment vertical="center"/>
    </xf>
    <xf numFmtId="0" fontId="5" fillId="69" borderId="8">
      <alignment vertical="center"/>
    </xf>
    <xf numFmtId="191" fontId="28" fillId="12" borderId="8">
      <alignment vertical="center"/>
      <protection locked="0"/>
    </xf>
    <xf numFmtId="186" fontId="56" fillId="11" borderId="252" applyNumberFormat="0" applyProtection="0">
      <alignment horizontal="left" vertical="center" indent="1"/>
    </xf>
    <xf numFmtId="186" fontId="56" fillId="11" borderId="252" applyNumberFormat="0" applyProtection="0">
      <alignment horizontal="left" vertical="center" indent="1"/>
    </xf>
    <xf numFmtId="191" fontId="28" fillId="51" borderId="258">
      <alignment horizontal="right" vertical="center"/>
      <protection locked="0"/>
    </xf>
    <xf numFmtId="186" fontId="27" fillId="14" borderId="251" applyNumberFormat="0" applyProtection="0">
      <alignment horizontal="left" vertical="top" indent="1"/>
    </xf>
    <xf numFmtId="186" fontId="27" fillId="21" borderId="251" applyNumberFormat="0" applyProtection="0">
      <alignment horizontal="left" vertical="center" indent="1"/>
    </xf>
    <xf numFmtId="4" fontId="62" fillId="48" borderId="251" applyNumberFormat="0" applyProtection="0">
      <alignment vertical="center"/>
    </xf>
    <xf numFmtId="186" fontId="56" fillId="21" borderId="243" applyNumberFormat="0" applyProtection="0">
      <alignment horizontal="left" vertical="top" indent="1"/>
    </xf>
    <xf numFmtId="4" fontId="56" fillId="56" borderId="252" applyNumberFormat="0" applyProtection="0">
      <alignment horizontal="right" vertical="center"/>
    </xf>
    <xf numFmtId="186" fontId="56" fillId="40" borderId="252" applyNumberFormat="0" applyFont="0" applyAlignment="0" applyProtection="0"/>
    <xf numFmtId="4" fontId="70" fillId="86" borderId="251" applyNumberFormat="0" applyProtection="0">
      <alignment horizontal="left" vertical="center" indent="1"/>
    </xf>
    <xf numFmtId="191" fontId="5" fillId="7" borderId="248">
      <alignment vertical="center"/>
      <protection locked="0"/>
    </xf>
    <xf numFmtId="191" fontId="28" fillId="50" borderId="258">
      <alignment vertical="center"/>
    </xf>
    <xf numFmtId="186" fontId="56" fillId="14" borderId="243" applyNumberFormat="0" applyProtection="0">
      <alignment horizontal="left" vertical="top" indent="1"/>
    </xf>
    <xf numFmtId="4" fontId="56" fillId="54" borderId="252" applyNumberFormat="0" applyProtection="0">
      <alignment horizontal="left" vertical="center" indent="1"/>
    </xf>
    <xf numFmtId="186" fontId="56" fillId="40" borderId="252" applyNumberFormat="0" applyFont="0" applyAlignment="0" applyProtection="0"/>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27" fillId="15" borderId="251" applyNumberFormat="0" applyProtection="0">
      <alignment horizontal="left" vertical="center" indent="1"/>
    </xf>
    <xf numFmtId="4" fontId="56" fillId="56" borderId="252" applyNumberFormat="0" applyProtection="0">
      <alignment horizontal="right" vertical="center"/>
    </xf>
    <xf numFmtId="4" fontId="56" fillId="54" borderId="241" applyNumberFormat="0" applyProtection="0">
      <alignment horizontal="left" vertical="center" indent="1"/>
    </xf>
    <xf numFmtId="186" fontId="56" fillId="21" borderId="243" applyNumberFormat="0" applyProtection="0">
      <alignment horizontal="left" vertical="top" indent="1"/>
    </xf>
    <xf numFmtId="191" fontId="28" fillId="49" borderId="248">
      <alignment vertical="center"/>
    </xf>
    <xf numFmtId="193" fontId="28" fillId="12" borderId="8">
      <alignment vertical="center"/>
      <protection locked="0"/>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7" fillId="44" borderId="253" applyNumberFormat="0" applyAlignment="0" applyProtection="0"/>
    <xf numFmtId="186" fontId="56" fillId="63" borderId="251" applyNumberFormat="0" applyProtection="0">
      <alignment horizontal="left" vertical="top" indent="1"/>
    </xf>
    <xf numFmtId="186" fontId="56" fillId="63" borderId="252" applyNumberFormat="0" applyProtection="0">
      <alignment horizontal="left" vertical="center" indent="1"/>
    </xf>
    <xf numFmtId="4" fontId="56" fillId="56" borderId="252" applyNumberFormat="0" applyProtection="0">
      <alignment horizontal="right" vertical="center"/>
    </xf>
    <xf numFmtId="186" fontId="56" fillId="40" borderId="252" applyNumberFormat="0" applyFont="0" applyAlignment="0" applyProtection="0"/>
    <xf numFmtId="186" fontId="56" fillId="15" borderId="243" applyNumberFormat="0" applyProtection="0">
      <alignment horizontal="left" vertical="top" indent="1"/>
    </xf>
    <xf numFmtId="4" fontId="56" fillId="0" borderId="262" applyNumberFormat="0" applyProtection="0">
      <alignment horizontal="right" vertical="center"/>
    </xf>
    <xf numFmtId="186" fontId="27" fillId="14" borderId="251" applyNumberFormat="0" applyProtection="0">
      <alignment horizontal="left" vertical="center" indent="1"/>
    </xf>
    <xf numFmtId="186" fontId="56" fillId="15" borderId="260" applyNumberFormat="0" applyProtection="0">
      <alignment horizontal="left" vertical="top" indent="1"/>
    </xf>
    <xf numFmtId="0" fontId="37" fillId="48" borderId="243" applyNumberFormat="0" applyProtection="0">
      <alignment horizontal="left" vertical="top" indent="1"/>
    </xf>
    <xf numFmtId="186" fontId="56" fillId="63" borderId="243" applyNumberFormat="0" applyProtection="0">
      <alignment horizontal="left" vertical="top" indent="1"/>
    </xf>
    <xf numFmtId="186" fontId="44" fillId="0" borderId="247" applyNumberFormat="0" applyFill="0" applyAlignment="0" applyProtection="0"/>
    <xf numFmtId="186" fontId="56" fillId="21" borderId="243" applyNumberFormat="0" applyProtection="0">
      <alignment horizontal="left" vertical="top" indent="1"/>
    </xf>
    <xf numFmtId="186" fontId="56" fillId="14" borderId="243" applyNumberFormat="0" applyProtection="0">
      <alignment horizontal="left" vertical="top" indent="1"/>
    </xf>
    <xf numFmtId="186" fontId="56" fillId="40" borderId="241" applyNumberFormat="0" applyFont="0" applyAlignment="0" applyProtection="0"/>
    <xf numFmtId="186" fontId="56" fillId="15" borderId="243" applyNumberFormat="0" applyProtection="0">
      <alignment horizontal="left" vertical="top" indent="1"/>
    </xf>
    <xf numFmtId="193" fontId="28" fillId="12" borderId="248">
      <alignment vertical="center"/>
      <protection locked="0"/>
    </xf>
    <xf numFmtId="186" fontId="56" fillId="63" borderId="251" applyNumberFormat="0" applyProtection="0">
      <alignment horizontal="left" vertical="top" indent="1"/>
    </xf>
    <xf numFmtId="186" fontId="56" fillId="40" borderId="241" applyNumberFormat="0" applyFont="0" applyAlignment="0" applyProtection="0"/>
    <xf numFmtId="4" fontId="56" fillId="57" borderId="266" applyNumberFormat="0" applyProtection="0">
      <alignment horizontal="right" vertical="center"/>
    </xf>
    <xf numFmtId="4" fontId="56" fillId="14" borderId="256" applyNumberFormat="0" applyProtection="0">
      <alignment horizontal="left" vertical="center" indent="1"/>
    </xf>
    <xf numFmtId="186" fontId="56" fillId="21" borderId="251" applyNumberFormat="0" applyProtection="0">
      <alignment horizontal="left" vertical="top" indent="1"/>
    </xf>
    <xf numFmtId="4" fontId="27" fillId="21" borderId="244" applyNumberFormat="0" applyProtection="0">
      <alignment horizontal="left" vertical="center" indent="1"/>
    </xf>
    <xf numFmtId="4" fontId="70" fillId="86" borderId="250" applyNumberFormat="0" applyProtection="0">
      <alignment horizontal="left" vertical="center" indent="1"/>
    </xf>
    <xf numFmtId="186" fontId="27" fillId="14" borderId="243" applyNumberFormat="0" applyProtection="0">
      <alignment horizontal="left" vertical="center" indent="1"/>
    </xf>
    <xf numFmtId="186" fontId="27" fillId="64" borderId="268" applyNumberFormat="0">
      <protection locked="0"/>
    </xf>
    <xf numFmtId="186" fontId="27" fillId="63" borderId="251" applyNumberFormat="0" applyProtection="0">
      <alignment horizontal="left" vertical="center" indent="1"/>
    </xf>
    <xf numFmtId="186" fontId="56" fillId="15" borderId="260" applyNumberFormat="0" applyProtection="0">
      <alignment horizontal="left" vertical="top" indent="1"/>
    </xf>
    <xf numFmtId="4" fontId="56" fillId="53" borderId="252" applyNumberFormat="0" applyProtection="0">
      <alignment horizontal="left" vertical="center" indent="1"/>
    </xf>
    <xf numFmtId="172" fontId="28" fillId="12" borderId="258">
      <alignment vertical="center"/>
      <protection locked="0"/>
    </xf>
    <xf numFmtId="4" fontId="59" fillId="53" borderId="262" applyNumberFormat="0" applyProtection="0">
      <alignment vertical="center"/>
    </xf>
    <xf numFmtId="4" fontId="56" fillId="19" borderId="252" applyNumberFormat="0" applyProtection="0">
      <alignment horizontal="right" vertical="center"/>
    </xf>
    <xf numFmtId="186" fontId="56" fillId="40" borderId="252" applyNumberFormat="0" applyFont="0" applyAlignment="0" applyProtection="0"/>
    <xf numFmtId="186" fontId="27" fillId="63" borderId="260" applyNumberFormat="0" applyProtection="0">
      <alignment horizontal="left" vertical="top" indent="1"/>
    </xf>
    <xf numFmtId="191" fontId="5" fillId="13" borderId="248">
      <alignment vertical="center"/>
    </xf>
    <xf numFmtId="186" fontId="28" fillId="12" borderId="258">
      <alignment vertical="center"/>
      <protection locked="0"/>
    </xf>
    <xf numFmtId="186" fontId="57" fillId="44" borderId="253" applyNumberFormat="0" applyAlignment="0" applyProtection="0"/>
    <xf numFmtId="186" fontId="27" fillId="15" borderId="251" applyNumberFormat="0" applyProtection="0">
      <alignment horizontal="left" vertical="top" indent="1"/>
    </xf>
    <xf numFmtId="0" fontId="5" fillId="69" borderId="248">
      <alignment vertical="center"/>
    </xf>
    <xf numFmtId="186" fontId="56" fillId="63" borderId="243" applyNumberFormat="0" applyProtection="0">
      <alignment horizontal="left" vertical="top" indent="1"/>
    </xf>
    <xf numFmtId="186" fontId="56" fillId="63" borderId="251" applyNumberFormat="0" applyProtection="0">
      <alignment horizontal="left" vertical="top" indent="1"/>
    </xf>
    <xf numFmtId="186" fontId="50" fillId="41" borderId="252" applyNumberFormat="0" applyAlignment="0" applyProtection="0"/>
    <xf numFmtId="172" fontId="28" fillId="12" borderId="268">
      <alignment vertical="center"/>
      <protection locked="0"/>
    </xf>
    <xf numFmtId="186" fontId="44" fillId="0" borderId="267" applyNumberFormat="0" applyFill="0" applyAlignment="0" applyProtection="0"/>
    <xf numFmtId="186" fontId="27" fillId="14" borderId="251" applyNumberFormat="0" applyProtection="0">
      <alignment horizontal="left" vertical="center" indent="1"/>
    </xf>
    <xf numFmtId="186" fontId="27" fillId="15" borderId="243" applyNumberFormat="0" applyProtection="0">
      <alignment horizontal="left" vertical="top" indent="1"/>
    </xf>
    <xf numFmtId="186" fontId="56" fillId="14" borderId="251" applyNumberFormat="0" applyProtection="0">
      <alignment horizontal="left" vertical="top" indent="1"/>
    </xf>
    <xf numFmtId="186" fontId="56" fillId="40" borderId="241" applyNumberFormat="0" applyFont="0" applyAlignment="0" applyProtection="0"/>
    <xf numFmtId="186" fontId="56" fillId="15" borderId="260" applyNumberFormat="0" applyProtection="0">
      <alignment horizontal="left" vertical="top" indent="1"/>
    </xf>
    <xf numFmtId="4" fontId="62" fillId="11" borderId="260" applyNumberFormat="0" applyProtection="0">
      <alignment horizontal="left" vertical="center" indent="1"/>
    </xf>
    <xf numFmtId="186" fontId="28" fillId="50" borderId="258">
      <alignment vertical="center"/>
    </xf>
    <xf numFmtId="190" fontId="28" fillId="50" borderId="8">
      <alignment vertical="center"/>
    </xf>
    <xf numFmtId="186" fontId="56" fillId="14" borderId="251" applyNumberFormat="0" applyProtection="0">
      <alignment horizontal="left" vertical="top" indent="1"/>
    </xf>
    <xf numFmtId="4" fontId="56" fillId="53" borderId="252" applyNumberFormat="0" applyProtection="0">
      <alignment horizontal="left" vertical="center" indent="1"/>
    </xf>
    <xf numFmtId="186" fontId="27" fillId="21" borderId="251" applyNumberFormat="0" applyProtection="0">
      <alignment horizontal="left" vertical="center" indent="1"/>
    </xf>
    <xf numFmtId="186" fontId="56" fillId="15" borderId="251" applyNumberFormat="0" applyProtection="0">
      <alignment horizontal="left" vertical="top" indent="1"/>
    </xf>
    <xf numFmtId="191" fontId="5" fillId="7" borderId="258">
      <alignment vertical="center"/>
      <protection locked="0"/>
    </xf>
    <xf numFmtId="186" fontId="56" fillId="63" borderId="260" applyNumberFormat="0" applyProtection="0">
      <alignment horizontal="left" vertical="top" indent="1"/>
    </xf>
    <xf numFmtId="186" fontId="56" fillId="14" borderId="241" applyNumberFormat="0" applyProtection="0">
      <alignment horizontal="left" vertical="center" indent="1"/>
    </xf>
    <xf numFmtId="186" fontId="56" fillId="14" borderId="251" applyNumberFormat="0" applyProtection="0">
      <alignment horizontal="left" vertical="top" indent="1"/>
    </xf>
    <xf numFmtId="186" fontId="56" fillId="63" borderId="243" applyNumberFormat="0" applyProtection="0">
      <alignment horizontal="left" vertical="top" indent="1"/>
    </xf>
    <xf numFmtId="186" fontId="56" fillId="21" borderId="251" applyNumberFormat="0" applyProtection="0">
      <alignment horizontal="left" vertical="top" indent="1"/>
    </xf>
    <xf numFmtId="186" fontId="44" fillId="0" borderId="257" applyNumberFormat="0" applyFill="0" applyAlignment="0" applyProtection="0"/>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0" fillId="41" borderId="252" applyNumberFormat="0" applyAlignment="0" applyProtection="0"/>
    <xf numFmtId="4" fontId="56" fillId="59" borderId="252" applyNumberFormat="0" applyProtection="0">
      <alignment horizontal="right" vertical="center"/>
    </xf>
    <xf numFmtId="186" fontId="27" fillId="14" borderId="251" applyNumberFormat="0" applyProtection="0">
      <alignment horizontal="left" vertical="center" indent="1"/>
    </xf>
    <xf numFmtId="4" fontId="56" fillId="0" borderId="262" applyNumberFormat="0" applyProtection="0">
      <alignment horizontal="right" vertical="center"/>
    </xf>
    <xf numFmtId="186" fontId="56" fillId="21" borderId="243" applyNumberFormat="0" applyProtection="0">
      <alignment horizontal="left" vertical="top" indent="1"/>
    </xf>
    <xf numFmtId="186" fontId="56" fillId="63" borderId="251" applyNumberFormat="0" applyProtection="0">
      <alignment horizontal="left" vertical="top" indent="1"/>
    </xf>
    <xf numFmtId="4" fontId="64" fillId="64" borderId="241" applyNumberFormat="0" applyProtection="0">
      <alignment horizontal="right" vertical="center"/>
    </xf>
    <xf numFmtId="186" fontId="56" fillId="21" borderId="251" applyNumberFormat="0" applyProtection="0">
      <alignment horizontal="left" vertical="top" indent="1"/>
    </xf>
    <xf numFmtId="186" fontId="56" fillId="40" borderId="241" applyNumberFormat="0" applyFont="0" applyAlignment="0" applyProtection="0"/>
    <xf numFmtId="4" fontId="63" fillId="66" borderId="266" applyNumberFormat="0" applyProtection="0">
      <alignment horizontal="left" vertical="center" indent="1"/>
    </xf>
    <xf numFmtId="186" fontId="56" fillId="21" borderId="251" applyNumberFormat="0" applyProtection="0">
      <alignment horizontal="left" vertical="top" indent="1"/>
    </xf>
    <xf numFmtId="186" fontId="61" fillId="21" borderId="254" applyBorder="0"/>
    <xf numFmtId="4" fontId="27" fillId="21" borderId="256" applyNumberFormat="0" applyProtection="0">
      <alignment horizontal="left" vertical="center" indent="1"/>
    </xf>
    <xf numFmtId="186" fontId="56" fillId="21" borderId="260" applyNumberFormat="0" applyProtection="0">
      <alignment horizontal="left" vertical="top" indent="1"/>
    </xf>
    <xf numFmtId="186" fontId="56" fillId="21" borderId="243" applyNumberFormat="0" applyProtection="0">
      <alignment horizontal="left" vertical="top" indent="1"/>
    </xf>
    <xf numFmtId="4" fontId="56" fillId="14" borderId="256" applyNumberFormat="0" applyProtection="0">
      <alignment horizontal="left" vertical="center" indent="1"/>
    </xf>
    <xf numFmtId="186" fontId="27" fillId="63" borderId="251"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42" fillId="44" borderId="252" applyNumberFormat="0" applyAlignment="0" applyProtection="0"/>
    <xf numFmtId="4" fontId="56" fillId="0" borderId="262" applyNumberFormat="0" applyProtection="0">
      <alignment horizontal="right" vertical="center"/>
    </xf>
    <xf numFmtId="4" fontId="27" fillId="21" borderId="266" applyNumberFormat="0" applyProtection="0">
      <alignment horizontal="left" vertical="center" indent="1"/>
    </xf>
    <xf numFmtId="186" fontId="27" fillId="14" borderId="260" applyNumberFormat="0" applyProtection="0">
      <alignment horizontal="left" vertical="center"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21" borderId="260" applyNumberFormat="0" applyProtection="0">
      <alignment horizontal="left" vertical="top" indent="1"/>
    </xf>
    <xf numFmtId="4" fontId="56" fillId="0" borderId="252" applyNumberFormat="0" applyProtection="0">
      <alignment horizontal="right" vertical="center"/>
    </xf>
    <xf numFmtId="4" fontId="59" fillId="53" borderId="252" applyNumberFormat="0" applyProtection="0">
      <alignment vertical="center"/>
    </xf>
    <xf numFmtId="186" fontId="56" fillId="14" borderId="260" applyNumberFormat="0" applyProtection="0">
      <alignment horizontal="left" vertical="top" indent="1"/>
    </xf>
    <xf numFmtId="4" fontId="56" fillId="58" borderId="252" applyNumberFormat="0" applyProtection="0">
      <alignment horizontal="right" vertical="center"/>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186" fontId="56" fillId="21" borderId="251" applyNumberFormat="0" applyProtection="0">
      <alignment horizontal="left" vertical="top" indent="1"/>
    </xf>
    <xf numFmtId="186" fontId="57" fillId="44" borderId="263" applyNumberFormat="0" applyAlignment="0" applyProtection="0"/>
    <xf numFmtId="186" fontId="56" fillId="11" borderId="262" applyNumberFormat="0" applyProtection="0">
      <alignment horizontal="left" vertical="center" indent="1"/>
    </xf>
    <xf numFmtId="186" fontId="56" fillId="15" borderId="260" applyNumberFormat="0" applyProtection="0">
      <alignment horizontal="left" vertical="top" indent="1"/>
    </xf>
    <xf numFmtId="4" fontId="56" fillId="23" borderId="252" applyNumberFormat="0" applyProtection="0">
      <alignment horizontal="right" vertical="center"/>
    </xf>
    <xf numFmtId="186" fontId="56" fillId="63" borderId="251" applyNumberFormat="0" applyProtection="0">
      <alignment horizontal="left" vertical="top" indent="1"/>
    </xf>
    <xf numFmtId="186" fontId="27" fillId="63" borderId="251" applyNumberFormat="0" applyProtection="0">
      <alignment horizontal="left" vertical="center" indent="1"/>
    </xf>
    <xf numFmtId="186" fontId="56" fillId="40" borderId="252" applyNumberFormat="0" applyFont="0" applyAlignment="0" applyProtection="0"/>
    <xf numFmtId="4" fontId="75" fillId="88" borderId="250" applyNumberFormat="0" applyProtection="0">
      <alignment horizontal="left" vertical="center" indent="1"/>
    </xf>
    <xf numFmtId="193" fontId="5" fillId="69" borderId="8">
      <alignment vertical="center"/>
    </xf>
    <xf numFmtId="4" fontId="56" fillId="57" borderId="256" applyNumberFormat="0" applyProtection="0">
      <alignment horizontal="right" vertical="center"/>
    </xf>
    <xf numFmtId="37" fontId="33" fillId="0" borderId="255" applyNumberFormat="0"/>
    <xf numFmtId="4" fontId="56" fillId="54" borderId="252" applyNumberFormat="0" applyProtection="0">
      <alignment horizontal="left" vertical="center" indent="1"/>
    </xf>
    <xf numFmtId="186" fontId="56" fillId="14" borderId="252" applyNumberFormat="0" applyProtection="0">
      <alignment horizontal="left" vertical="center" indent="1"/>
    </xf>
    <xf numFmtId="186" fontId="56" fillId="63" borderId="251" applyNumberFormat="0" applyProtection="0">
      <alignment horizontal="left" vertical="top" indent="1"/>
    </xf>
    <xf numFmtId="186" fontId="27" fillId="63" borderId="260" applyNumberFormat="0" applyProtection="0">
      <alignment horizontal="left" vertical="top" indent="1"/>
    </xf>
    <xf numFmtId="186" fontId="56" fillId="14" borderId="251" applyNumberFormat="0" applyProtection="0">
      <alignment horizontal="left" vertical="top" indent="1"/>
    </xf>
    <xf numFmtId="186" fontId="42" fillId="44" borderId="241" applyNumberFormat="0" applyAlignment="0" applyProtection="0"/>
    <xf numFmtId="186" fontId="27" fillId="14" borderId="251" applyNumberFormat="0" applyProtection="0">
      <alignment horizontal="left" vertical="top" indent="1"/>
    </xf>
    <xf numFmtId="193" fontId="28" fillId="50" borderId="258">
      <alignment vertical="center"/>
    </xf>
    <xf numFmtId="0" fontId="27" fillId="63" borderId="251" applyNumberFormat="0" applyProtection="0">
      <alignment horizontal="left" vertical="center" indent="1"/>
    </xf>
    <xf numFmtId="193" fontId="5" fillId="7" borderId="248">
      <alignment vertical="center"/>
      <protection locked="0"/>
    </xf>
    <xf numFmtId="186" fontId="56" fillId="11" borderId="252" applyNumberFormat="0" applyProtection="0">
      <alignment horizontal="left" vertical="center" indent="1"/>
    </xf>
    <xf numFmtId="186" fontId="56" fillId="63" borderId="243" applyNumberFormat="0" applyProtection="0">
      <alignment horizontal="left" vertical="top" indent="1"/>
    </xf>
    <xf numFmtId="191" fontId="28" fillId="50" borderId="248">
      <alignment vertical="center"/>
    </xf>
    <xf numFmtId="186" fontId="62" fillId="15" borderId="243" applyNumberFormat="0" applyProtection="0">
      <alignment horizontal="left" vertical="top" indent="1"/>
    </xf>
    <xf numFmtId="4" fontId="56" fillId="61" borderId="244" applyNumberFormat="0" applyProtection="0">
      <alignment horizontal="left" vertical="center" indent="1"/>
    </xf>
    <xf numFmtId="186" fontId="56" fillId="21" borderId="243" applyNumberFormat="0" applyProtection="0">
      <alignment horizontal="left" vertical="top" indent="1"/>
    </xf>
    <xf numFmtId="37" fontId="33" fillId="0" borderId="255" applyNumberFormat="0"/>
    <xf numFmtId="4" fontId="56" fillId="57" borderId="266" applyNumberFormat="0" applyProtection="0">
      <alignment horizontal="right" vertical="center"/>
    </xf>
    <xf numFmtId="186" fontId="56" fillId="14" borderId="243" applyNumberFormat="0" applyProtection="0">
      <alignment horizontal="left" vertical="top" indent="1"/>
    </xf>
    <xf numFmtId="4" fontId="56" fillId="19" borderId="241" applyNumberFormat="0" applyProtection="0">
      <alignment horizontal="right" vertical="center"/>
    </xf>
    <xf numFmtId="186" fontId="56" fillId="40" borderId="241" applyNumberFormat="0" applyFont="0" applyAlignment="0" applyProtection="0"/>
    <xf numFmtId="186" fontId="56" fillId="63" borderId="251" applyNumberFormat="0" applyProtection="0">
      <alignment horizontal="left" vertical="top" indent="1"/>
    </xf>
    <xf numFmtId="4" fontId="56" fillId="0" borderId="241" applyNumberFormat="0" applyProtection="0">
      <alignment horizontal="right" vertical="center"/>
    </xf>
    <xf numFmtId="4" fontId="27" fillId="21" borderId="244" applyNumberFormat="0" applyProtection="0">
      <alignment horizontal="left" vertical="center" indent="1"/>
    </xf>
    <xf numFmtId="186" fontId="56" fillId="63" borderId="260"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27" fillId="21" borderId="251" applyNumberFormat="0" applyProtection="0">
      <alignment horizontal="left" vertical="top" indent="1"/>
    </xf>
    <xf numFmtId="4" fontId="56" fillId="56" borderId="252" applyNumberFormat="0" applyProtection="0">
      <alignment horizontal="right" vertical="center"/>
    </xf>
    <xf numFmtId="186" fontId="27" fillId="21" borderId="243" applyNumberFormat="0" applyProtection="0">
      <alignment horizontal="left" vertical="top" indent="1"/>
    </xf>
    <xf numFmtId="4" fontId="56" fillId="52" borderId="252" applyNumberFormat="0" applyProtection="0">
      <alignment vertical="center"/>
    </xf>
    <xf numFmtId="186" fontId="61" fillId="21" borderId="254" applyBorder="0"/>
    <xf numFmtId="186" fontId="27" fillId="14" borderId="243" applyNumberFormat="0" applyProtection="0">
      <alignment horizontal="left" vertical="center" indent="1"/>
    </xf>
    <xf numFmtId="0" fontId="27" fillId="21" borderId="243" applyNumberFormat="0" applyProtection="0">
      <alignment horizontal="left" vertical="top" indent="1"/>
    </xf>
    <xf numFmtId="191" fontId="5" fillId="69" borderId="248">
      <alignment vertical="center"/>
    </xf>
    <xf numFmtId="186" fontId="56" fillId="14" borderId="243" applyNumberFormat="0" applyProtection="0">
      <alignment horizontal="left" vertical="top" indent="1"/>
    </xf>
    <xf numFmtId="186" fontId="56" fillId="63" borderId="241" applyNumberFormat="0" applyProtection="0">
      <alignment horizontal="left" vertical="center" indent="1"/>
    </xf>
    <xf numFmtId="186" fontId="56" fillId="14" borderId="243" applyNumberFormat="0" applyProtection="0">
      <alignment horizontal="left" vertical="top" indent="1"/>
    </xf>
    <xf numFmtId="186" fontId="57" fillId="44" borderId="242" applyNumberFormat="0" applyAlignment="0" applyProtection="0"/>
    <xf numFmtId="186" fontId="56" fillId="63" borderId="243" applyNumberFormat="0" applyProtection="0">
      <alignment horizontal="left" vertical="top" indent="1"/>
    </xf>
    <xf numFmtId="191" fontId="5" fillId="7" borderId="248">
      <alignment vertical="center"/>
      <protection locked="0"/>
    </xf>
    <xf numFmtId="186" fontId="27" fillId="21" borderId="243" applyNumberFormat="0" applyProtection="0">
      <alignment horizontal="left" vertical="top" indent="1"/>
    </xf>
    <xf numFmtId="186" fontId="28" fillId="49" borderId="248">
      <alignment vertical="center"/>
    </xf>
    <xf numFmtId="186" fontId="50" fillId="41" borderId="252" applyNumberFormat="0" applyAlignment="0" applyProtection="0"/>
    <xf numFmtId="186" fontId="44" fillId="0" borderId="247" applyNumberFormat="0" applyFill="0" applyAlignment="0" applyProtection="0"/>
    <xf numFmtId="186" fontId="56" fillId="15" borderId="251" applyNumberFormat="0" applyProtection="0">
      <alignment horizontal="left" vertical="top" indent="1"/>
    </xf>
    <xf numFmtId="190" fontId="5" fillId="13" borderId="258">
      <alignment vertical="center"/>
    </xf>
    <xf numFmtId="186" fontId="44" fillId="0" borderId="267" applyNumberFormat="0" applyFill="0" applyAlignment="0" applyProtection="0"/>
    <xf numFmtId="186" fontId="56" fillId="14" borderId="251" applyNumberFormat="0" applyProtection="0">
      <alignment horizontal="left" vertical="top" indent="1"/>
    </xf>
    <xf numFmtId="186" fontId="57" fillId="44" borderId="253" applyNumberFormat="0" applyAlignment="0" applyProtection="0"/>
    <xf numFmtId="186" fontId="56" fillId="40" borderId="241" applyNumberFormat="0" applyFont="0" applyAlignment="0" applyProtection="0"/>
    <xf numFmtId="186" fontId="56" fillId="40" borderId="252" applyNumberFormat="0" applyFont="0" applyAlignment="0" applyProtection="0"/>
    <xf numFmtId="186" fontId="61" fillId="21" borderId="264" applyBorder="0"/>
    <xf numFmtId="186" fontId="28" fillId="50" borderId="248">
      <alignment vertical="center"/>
    </xf>
    <xf numFmtId="186" fontId="56" fillId="63" borderId="251" applyNumberFormat="0" applyProtection="0">
      <alignment horizontal="left" vertical="top" indent="1"/>
    </xf>
    <xf numFmtId="186" fontId="56" fillId="62" borderId="241" applyNumberFormat="0" applyProtection="0">
      <alignment horizontal="left" vertical="center" indent="1"/>
    </xf>
    <xf numFmtId="186" fontId="61" fillId="21" borderId="254" applyBorder="0"/>
    <xf numFmtId="186" fontId="56" fillId="40" borderId="252" applyNumberFormat="0" applyFont="0" applyAlignment="0" applyProtection="0"/>
    <xf numFmtId="186" fontId="56" fillId="14" borderId="260" applyNumberFormat="0" applyProtection="0">
      <alignment horizontal="left" vertical="top" indent="1"/>
    </xf>
    <xf numFmtId="186" fontId="61" fillId="21" borderId="254" applyBorder="0"/>
    <xf numFmtId="186" fontId="27" fillId="63" borderId="243" applyNumberFormat="0" applyProtection="0">
      <alignment horizontal="left" vertical="top" indent="1"/>
    </xf>
    <xf numFmtId="190" fontId="5" fillId="13" borderId="248">
      <alignment vertical="center"/>
    </xf>
    <xf numFmtId="186" fontId="56" fillId="14" borderId="243" applyNumberFormat="0" applyProtection="0">
      <alignment horizontal="left" vertical="top" indent="1"/>
    </xf>
    <xf numFmtId="186" fontId="28" fillId="49" borderId="258">
      <alignment vertical="center"/>
    </xf>
    <xf numFmtId="186" fontId="27" fillId="14" borderId="251" applyNumberFormat="0" applyProtection="0">
      <alignment horizontal="left" vertical="center" indent="1"/>
    </xf>
    <xf numFmtId="4" fontId="56" fillId="19" borderId="252" applyNumberFormat="0" applyProtection="0">
      <alignment horizontal="right" vertical="center"/>
    </xf>
    <xf numFmtId="186" fontId="28" fillId="49" borderId="8">
      <alignment vertical="center"/>
    </xf>
    <xf numFmtId="4" fontId="56" fillId="19" borderId="262" applyNumberFormat="0" applyProtection="0">
      <alignment horizontal="right" vertical="center"/>
    </xf>
    <xf numFmtId="186" fontId="28" fillId="51" borderId="258">
      <alignment horizontal="right" vertical="center"/>
      <protection locked="0"/>
    </xf>
    <xf numFmtId="193" fontId="28" fillId="12" borderId="8">
      <alignment vertical="center"/>
      <protection locked="0"/>
    </xf>
    <xf numFmtId="0" fontId="5" fillId="70" borderId="248">
      <alignment horizontal="right" vertical="center"/>
      <protection locked="0"/>
    </xf>
    <xf numFmtId="186" fontId="56" fillId="15" borderId="243" applyNumberFormat="0" applyProtection="0">
      <alignment horizontal="left" vertical="top" indent="1"/>
    </xf>
    <xf numFmtId="186" fontId="56" fillId="40" borderId="252" applyNumberFormat="0" applyFont="0" applyAlignment="0" applyProtection="0"/>
    <xf numFmtId="4" fontId="56" fillId="0" borderId="252" applyNumberFormat="0" applyProtection="0">
      <alignment horizontal="right" vertical="center"/>
    </xf>
    <xf numFmtId="186" fontId="56" fillId="63" borderId="251" applyNumberFormat="0" applyProtection="0">
      <alignment horizontal="left" vertical="top" indent="1"/>
    </xf>
    <xf numFmtId="186" fontId="56" fillId="63" borderId="260" applyNumberFormat="0" applyProtection="0">
      <alignment horizontal="left" vertical="top" indent="1"/>
    </xf>
    <xf numFmtId="191" fontId="28" fillId="12" borderId="8">
      <alignment vertical="center"/>
      <protection locked="0"/>
    </xf>
    <xf numFmtId="172" fontId="28" fillId="12" borderId="248">
      <alignment vertical="center"/>
      <protection locked="0"/>
    </xf>
    <xf numFmtId="186" fontId="27" fillId="15" borderId="260" applyNumberFormat="0" applyProtection="0">
      <alignment horizontal="left" vertical="center" indent="1"/>
    </xf>
    <xf numFmtId="0" fontId="5" fillId="13" borderId="258">
      <alignment vertical="center"/>
    </xf>
    <xf numFmtId="4" fontId="56" fillId="58" borderId="252" applyNumberFormat="0" applyProtection="0">
      <alignment horizontal="right" vertical="center"/>
    </xf>
    <xf numFmtId="186" fontId="27" fillId="21" borderId="260" applyNumberFormat="0" applyProtection="0">
      <alignment horizontal="left" vertical="top" indent="1"/>
    </xf>
    <xf numFmtId="4" fontId="56" fillId="19" borderId="241" applyNumberFormat="0" applyProtection="0">
      <alignment horizontal="right" vertical="center"/>
    </xf>
    <xf numFmtId="186" fontId="27" fillId="14" borderId="251" applyNumberFormat="0" applyProtection="0">
      <alignment horizontal="left" vertical="top" indent="1"/>
    </xf>
    <xf numFmtId="0" fontId="5" fillId="13" borderId="248">
      <alignment vertical="center"/>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4" fontId="56" fillId="61" borderId="266" applyNumberFormat="0" applyProtection="0">
      <alignment horizontal="left" vertical="center" indent="1"/>
    </xf>
    <xf numFmtId="186" fontId="56" fillId="14" borderId="260" applyNumberFormat="0" applyProtection="0">
      <alignment horizontal="left" vertical="top" indent="1"/>
    </xf>
    <xf numFmtId="186" fontId="61" fillId="21" borderId="264" applyBorder="0"/>
    <xf numFmtId="4" fontId="56" fillId="23" borderId="252" applyNumberFormat="0" applyProtection="0">
      <alignment horizontal="right" vertical="center"/>
    </xf>
    <xf numFmtId="4" fontId="59" fillId="65" borderId="262" applyNumberFormat="0" applyProtection="0">
      <alignment horizontal="right" vertical="center"/>
    </xf>
    <xf numFmtId="186" fontId="56" fillId="63" borderId="251" applyNumberFormat="0" applyProtection="0">
      <alignment horizontal="left" vertical="top" indent="1"/>
    </xf>
    <xf numFmtId="186" fontId="27" fillId="14" borderId="243" applyNumberFormat="0" applyProtection="0">
      <alignment horizontal="left" vertical="center" indent="1"/>
    </xf>
    <xf numFmtId="186" fontId="62" fillId="15" borderId="251" applyNumberFormat="0" applyProtection="0">
      <alignment horizontal="left" vertical="top" indent="1"/>
    </xf>
    <xf numFmtId="186" fontId="56" fillId="63" borderId="251" applyNumberFormat="0" applyProtection="0">
      <alignment horizontal="left" vertical="top" indent="1"/>
    </xf>
    <xf numFmtId="4" fontId="70" fillId="53" borderId="251" applyNumberFormat="0" applyProtection="0">
      <alignment vertical="center"/>
    </xf>
    <xf numFmtId="186" fontId="27" fillId="15" borderId="251" applyNumberFormat="0" applyProtection="0">
      <alignment horizontal="left" vertical="top" indent="1"/>
    </xf>
    <xf numFmtId="186" fontId="56" fillId="63" borderId="260" applyNumberFormat="0" applyProtection="0">
      <alignment horizontal="left" vertical="top" indent="1"/>
    </xf>
    <xf numFmtId="186" fontId="56" fillId="14" borderId="251" applyNumberFormat="0" applyProtection="0">
      <alignment horizontal="left" vertical="top" indent="1"/>
    </xf>
    <xf numFmtId="186" fontId="44" fillId="0" borderId="247" applyNumberFormat="0" applyFill="0" applyAlignment="0" applyProtection="0"/>
    <xf numFmtId="186" fontId="56" fillId="40" borderId="252" applyNumberFormat="0" applyFont="0" applyAlignment="0" applyProtection="0"/>
    <xf numFmtId="186" fontId="42" fillId="44" borderId="252" applyNumberFormat="0" applyAlignment="0" applyProtection="0"/>
    <xf numFmtId="0" fontId="5" fillId="70" borderId="258">
      <alignment horizontal="right" vertical="center"/>
      <protection locked="0"/>
    </xf>
    <xf numFmtId="4" fontId="56" fillId="54" borderId="262" applyNumberFormat="0" applyProtection="0">
      <alignment horizontal="left" vertical="center" indent="1"/>
    </xf>
    <xf numFmtId="186" fontId="56" fillId="63" borderId="252" applyNumberFormat="0" applyProtection="0">
      <alignment horizontal="left" vertical="center"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4" fontId="62" fillId="48" borderId="251" applyNumberFormat="0" applyProtection="0">
      <alignment vertical="center"/>
    </xf>
    <xf numFmtId="4" fontId="56" fillId="56"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94" fontId="33" fillId="0" borderId="259" applyFill="0"/>
    <xf numFmtId="186" fontId="42" fillId="44" borderId="262" applyNumberFormat="0" applyAlignment="0" applyProtection="0"/>
    <xf numFmtId="186" fontId="27" fillId="15" borderId="251" applyNumberFormat="0" applyProtection="0">
      <alignment horizontal="left" vertical="center" indent="1"/>
    </xf>
    <xf numFmtId="186" fontId="56" fillId="63" borderId="251" applyNumberFormat="0" applyProtection="0">
      <alignment horizontal="left" vertical="top" indent="1"/>
    </xf>
    <xf numFmtId="186" fontId="50" fillId="41" borderId="252" applyNumberFormat="0" applyAlignment="0" applyProtection="0"/>
    <xf numFmtId="186" fontId="56" fillId="40" borderId="252" applyNumberFormat="0" applyFont="0" applyAlignment="0" applyProtection="0"/>
    <xf numFmtId="4" fontId="56" fillId="54" borderId="262" applyNumberFormat="0" applyProtection="0">
      <alignment horizontal="left" vertical="center" indent="1"/>
    </xf>
    <xf numFmtId="186" fontId="56" fillId="14" borderId="260" applyNumberFormat="0" applyProtection="0">
      <alignment horizontal="left" vertical="top" indent="1"/>
    </xf>
    <xf numFmtId="4" fontId="56" fillId="60" borderId="252" applyNumberFormat="0" applyProtection="0">
      <alignment horizontal="right" vertical="center"/>
    </xf>
    <xf numFmtId="186" fontId="56" fillId="40" borderId="252" applyNumberFormat="0" applyFont="0" applyAlignment="0" applyProtection="0"/>
    <xf numFmtId="186" fontId="56" fillId="15" borderId="251" applyNumberFormat="0" applyProtection="0">
      <alignment horizontal="left" vertical="top" indent="1"/>
    </xf>
    <xf numFmtId="4" fontId="72" fillId="87" borderId="251" applyNumberFormat="0" applyProtection="0">
      <alignment horizontal="right" vertical="center"/>
    </xf>
    <xf numFmtId="4" fontId="27" fillId="21" borderId="256" applyNumberFormat="0" applyProtection="0">
      <alignment horizontal="left" vertical="center" indent="1"/>
    </xf>
    <xf numFmtId="186" fontId="56" fillId="14" borderId="252" applyNumberFormat="0" applyProtection="0">
      <alignment horizontal="left" vertical="center" indent="1"/>
    </xf>
    <xf numFmtId="191" fontId="5" fillId="13" borderId="258">
      <alignment vertical="center"/>
    </xf>
    <xf numFmtId="193" fontId="5" fillId="69" borderId="258">
      <alignment vertical="center"/>
    </xf>
    <xf numFmtId="188" fontId="5" fillId="69" borderId="258">
      <alignment vertical="center"/>
    </xf>
    <xf numFmtId="0" fontId="5" fillId="7" borderId="258">
      <alignment vertical="center"/>
      <protection locked="0"/>
    </xf>
    <xf numFmtId="191" fontId="28" fillId="50" borderId="258">
      <alignment vertical="center"/>
    </xf>
    <xf numFmtId="186" fontId="44" fillId="0" borderId="267" applyNumberFormat="0" applyFill="0" applyAlignment="0" applyProtection="0"/>
    <xf numFmtId="186" fontId="56" fillId="14" borderId="252" applyNumberFormat="0" applyProtection="0">
      <alignment horizontal="left" vertical="center" indent="1"/>
    </xf>
    <xf numFmtId="186" fontId="27" fillId="14" borderId="251" applyNumberFormat="0" applyProtection="0">
      <alignment horizontal="left" vertical="center" indent="1"/>
    </xf>
    <xf numFmtId="191" fontId="5" fillId="69" borderId="258">
      <alignment vertical="center"/>
    </xf>
    <xf numFmtId="186" fontId="56" fillId="14" borderId="260" applyNumberFormat="0" applyProtection="0">
      <alignment horizontal="left" vertical="top" indent="1"/>
    </xf>
    <xf numFmtId="186" fontId="42" fillId="44" borderId="252" applyNumberForma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8" fontId="28" fillId="51" borderId="258">
      <alignment horizontal="right" vertical="center"/>
      <protection locked="0"/>
    </xf>
    <xf numFmtId="186" fontId="27" fillId="63" borderId="260" applyNumberFormat="0" applyProtection="0">
      <alignment horizontal="left" vertical="center" indent="1"/>
    </xf>
    <xf numFmtId="188" fontId="28" fillId="49" borderId="258">
      <alignment vertical="center"/>
    </xf>
    <xf numFmtId="37" fontId="33" fillId="0" borderId="255" applyNumberFormat="0"/>
    <xf numFmtId="186" fontId="56" fillId="62" borderId="252" applyNumberFormat="0" applyProtection="0">
      <alignment horizontal="left" vertical="center" indent="1"/>
    </xf>
    <xf numFmtId="37" fontId="33" fillId="0" borderId="265" applyNumberFormat="0"/>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4" fontId="56" fillId="14" borderId="266" applyNumberFormat="0" applyProtection="0">
      <alignment horizontal="left" vertical="center" indent="1"/>
    </xf>
    <xf numFmtId="186" fontId="56" fillId="63" borderId="251" applyNumberFormat="0" applyProtection="0">
      <alignment horizontal="left" vertical="top" indent="1"/>
    </xf>
    <xf numFmtId="4" fontId="56" fillId="15" borderId="252" applyNumberFormat="0" applyProtection="0">
      <alignment horizontal="right" vertical="center"/>
    </xf>
    <xf numFmtId="186" fontId="27"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86" fontId="62" fillId="15" borderId="251" applyNumberFormat="0" applyProtection="0">
      <alignment horizontal="left" vertical="top" indent="1"/>
    </xf>
    <xf numFmtId="4" fontId="56" fillId="16" borderId="262" applyNumberFormat="0" applyProtection="0">
      <alignment horizontal="right" vertical="center"/>
    </xf>
    <xf numFmtId="186" fontId="57" fillId="44" borderId="253" applyNumberFormat="0" applyAlignment="0" applyProtection="0"/>
    <xf numFmtId="4" fontId="56" fillId="0" borderId="252" applyNumberFormat="0" applyProtection="0">
      <alignment horizontal="right" vertical="center"/>
    </xf>
    <xf numFmtId="0" fontId="27" fillId="14" borderId="260" applyNumberFormat="0" applyProtection="0">
      <alignment horizontal="left" vertical="center" indent="1"/>
    </xf>
    <xf numFmtId="4" fontId="76" fillId="87" borderId="260" applyNumberFormat="0" applyProtection="0">
      <alignment horizontal="right" vertical="center"/>
    </xf>
    <xf numFmtId="186" fontId="42" fillId="44" borderId="252" applyNumberFormat="0" applyAlignment="0" applyProtection="0"/>
    <xf numFmtId="4" fontId="72" fillId="78" borderId="260"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27" fillId="64" borderId="258" applyNumberFormat="0">
      <protection locked="0"/>
    </xf>
    <xf numFmtId="4" fontId="64" fillId="64" borderId="252" applyNumberFormat="0" applyProtection="0">
      <alignment horizontal="right" vertical="center"/>
    </xf>
    <xf numFmtId="186" fontId="57" fillId="44" borderId="253" applyNumberFormat="0" applyAlignment="0" applyProtection="0"/>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1" borderId="252" applyNumberFormat="0" applyProtection="0">
      <alignment horizontal="left" vertical="center" indent="1"/>
    </xf>
    <xf numFmtId="4" fontId="56" fillId="54" borderId="262" applyNumberFormat="0" applyProtection="0">
      <alignment horizontal="left" vertical="center" indent="1"/>
    </xf>
    <xf numFmtId="186" fontId="56" fillId="15" borderId="251" applyNumberFormat="0" applyProtection="0">
      <alignment horizontal="left" vertical="top" indent="1"/>
    </xf>
    <xf numFmtId="4" fontId="63" fillId="66" borderId="256" applyNumberFormat="0" applyProtection="0">
      <alignment horizontal="left" vertical="center" indent="1"/>
    </xf>
    <xf numFmtId="186" fontId="56" fillId="40" borderId="252" applyNumberFormat="0" applyFont="0" applyAlignment="0" applyProtection="0"/>
    <xf numFmtId="186" fontId="56" fillId="14" borderId="251" applyNumberFormat="0" applyProtection="0">
      <alignment horizontal="left" vertical="top" indent="1"/>
    </xf>
    <xf numFmtId="4" fontId="56" fillId="58" borderId="252" applyNumberFormat="0" applyProtection="0">
      <alignment horizontal="right" vertical="center"/>
    </xf>
    <xf numFmtId="186" fontId="56" fillId="21" borderId="251" applyNumberFormat="0" applyProtection="0">
      <alignment horizontal="left" vertical="top" indent="1"/>
    </xf>
    <xf numFmtId="0" fontId="27" fillId="14" borderId="251" applyNumberFormat="0" applyProtection="0">
      <alignment horizontal="left" vertical="center" indent="1"/>
    </xf>
    <xf numFmtId="186" fontId="28" fillId="51" borderId="8">
      <alignment horizontal="right" vertical="center"/>
      <protection locked="0"/>
    </xf>
    <xf numFmtId="4" fontId="56" fillId="23" borderId="262" applyNumberFormat="0" applyProtection="0">
      <alignment horizontal="right" vertical="center"/>
    </xf>
    <xf numFmtId="186" fontId="56" fillId="21" borderId="251" applyNumberFormat="0" applyProtection="0">
      <alignment horizontal="left" vertical="top" indent="1"/>
    </xf>
    <xf numFmtId="4" fontId="56" fillId="60" borderId="241" applyNumberFormat="0" applyProtection="0">
      <alignment horizontal="right" vertical="center"/>
    </xf>
    <xf numFmtId="186" fontId="50" fillId="41" borderId="252" applyNumberFormat="0" applyAlignment="0" applyProtection="0"/>
    <xf numFmtId="186" fontId="56" fillId="15" borderId="251" applyNumberFormat="0" applyProtection="0">
      <alignment horizontal="left" vertical="top" indent="1"/>
    </xf>
    <xf numFmtId="186" fontId="60" fillId="52" borderId="243" applyNumberFormat="0" applyProtection="0">
      <alignment horizontal="left" vertical="top" indent="1"/>
    </xf>
    <xf numFmtId="186" fontId="27" fillId="63" borderId="243" applyNumberFormat="0" applyProtection="0">
      <alignment horizontal="left" vertical="top" indent="1"/>
    </xf>
    <xf numFmtId="186" fontId="56" fillId="21" borderId="243" applyNumberFormat="0" applyProtection="0">
      <alignment horizontal="left" vertical="top" indent="1"/>
    </xf>
    <xf numFmtId="4" fontId="56" fillId="0" borderId="262" applyNumberFormat="0" applyProtection="0">
      <alignment horizontal="right" vertical="center"/>
    </xf>
    <xf numFmtId="186" fontId="56" fillId="14" borderId="260" applyNumberFormat="0" applyProtection="0">
      <alignment horizontal="left" vertical="top" indent="1"/>
    </xf>
    <xf numFmtId="4" fontId="62" fillId="48" borderId="260" applyNumberFormat="0" applyProtection="0">
      <alignment vertical="center"/>
    </xf>
    <xf numFmtId="4" fontId="56" fillId="19" borderId="262" applyNumberFormat="0" applyProtection="0">
      <alignment horizontal="right" vertical="center"/>
    </xf>
    <xf numFmtId="186" fontId="56" fillId="40" borderId="241" applyNumberFormat="0" applyFont="0" applyAlignment="0" applyProtection="0"/>
    <xf numFmtId="186" fontId="56" fillId="15" borderId="251" applyNumberFormat="0" applyProtection="0">
      <alignment horizontal="left" vertical="top" indent="1"/>
    </xf>
    <xf numFmtId="4" fontId="56" fillId="56" borderId="252" applyNumberFormat="0" applyProtection="0">
      <alignment horizontal="right" vertical="center"/>
    </xf>
    <xf numFmtId="186" fontId="57" fillId="44" borderId="253" applyNumberFormat="0" applyAlignment="0" applyProtection="0"/>
    <xf numFmtId="186" fontId="27" fillId="63" borderId="251" applyNumberFormat="0" applyProtection="0">
      <alignment horizontal="left" vertical="center" indent="1"/>
    </xf>
    <xf numFmtId="186" fontId="62" fillId="48" borderId="251" applyNumberFormat="0" applyProtection="0">
      <alignment horizontal="left" vertical="top" indent="1"/>
    </xf>
    <xf numFmtId="4" fontId="56" fillId="54" borderId="262" applyNumberFormat="0" applyProtection="0">
      <alignment horizontal="left" vertical="center" indent="1"/>
    </xf>
    <xf numFmtId="4" fontId="56" fillId="60" borderId="262" applyNumberFormat="0" applyProtection="0">
      <alignment horizontal="right" vertical="center"/>
    </xf>
    <xf numFmtId="186" fontId="56" fillId="14" borderId="251" applyNumberFormat="0" applyProtection="0">
      <alignment horizontal="left" vertical="top" indent="1"/>
    </xf>
    <xf numFmtId="193" fontId="28" fillId="12" borderId="258">
      <alignment vertical="center"/>
      <protection locked="0"/>
    </xf>
    <xf numFmtId="190" fontId="28" fillId="49" borderId="258">
      <alignment vertical="center"/>
    </xf>
    <xf numFmtId="186" fontId="50" fillId="41" borderId="252" applyNumberFormat="0" applyAlignment="0" applyProtection="0"/>
    <xf numFmtId="4" fontId="56" fillId="16"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8" fontId="5" fillId="7" borderId="258">
      <alignment vertical="center"/>
      <protection locked="0"/>
    </xf>
    <xf numFmtId="191" fontId="5" fillId="70" borderId="8">
      <alignment horizontal="right" vertical="center"/>
      <protection locked="0"/>
    </xf>
    <xf numFmtId="186" fontId="56" fillId="15" borderId="260" applyNumberFormat="0" applyProtection="0">
      <alignment horizontal="left" vertical="top" indent="1"/>
    </xf>
    <xf numFmtId="4" fontId="64" fillId="64" borderId="262" applyNumberFormat="0" applyProtection="0">
      <alignment horizontal="right" vertical="center"/>
    </xf>
    <xf numFmtId="186" fontId="56" fillId="14" borderId="251" applyNumberFormat="0" applyProtection="0">
      <alignment horizontal="left" vertical="top" indent="1"/>
    </xf>
    <xf numFmtId="186" fontId="27" fillId="21" borderId="243" applyNumberFormat="0" applyProtection="0">
      <alignment horizontal="left" vertical="center" indent="1"/>
    </xf>
    <xf numFmtId="4" fontId="56" fillId="52" borderId="241" applyNumberFormat="0" applyProtection="0">
      <alignment vertical="center"/>
    </xf>
    <xf numFmtId="186" fontId="56" fillId="15" borderId="260" applyNumberFormat="0" applyProtection="0">
      <alignment horizontal="left" vertical="top" indent="1"/>
    </xf>
    <xf numFmtId="4" fontId="72" fillId="79" borderId="243" applyNumberFormat="0" applyProtection="0">
      <alignment horizontal="right" vertical="center"/>
    </xf>
    <xf numFmtId="4" fontId="27" fillId="21" borderId="256" applyNumberFormat="0" applyProtection="0">
      <alignment horizontal="left" vertical="center" indent="1"/>
    </xf>
    <xf numFmtId="190" fontId="28" fillId="51" borderId="248">
      <alignment horizontal="right" vertical="center"/>
      <protection locked="0"/>
    </xf>
    <xf numFmtId="186" fontId="56" fillId="15" borderId="251" applyNumberFormat="0" applyProtection="0">
      <alignment horizontal="left" vertical="top" indent="1"/>
    </xf>
    <xf numFmtId="37" fontId="33" fillId="0" borderId="255" applyNumberFormat="0"/>
    <xf numFmtId="186" fontId="56" fillId="63" borderId="252" applyNumberFormat="0" applyProtection="0">
      <alignment horizontal="left" vertical="center" indent="1"/>
    </xf>
    <xf numFmtId="186" fontId="56" fillId="15" borderId="251" applyNumberFormat="0" applyProtection="0">
      <alignment horizontal="left" vertical="top" indent="1"/>
    </xf>
    <xf numFmtId="4" fontId="56" fillId="54" borderId="252" applyNumberFormat="0" applyProtection="0">
      <alignment horizontal="left" vertical="center" indent="1"/>
    </xf>
    <xf numFmtId="186" fontId="56" fillId="63" borderId="260" applyNumberFormat="0" applyProtection="0">
      <alignment horizontal="left" vertical="top" indent="1"/>
    </xf>
    <xf numFmtId="186" fontId="56" fillId="63" borderId="251" applyNumberFormat="0" applyProtection="0">
      <alignment horizontal="left" vertical="top" indent="1"/>
    </xf>
    <xf numFmtId="4" fontId="56" fillId="54" borderId="252" applyNumberFormat="0" applyProtection="0">
      <alignment horizontal="left" vertical="center" indent="1"/>
    </xf>
    <xf numFmtId="186" fontId="56" fillId="15" borderId="243" applyNumberFormat="0" applyProtection="0">
      <alignment horizontal="left" vertical="top" indent="1"/>
    </xf>
    <xf numFmtId="186" fontId="56" fillId="15" borderId="260" applyNumberFormat="0" applyProtection="0">
      <alignment horizontal="left" vertical="top" indent="1"/>
    </xf>
    <xf numFmtId="191" fontId="5" fillId="13" borderId="8">
      <alignment vertical="center"/>
    </xf>
    <xf numFmtId="186" fontId="56" fillId="21" borderId="251" applyNumberFormat="0" applyProtection="0">
      <alignment horizontal="left" vertical="top" indent="1"/>
    </xf>
    <xf numFmtId="4" fontId="56" fillId="59" borderId="241" applyNumberFormat="0" applyProtection="0">
      <alignment horizontal="right" vertical="center"/>
    </xf>
    <xf numFmtId="4" fontId="56" fillId="59" borderId="262" applyNumberFormat="0" applyProtection="0">
      <alignment horizontal="right" vertical="center"/>
    </xf>
    <xf numFmtId="4" fontId="64" fillId="64" borderId="252" applyNumberFormat="0" applyProtection="0">
      <alignment horizontal="right" vertical="center"/>
    </xf>
    <xf numFmtId="186" fontId="56" fillId="40" borderId="252" applyNumberFormat="0" applyFont="0" applyAlignment="0" applyProtection="0"/>
    <xf numFmtId="193" fontId="28" fillId="12" borderId="258">
      <alignment vertical="center"/>
      <protection locked="0"/>
    </xf>
    <xf numFmtId="186" fontId="28" fillId="12" borderId="268">
      <alignment vertical="center"/>
      <protection locked="0"/>
    </xf>
    <xf numFmtId="4" fontId="56" fillId="14" borderId="256" applyNumberFormat="0" applyProtection="0">
      <alignment horizontal="left" vertical="center" indent="1"/>
    </xf>
    <xf numFmtId="186" fontId="44" fillId="0" borderId="247" applyNumberFormat="0" applyFill="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63" borderId="252"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72" fillId="83" borderId="260" applyNumberFormat="0" applyProtection="0">
      <alignment horizontal="right" vertical="center"/>
    </xf>
    <xf numFmtId="4" fontId="56" fillId="19" borderId="262" applyNumberFormat="0" applyProtection="0">
      <alignment horizontal="right" vertical="center"/>
    </xf>
    <xf numFmtId="186" fontId="56" fillId="63" borderId="251"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86" fontId="27" fillId="15" borderId="251" applyNumberFormat="0" applyProtection="0">
      <alignment horizontal="left" vertical="center" indent="1"/>
    </xf>
    <xf numFmtId="186" fontId="27" fillId="15" borderId="251" applyNumberFormat="0" applyProtection="0">
      <alignment horizontal="left" vertical="top"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191" fontId="5" fillId="13" borderId="248">
      <alignment vertical="center"/>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6" fillId="63" borderId="251" applyNumberFormat="0" applyProtection="0">
      <alignment horizontal="left" vertical="top" indent="1"/>
    </xf>
    <xf numFmtId="186" fontId="56" fillId="14" borderId="243" applyNumberFormat="0" applyProtection="0">
      <alignment horizontal="left" vertical="top" indent="1"/>
    </xf>
    <xf numFmtId="186" fontId="62" fillId="48" borderId="243" applyNumberFormat="0" applyProtection="0">
      <alignment horizontal="left" vertical="top" indent="1"/>
    </xf>
    <xf numFmtId="186" fontId="27" fillId="14" borderId="251" applyNumberFormat="0" applyProtection="0">
      <alignment horizontal="left" vertical="center" indent="1"/>
    </xf>
    <xf numFmtId="186" fontId="27" fillId="63" borderId="243" applyNumberFormat="0" applyProtection="0">
      <alignment horizontal="left" vertical="center" indent="1"/>
    </xf>
    <xf numFmtId="191" fontId="28" fillId="51" borderId="248">
      <alignment horizontal="right" vertical="center"/>
      <protection locked="0"/>
    </xf>
    <xf numFmtId="186" fontId="56" fillId="40" borderId="252" applyNumberFormat="0" applyFont="0" applyAlignment="0" applyProtection="0"/>
    <xf numFmtId="186" fontId="56" fillId="63" borderId="260" applyNumberFormat="0" applyProtection="0">
      <alignment horizontal="left" vertical="top" indent="1"/>
    </xf>
    <xf numFmtId="186" fontId="56" fillId="14" borderId="243" applyNumberFormat="0" applyProtection="0">
      <alignment horizontal="left" vertical="top" indent="1"/>
    </xf>
    <xf numFmtId="186" fontId="56" fillId="14" borderId="251" applyNumberFormat="0" applyProtection="0">
      <alignment horizontal="left" vertical="top" indent="1"/>
    </xf>
    <xf numFmtId="4" fontId="27" fillId="21" borderId="256" applyNumberFormat="0" applyProtection="0">
      <alignment horizontal="left" vertical="center" indent="1"/>
    </xf>
    <xf numFmtId="186" fontId="27" fillId="64" borderId="258" applyNumberFormat="0">
      <protection locked="0"/>
    </xf>
    <xf numFmtId="186" fontId="56" fillId="21" borderId="251" applyNumberFormat="0" applyProtection="0">
      <alignment horizontal="left" vertical="top" indent="1"/>
    </xf>
    <xf numFmtId="191" fontId="5" fillId="7" borderId="258">
      <alignment vertical="center"/>
      <protection locked="0"/>
    </xf>
    <xf numFmtId="186" fontId="56" fillId="21" borderId="251" applyNumberFormat="0" applyProtection="0">
      <alignment horizontal="left" vertical="top" indent="1"/>
    </xf>
    <xf numFmtId="4" fontId="27" fillId="21" borderId="266" applyNumberFormat="0" applyProtection="0">
      <alignment horizontal="left" vertical="center" indent="1"/>
    </xf>
    <xf numFmtId="186" fontId="27" fillId="15" borderId="243" applyNumberFormat="0" applyProtection="0">
      <alignment horizontal="left" vertical="center" indent="1"/>
    </xf>
    <xf numFmtId="4" fontId="71" fillId="53" borderId="243" applyNumberFormat="0" applyProtection="0">
      <alignment vertical="center"/>
    </xf>
    <xf numFmtId="0" fontId="5" fillId="7" borderId="248">
      <alignment vertical="center"/>
      <protection locked="0"/>
    </xf>
    <xf numFmtId="186" fontId="56" fillId="15" borderId="243" applyNumberFormat="0" applyProtection="0">
      <alignment horizontal="left" vertical="top" indent="1"/>
    </xf>
    <xf numFmtId="186" fontId="42" fillId="44" borderId="241" applyNumberFormat="0" applyAlignment="0" applyProtection="0"/>
    <xf numFmtId="186" fontId="56" fillId="21" borderId="243" applyNumberFormat="0" applyProtection="0">
      <alignment horizontal="left" vertical="top" indent="1"/>
    </xf>
    <xf numFmtId="186" fontId="62" fillId="48" borderId="243" applyNumberFormat="0" applyProtection="0">
      <alignment horizontal="left" vertical="top" indent="1"/>
    </xf>
    <xf numFmtId="186" fontId="60" fillId="52" borderId="243" applyNumberFormat="0" applyProtection="0">
      <alignment horizontal="left" vertical="top" indent="1"/>
    </xf>
    <xf numFmtId="186" fontId="50" fillId="41" borderId="241" applyNumberFormat="0" applyAlignment="0" applyProtection="0"/>
    <xf numFmtId="4" fontId="56" fillId="61" borderId="244" applyNumberFormat="0" applyProtection="0">
      <alignment horizontal="left" vertical="center" indent="1"/>
    </xf>
    <xf numFmtId="4" fontId="56" fillId="54" borderId="262" applyNumberFormat="0" applyProtection="0">
      <alignment horizontal="left" vertical="center" indent="1"/>
    </xf>
    <xf numFmtId="186" fontId="56" fillId="21"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172" fontId="5" fillId="7" borderId="248">
      <alignment vertical="center"/>
      <protection locked="0"/>
    </xf>
    <xf numFmtId="4" fontId="64" fillId="64" borderId="252" applyNumberFormat="0" applyProtection="0">
      <alignment horizontal="right" vertical="center"/>
    </xf>
    <xf numFmtId="4" fontId="62" fillId="11" borderId="243" applyNumberFormat="0" applyProtection="0">
      <alignment horizontal="left" vertical="center" indent="1"/>
    </xf>
    <xf numFmtId="186" fontId="56" fillId="15" borderId="251" applyNumberFormat="0" applyProtection="0">
      <alignment horizontal="left" vertical="top" indent="1"/>
    </xf>
    <xf numFmtId="186" fontId="56" fillId="40" borderId="262" applyNumberFormat="0" applyFont="0" applyAlignment="0" applyProtection="0"/>
    <xf numFmtId="186" fontId="56" fillId="63" borderId="241" applyNumberFormat="0" applyProtection="0">
      <alignment horizontal="left" vertical="center" indent="1"/>
    </xf>
    <xf numFmtId="191" fontId="5" fillId="69" borderId="8">
      <alignment vertical="center"/>
    </xf>
    <xf numFmtId="193" fontId="28" fillId="50" borderId="258">
      <alignment vertical="center"/>
    </xf>
    <xf numFmtId="186" fontId="27" fillId="63" borderId="251" applyNumberFormat="0" applyProtection="0">
      <alignment horizontal="left" vertical="center" indent="1"/>
    </xf>
    <xf numFmtId="190" fontId="5" fillId="70" borderId="8">
      <alignment horizontal="right" vertical="center"/>
      <protection locked="0"/>
    </xf>
    <xf numFmtId="186" fontId="56" fillId="21" borderId="251" applyNumberFormat="0" applyProtection="0">
      <alignment horizontal="left" vertical="top" indent="1"/>
    </xf>
    <xf numFmtId="186" fontId="56" fillId="63" borderId="251" applyNumberFormat="0" applyProtection="0">
      <alignment horizontal="left" vertical="top" indent="1"/>
    </xf>
    <xf numFmtId="4" fontId="62" fillId="48" borderId="243" applyNumberFormat="0" applyProtection="0">
      <alignment vertical="center"/>
    </xf>
    <xf numFmtId="4" fontId="59" fillId="65" borderId="262" applyNumberFormat="0" applyProtection="0">
      <alignment horizontal="right" vertical="center"/>
    </xf>
    <xf numFmtId="4" fontId="62" fillId="48" borderId="260" applyNumberFormat="0" applyProtection="0">
      <alignment vertical="center"/>
    </xf>
    <xf numFmtId="186" fontId="56" fillId="15" borderId="251" applyNumberFormat="0" applyProtection="0">
      <alignment horizontal="left" vertical="top" indent="1"/>
    </xf>
    <xf numFmtId="4" fontId="56" fillId="54" borderId="241" applyNumberFormat="0" applyProtection="0">
      <alignment horizontal="left" vertical="center" indent="1"/>
    </xf>
    <xf numFmtId="186" fontId="56" fillId="21" borderId="251" applyNumberFormat="0" applyProtection="0">
      <alignment horizontal="left" vertical="top" indent="1"/>
    </xf>
    <xf numFmtId="191" fontId="28" fillId="50" borderId="258">
      <alignment vertical="center"/>
    </xf>
    <xf numFmtId="191" fontId="5" fillId="69" borderId="258">
      <alignment vertical="center"/>
    </xf>
    <xf numFmtId="186" fontId="56" fillId="63" borderId="251" applyNumberFormat="0" applyProtection="0">
      <alignment horizontal="left" vertical="top" indent="1"/>
    </xf>
    <xf numFmtId="4" fontId="56" fillId="0" borderId="252" applyNumberFormat="0" applyProtection="0">
      <alignment horizontal="right" vertical="center"/>
    </xf>
    <xf numFmtId="186" fontId="50" fillId="41" borderId="252" applyNumberFormat="0" applyAlignment="0" applyProtection="0"/>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27" fillId="15" borderId="251" applyNumberFormat="0" applyProtection="0">
      <alignment horizontal="left" vertical="center" indent="1"/>
    </xf>
    <xf numFmtId="186" fontId="56" fillId="15" borderId="243"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8" fontId="28" fillId="51" borderId="248">
      <alignment horizontal="right" vertical="center"/>
      <protection locked="0"/>
    </xf>
    <xf numFmtId="186" fontId="27" fillId="15" borderId="251" applyNumberFormat="0" applyProtection="0">
      <alignment horizontal="left" vertical="center" indent="1"/>
    </xf>
    <xf numFmtId="188" fontId="28" fillId="49" borderId="8">
      <alignment vertical="center"/>
    </xf>
    <xf numFmtId="191" fontId="5" fillId="69" borderId="248">
      <alignment vertical="center"/>
    </xf>
    <xf numFmtId="4" fontId="56" fillId="54" borderId="252" applyNumberFormat="0" applyProtection="0">
      <alignment horizontal="left" vertical="center" indent="1"/>
    </xf>
    <xf numFmtId="4" fontId="70" fillId="53" borderId="251" applyNumberFormat="0" applyProtection="0">
      <alignment vertical="center"/>
    </xf>
    <xf numFmtId="191" fontId="28" fillId="12" borderId="258">
      <alignment vertical="center"/>
      <protection locked="0"/>
    </xf>
    <xf numFmtId="186" fontId="56" fillId="21" borderId="243" applyNumberFormat="0" applyProtection="0">
      <alignment horizontal="left" vertical="top" indent="1"/>
    </xf>
    <xf numFmtId="186" fontId="56" fillId="21" borderId="260" applyNumberFormat="0" applyProtection="0">
      <alignment horizontal="left" vertical="top" indent="1"/>
    </xf>
    <xf numFmtId="186" fontId="56" fillId="21" borderId="251" applyNumberFormat="0" applyProtection="0">
      <alignment horizontal="left" vertical="top" indent="1"/>
    </xf>
    <xf numFmtId="4" fontId="56" fillId="55" borderId="262" applyNumberFormat="0" applyProtection="0">
      <alignment horizontal="right" vertical="center"/>
    </xf>
    <xf numFmtId="186" fontId="56" fillId="63" borderId="251" applyNumberFormat="0" applyProtection="0">
      <alignment horizontal="left" vertical="top" indent="1"/>
    </xf>
    <xf numFmtId="186" fontId="56" fillId="40" borderId="252" applyNumberFormat="0" applyFont="0" applyAlignment="0" applyProtection="0"/>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56" fillId="21" borderId="260" applyNumberFormat="0" applyProtection="0">
      <alignment horizontal="left" vertical="top" indent="1"/>
    </xf>
    <xf numFmtId="4" fontId="56" fillId="15" borderId="252" applyNumberFormat="0" applyProtection="0">
      <alignment horizontal="right" vertical="center"/>
    </xf>
    <xf numFmtId="188" fontId="5" fillId="69" borderId="8">
      <alignment vertical="center"/>
    </xf>
    <xf numFmtId="4" fontId="63" fillId="66" borderId="244" applyNumberFormat="0" applyProtection="0">
      <alignment horizontal="left" vertical="center" indent="1"/>
    </xf>
    <xf numFmtId="186" fontId="56" fillId="21" borderId="260"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86" fontId="56" fillId="62" borderId="241" applyNumberFormat="0" applyProtection="0">
      <alignment horizontal="left" vertical="center" indent="1"/>
    </xf>
    <xf numFmtId="37" fontId="33" fillId="0" borderId="246" applyNumberFormat="0"/>
    <xf numFmtId="186" fontId="56" fillId="21" borderId="243" applyNumberFormat="0" applyProtection="0">
      <alignment horizontal="left" vertical="top" indent="1"/>
    </xf>
    <xf numFmtId="186" fontId="56" fillId="15" borderId="251" applyNumberFormat="0" applyProtection="0">
      <alignment horizontal="left" vertical="top" indent="1"/>
    </xf>
    <xf numFmtId="186" fontId="27" fillId="21" borderId="243" applyNumberFormat="0" applyProtection="0">
      <alignment horizontal="left" vertical="top" indent="1"/>
    </xf>
    <xf numFmtId="186" fontId="56" fillId="15" borderId="243" applyNumberFormat="0" applyProtection="0">
      <alignment horizontal="left" vertical="top" indent="1"/>
    </xf>
    <xf numFmtId="186" fontId="57" fillId="44" borderId="253" applyNumberFormat="0" applyAlignment="0" applyProtection="0"/>
    <xf numFmtId="4" fontId="72" fillId="84" borderId="251" applyNumberFormat="0" applyProtection="0">
      <alignment horizontal="right" vertical="center"/>
    </xf>
    <xf numFmtId="186" fontId="56" fillId="14" borderId="251" applyNumberFormat="0" applyProtection="0">
      <alignment horizontal="left" vertical="top" indent="1"/>
    </xf>
    <xf numFmtId="4" fontId="56" fillId="61" borderId="256" applyNumberFormat="0" applyProtection="0">
      <alignment horizontal="left" vertical="center" indent="1"/>
    </xf>
    <xf numFmtId="4" fontId="56" fillId="52" borderId="262" applyNumberFormat="0" applyProtection="0">
      <alignment vertical="center"/>
    </xf>
    <xf numFmtId="186" fontId="27" fillId="15" borderId="260" applyNumberFormat="0" applyProtection="0">
      <alignment horizontal="left" vertical="center" indent="1"/>
    </xf>
    <xf numFmtId="186" fontId="56" fillId="21" borderId="260"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63" borderId="262" applyNumberFormat="0" applyProtection="0">
      <alignment horizontal="left" vertical="center" indent="1"/>
    </xf>
    <xf numFmtId="4" fontId="56" fillId="53" borderId="262" applyNumberFormat="0" applyProtection="0">
      <alignment horizontal="left" vertical="center" indent="1"/>
    </xf>
    <xf numFmtId="186" fontId="27" fillId="14" borderId="251" applyNumberFormat="0" applyProtection="0">
      <alignment horizontal="left" vertical="top" indent="1"/>
    </xf>
    <xf numFmtId="4" fontId="56" fillId="16" borderId="262" applyNumberFormat="0" applyProtection="0">
      <alignment horizontal="right" vertical="center"/>
    </xf>
    <xf numFmtId="4" fontId="56" fillId="61" borderId="256" applyNumberFormat="0" applyProtection="0">
      <alignment horizontal="left" vertical="center" indent="1"/>
    </xf>
    <xf numFmtId="4" fontId="62" fillId="11" borderId="251" applyNumberFormat="0" applyProtection="0">
      <alignment horizontal="left" vertical="center" indent="1"/>
    </xf>
    <xf numFmtId="188" fontId="5" fillId="7" borderId="8">
      <alignment vertical="center"/>
      <protection locked="0"/>
    </xf>
    <xf numFmtId="186" fontId="56" fillId="14" borderId="251" applyNumberFormat="0" applyProtection="0">
      <alignment horizontal="left" vertical="top" indent="1"/>
    </xf>
    <xf numFmtId="186" fontId="57" fillId="44" borderId="253" applyNumberFormat="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188" fontId="5" fillId="13" borderId="268">
      <alignment vertical="center"/>
    </xf>
    <xf numFmtId="4" fontId="72" fillId="82" borderId="251" applyNumberFormat="0" applyProtection="0">
      <alignment horizontal="right" vertical="center"/>
    </xf>
    <xf numFmtId="186" fontId="56" fillId="63" borderId="260" applyNumberFormat="0" applyProtection="0">
      <alignment horizontal="left" vertical="top" indent="1"/>
    </xf>
    <xf numFmtId="186" fontId="56" fillId="14" borderId="251" applyNumberFormat="0" applyProtection="0">
      <alignment horizontal="left" vertical="top" indent="1"/>
    </xf>
    <xf numFmtId="4" fontId="56" fillId="15" borderId="266"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56" fillId="15" borderId="260" applyNumberFormat="0" applyProtection="0">
      <alignment horizontal="left" vertical="top" indent="1"/>
    </xf>
    <xf numFmtId="4" fontId="56" fillId="60" borderId="252" applyNumberFormat="0" applyProtection="0">
      <alignment horizontal="right" vertical="center"/>
    </xf>
    <xf numFmtId="4" fontId="56" fillId="59" borderId="252" applyNumberFormat="0" applyProtection="0">
      <alignment horizontal="right" vertical="center"/>
    </xf>
    <xf numFmtId="186" fontId="56" fillId="63" borderId="251" applyNumberFormat="0" applyProtection="0">
      <alignment horizontal="left" vertical="top" indent="1"/>
    </xf>
    <xf numFmtId="186" fontId="56" fillId="15" borderId="243" applyNumberFormat="0" applyProtection="0">
      <alignment horizontal="left" vertical="top" indent="1"/>
    </xf>
    <xf numFmtId="186" fontId="57" fillId="44" borderId="253" applyNumberFormat="0" applyAlignment="0" applyProtection="0"/>
    <xf numFmtId="4" fontId="56" fillId="19" borderId="252" applyNumberFormat="0" applyProtection="0">
      <alignment horizontal="right" vertical="center"/>
    </xf>
    <xf numFmtId="4" fontId="59" fillId="53" borderId="241" applyNumberFormat="0" applyProtection="0">
      <alignment vertical="center"/>
    </xf>
    <xf numFmtId="186" fontId="42" fillId="44" borderId="241" applyNumberFormat="0" applyAlignment="0" applyProtection="0"/>
    <xf numFmtId="186" fontId="27" fillId="63" borderId="260" applyNumberFormat="0" applyProtection="0">
      <alignment horizontal="left" vertical="center" indent="1"/>
    </xf>
    <xf numFmtId="186" fontId="56" fillId="63" borderId="243" applyNumberFormat="0" applyProtection="0">
      <alignment horizontal="left" vertical="top" indent="1"/>
    </xf>
    <xf numFmtId="191" fontId="28" fillId="51" borderId="248">
      <alignment horizontal="right" vertical="center"/>
      <protection locked="0"/>
    </xf>
    <xf numFmtId="186" fontId="44" fillId="0" borderId="267" applyNumberFormat="0" applyFill="0" applyAlignment="0" applyProtection="0"/>
    <xf numFmtId="186" fontId="60" fillId="52" borderId="251" applyNumberFormat="0" applyProtection="0">
      <alignment horizontal="left" vertical="top" indent="1"/>
    </xf>
    <xf numFmtId="186" fontId="60" fillId="52" borderId="243" applyNumberFormat="0" applyProtection="0">
      <alignment horizontal="left" vertical="top" indent="1"/>
    </xf>
    <xf numFmtId="191" fontId="28" fillId="49" borderId="258">
      <alignment vertical="center"/>
    </xf>
    <xf numFmtId="188" fontId="5" fillId="70" borderId="258">
      <alignment horizontal="right" vertical="center"/>
      <protection locked="0"/>
    </xf>
    <xf numFmtId="186" fontId="56" fillId="21" borderId="251" applyNumberFormat="0" applyProtection="0">
      <alignment horizontal="left" vertical="top" indent="1"/>
    </xf>
    <xf numFmtId="186" fontId="42" fillId="44" borderId="252" applyNumberFormat="0" applyAlignment="0" applyProtection="0"/>
    <xf numFmtId="4" fontId="56" fillId="59" borderId="241" applyNumberFormat="0" applyProtection="0">
      <alignment horizontal="right" vertical="center"/>
    </xf>
    <xf numFmtId="186" fontId="44" fillId="0" borderId="257" applyNumberFormat="0" applyFill="0" applyAlignment="0" applyProtection="0"/>
    <xf numFmtId="186" fontId="56" fillId="15" borderId="243" applyNumberFormat="0" applyProtection="0">
      <alignment horizontal="left" vertical="top" indent="1"/>
    </xf>
    <xf numFmtId="4" fontId="72" fillId="50" borderId="243" applyNumberFormat="0" applyProtection="0">
      <alignment horizontal="right" vertical="center"/>
    </xf>
    <xf numFmtId="186" fontId="27" fillId="15" borderId="243" applyNumberFormat="0" applyProtection="0">
      <alignment horizontal="left" vertical="center"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4" fontId="64" fillId="64" borderId="241" applyNumberFormat="0" applyProtection="0">
      <alignment horizontal="right" vertical="center"/>
    </xf>
    <xf numFmtId="4" fontId="56" fillId="59" borderId="241" applyNumberFormat="0" applyProtection="0">
      <alignment horizontal="right" vertical="center"/>
    </xf>
    <xf numFmtId="186" fontId="56" fillId="40" borderId="241" applyNumberFormat="0" applyFont="0" applyAlignment="0" applyProtection="0"/>
    <xf numFmtId="186" fontId="56" fillId="40" borderId="262" applyNumberFormat="0" applyFont="0" applyAlignment="0" applyProtection="0"/>
    <xf numFmtId="186" fontId="56" fillId="11" borderId="252" applyNumberFormat="0" applyProtection="0">
      <alignment horizontal="left" vertical="center" indent="1"/>
    </xf>
    <xf numFmtId="190" fontId="28" fillId="51" borderId="8">
      <alignment horizontal="right" vertical="center"/>
      <protection locked="0"/>
    </xf>
    <xf numFmtId="186" fontId="56" fillId="15" borderId="251" applyNumberFormat="0" applyProtection="0">
      <alignment horizontal="left" vertical="top" indent="1"/>
    </xf>
    <xf numFmtId="4" fontId="27" fillId="21" borderId="266" applyNumberFormat="0" applyProtection="0">
      <alignment horizontal="left" vertical="center" indent="1"/>
    </xf>
    <xf numFmtId="193" fontId="28" fillId="12" borderId="258">
      <alignment vertical="center"/>
      <protection locked="0"/>
    </xf>
    <xf numFmtId="186" fontId="42" fillId="44" borderId="262" applyNumberFormat="0" applyAlignment="0" applyProtection="0"/>
    <xf numFmtId="4" fontId="56" fillId="52" borderId="262" applyNumberFormat="0" applyProtection="0">
      <alignment vertical="center"/>
    </xf>
    <xf numFmtId="186" fontId="56" fillId="63" borderId="251" applyNumberFormat="0" applyProtection="0">
      <alignment horizontal="left" vertical="top" indent="1"/>
    </xf>
    <xf numFmtId="4" fontId="56" fillId="15" borderId="256" applyNumberFormat="0" applyProtection="0">
      <alignment horizontal="left" vertical="center" indent="1"/>
    </xf>
    <xf numFmtId="4" fontId="56" fillId="53" borderId="252" applyNumberFormat="0" applyProtection="0">
      <alignment horizontal="left" vertical="center" indent="1"/>
    </xf>
    <xf numFmtId="186" fontId="56" fillId="63" borderId="252" applyNumberFormat="0" applyProtection="0">
      <alignment horizontal="left" vertical="center" indent="1"/>
    </xf>
    <xf numFmtId="186" fontId="56" fillId="21" borderId="251" applyNumberFormat="0" applyProtection="0">
      <alignment horizontal="left" vertical="top" indent="1"/>
    </xf>
    <xf numFmtId="196" fontId="5" fillId="69" borderId="258">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6" applyNumberFormat="0" applyProtection="0">
      <alignment horizontal="left" vertical="center" indent="1"/>
    </xf>
    <xf numFmtId="4" fontId="56" fillId="57" borderId="256" applyNumberFormat="0" applyProtection="0">
      <alignment horizontal="right" vertical="center"/>
    </xf>
    <xf numFmtId="186" fontId="27" fillId="14" borderId="251" applyNumberFormat="0" applyProtection="0">
      <alignment horizontal="left" vertical="center"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15" borderId="244" applyNumberFormat="0" applyProtection="0">
      <alignment horizontal="left" vertical="center" indent="1"/>
    </xf>
    <xf numFmtId="186" fontId="27" fillId="64" borderId="248" applyNumberFormat="0">
      <protection locked="0"/>
    </xf>
    <xf numFmtId="4" fontId="56" fillId="56" borderId="252" applyNumberFormat="0" applyProtection="0">
      <alignment horizontal="right" vertical="center"/>
    </xf>
    <xf numFmtId="4" fontId="72" fillId="87" borderId="251" applyNumberFormat="0" applyProtection="0">
      <alignment horizontal="right" vertical="center"/>
    </xf>
    <xf numFmtId="172" fontId="5" fillId="7" borderId="248">
      <alignment vertical="center"/>
      <protection locked="0"/>
    </xf>
    <xf numFmtId="193" fontId="28" fillId="12" borderId="248">
      <alignment vertical="center"/>
      <protection locked="0"/>
    </xf>
    <xf numFmtId="186" fontId="27" fillId="14" borderId="243" applyNumberFormat="0" applyProtection="0">
      <alignment horizontal="left" vertical="top" indent="1"/>
    </xf>
    <xf numFmtId="186" fontId="50" fillId="41" borderId="252" applyNumberFormat="0" applyAlignment="0" applyProtection="0"/>
    <xf numFmtId="186" fontId="56" fillId="15" borderId="243" applyNumberFormat="0" applyProtection="0">
      <alignment horizontal="left" vertical="top" indent="1"/>
    </xf>
    <xf numFmtId="186" fontId="27" fillId="21" borderId="243" applyNumberFormat="0" applyProtection="0">
      <alignment horizontal="left" vertical="top" indent="1"/>
    </xf>
    <xf numFmtId="186" fontId="27" fillId="15" borderId="243" applyNumberFormat="0" applyProtection="0">
      <alignment horizontal="left" vertical="top" indent="1"/>
    </xf>
    <xf numFmtId="186" fontId="50" fillId="41" borderId="252" applyNumberFormat="0" applyAlignment="0" applyProtection="0"/>
    <xf numFmtId="188" fontId="5" fillId="69" borderId="268">
      <alignment vertical="center"/>
    </xf>
    <xf numFmtId="4" fontId="56" fillId="0" borderId="241" applyNumberFormat="0" applyProtection="0">
      <alignment horizontal="right" vertical="center"/>
    </xf>
    <xf numFmtId="186" fontId="56" fillId="11" borderId="241" applyNumberFormat="0" applyProtection="0">
      <alignment horizontal="left" vertical="center" indent="1"/>
    </xf>
    <xf numFmtId="186" fontId="57" fillId="44" borderId="242" applyNumberFormat="0" applyAlignment="0" applyProtection="0"/>
    <xf numFmtId="191" fontId="28" fillId="50" borderId="258">
      <alignment vertical="center"/>
    </xf>
    <xf numFmtId="186" fontId="56" fillId="21" borderId="260" applyNumberFormat="0" applyProtection="0">
      <alignment horizontal="left" vertical="top" indent="1"/>
    </xf>
    <xf numFmtId="186" fontId="27" fillId="21" borderId="243" applyNumberFormat="0" applyProtection="0">
      <alignment horizontal="left" vertical="top" indent="1"/>
    </xf>
    <xf numFmtId="186" fontId="50" fillId="41" borderId="252" applyNumberFormat="0" applyAlignment="0" applyProtection="0"/>
    <xf numFmtId="186" fontId="56" fillId="63" borderId="251" applyNumberFormat="0" applyProtection="0">
      <alignment horizontal="left" vertical="top" indent="1"/>
    </xf>
    <xf numFmtId="186" fontId="56" fillId="14" borderId="252" applyNumberFormat="0" applyProtection="0">
      <alignment horizontal="left" vertical="center" indent="1"/>
    </xf>
    <xf numFmtId="4" fontId="56" fillId="19" borderId="252" applyNumberFormat="0" applyProtection="0">
      <alignment horizontal="right" vertical="center"/>
    </xf>
    <xf numFmtId="186" fontId="56" fillId="21" borderId="251" applyNumberFormat="0" applyProtection="0">
      <alignment horizontal="left" vertical="top" indent="1"/>
    </xf>
    <xf numFmtId="186" fontId="56" fillId="62" borderId="241" applyNumberFormat="0" applyProtection="0">
      <alignment horizontal="left" vertical="center" indent="1"/>
    </xf>
    <xf numFmtId="186" fontId="56" fillId="40" borderId="252" applyNumberFormat="0" applyFont="0" applyAlignment="0" applyProtection="0"/>
    <xf numFmtId="186" fontId="27" fillId="14" borderId="251" applyNumberFormat="0" applyProtection="0">
      <alignment horizontal="left" vertical="top" indent="1"/>
    </xf>
    <xf numFmtId="4" fontId="27" fillId="21" borderId="266" applyNumberFormat="0" applyProtection="0">
      <alignment horizontal="left" vertical="center" indent="1"/>
    </xf>
    <xf numFmtId="186" fontId="56" fillId="14" borderId="243" applyNumberFormat="0" applyProtection="0">
      <alignment horizontal="left" vertical="top" indent="1"/>
    </xf>
    <xf numFmtId="4" fontId="74" fillId="87" borderId="243" applyNumberFormat="0" applyProtection="0">
      <alignment vertical="center"/>
    </xf>
    <xf numFmtId="196" fontId="5" fillId="69" borderId="248">
      <alignment vertical="center"/>
    </xf>
    <xf numFmtId="186" fontId="56" fillId="63" borderId="243" applyNumberFormat="0" applyProtection="0">
      <alignment horizontal="left" vertical="top" indent="1"/>
    </xf>
    <xf numFmtId="4" fontId="63" fillId="66" borderId="244" applyNumberFormat="0" applyProtection="0">
      <alignment horizontal="left" vertical="center" indent="1"/>
    </xf>
    <xf numFmtId="186" fontId="27" fillId="21" borderId="243" applyNumberFormat="0" applyProtection="0">
      <alignment horizontal="left" vertical="center" indent="1"/>
    </xf>
    <xf numFmtId="186" fontId="27" fillId="14" borderId="243" applyNumberFormat="0" applyProtection="0">
      <alignment horizontal="left" vertical="top" indent="1"/>
    </xf>
    <xf numFmtId="186" fontId="56" fillId="40" borderId="241" applyNumberFormat="0" applyFont="0" applyAlignment="0" applyProtection="0"/>
    <xf numFmtId="186" fontId="56" fillId="62" borderId="241" applyNumberFormat="0" applyProtection="0">
      <alignment horizontal="left" vertical="center" indent="1"/>
    </xf>
    <xf numFmtId="186" fontId="28" fillId="12" borderId="248">
      <alignment vertical="center"/>
      <protection locked="0"/>
    </xf>
    <xf numFmtId="186" fontId="56" fillId="40" borderId="241" applyNumberFormat="0" applyFont="0" applyAlignment="0" applyProtection="0"/>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40" borderId="252" applyNumberFormat="0" applyFont="0" applyAlignment="0" applyProtection="0"/>
    <xf numFmtId="4" fontId="62" fillId="48" borderId="243" applyNumberFormat="0" applyProtection="0">
      <alignment vertical="center"/>
    </xf>
    <xf numFmtId="190" fontId="28" fillId="49" borderId="258">
      <alignment vertical="center"/>
    </xf>
    <xf numFmtId="186" fontId="56" fillId="63" borderId="251" applyNumberFormat="0" applyProtection="0">
      <alignment horizontal="left" vertical="top" indent="1"/>
    </xf>
    <xf numFmtId="186" fontId="56" fillId="67" borderId="248"/>
    <xf numFmtId="191" fontId="28" fillId="49" borderId="258">
      <alignment vertical="center"/>
    </xf>
    <xf numFmtId="186" fontId="57" fillId="44" borderId="263" applyNumberFormat="0" applyAlignment="0" applyProtection="0"/>
    <xf numFmtId="186" fontId="56" fillId="11" borderId="252" applyNumberFormat="0" applyProtection="0">
      <alignment horizontal="left" vertical="center" indent="1"/>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186" fontId="56" fillId="40" borderId="241" applyNumberFormat="0" applyFont="0" applyAlignment="0" applyProtection="0"/>
    <xf numFmtId="186" fontId="56" fillId="14" borderId="241" applyNumberFormat="0" applyProtection="0">
      <alignment horizontal="left" vertical="center" indent="1"/>
    </xf>
    <xf numFmtId="186" fontId="27" fillId="15" borderId="251" applyNumberFormat="0" applyProtection="0">
      <alignment horizontal="left" vertical="center" indent="1"/>
    </xf>
    <xf numFmtId="186" fontId="28" fillId="49" borderId="8">
      <alignment vertical="center"/>
    </xf>
    <xf numFmtId="186" fontId="27" fillId="63" borderId="243" applyNumberFormat="0" applyProtection="0">
      <alignment horizontal="left" vertical="top" indent="1"/>
    </xf>
    <xf numFmtId="191" fontId="5" fillId="70" borderId="248">
      <alignment horizontal="right" vertical="center"/>
      <protection locked="0"/>
    </xf>
    <xf numFmtId="4" fontId="56" fillId="61" borderId="256" applyNumberFormat="0" applyProtection="0">
      <alignment horizontal="left" vertical="center" indent="1"/>
    </xf>
    <xf numFmtId="186" fontId="56" fillId="15" borderId="260" applyNumberFormat="0" applyProtection="0">
      <alignment horizontal="left" vertical="top" indent="1"/>
    </xf>
    <xf numFmtId="4" fontId="56" fillId="56" borderId="252" applyNumberFormat="0" applyProtection="0">
      <alignment horizontal="right" vertical="center"/>
    </xf>
    <xf numFmtId="186" fontId="42" fillId="44" borderId="262" applyNumberFormat="0" applyAlignment="0" applyProtection="0"/>
    <xf numFmtId="186" fontId="56" fillId="63" borderId="252" applyNumberFormat="0" applyProtection="0">
      <alignment horizontal="left" vertical="center" indent="1"/>
    </xf>
    <xf numFmtId="4" fontId="59" fillId="65" borderId="262" applyNumberFormat="0" applyProtection="0">
      <alignment horizontal="right" vertical="center"/>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27" fillId="15" borderId="260" applyNumberFormat="0" applyProtection="0">
      <alignment horizontal="left" vertical="center" indent="1"/>
    </xf>
    <xf numFmtId="186" fontId="56" fillId="15" borderId="251" applyNumberFormat="0" applyProtection="0">
      <alignment horizontal="left" vertical="top" indent="1"/>
    </xf>
    <xf numFmtId="186" fontId="61" fillId="21" borderId="264" applyBorder="0"/>
    <xf numFmtId="186" fontId="56" fillId="11" borderId="252" applyNumberFormat="0" applyProtection="0">
      <alignment horizontal="left" vertical="center" indent="1"/>
    </xf>
    <xf numFmtId="4" fontId="56" fillId="54" borderId="262" applyNumberFormat="0" applyProtection="0">
      <alignment horizontal="left" vertical="center" indent="1"/>
    </xf>
    <xf numFmtId="4" fontId="56" fillId="14" borderId="244" applyNumberFormat="0" applyProtection="0">
      <alignment horizontal="left" vertical="center" indent="1"/>
    </xf>
    <xf numFmtId="186" fontId="42" fillId="44" borderId="262" applyNumberFormat="0" applyAlignment="0" applyProtection="0"/>
    <xf numFmtId="186" fontId="56" fillId="14" borderId="251" applyNumberFormat="0" applyProtection="0">
      <alignment horizontal="left" vertical="top" indent="1"/>
    </xf>
    <xf numFmtId="186" fontId="56" fillId="40" borderId="241" applyNumberFormat="0" applyFont="0" applyAlignment="0" applyProtection="0"/>
    <xf numFmtId="4" fontId="56" fillId="19" borderId="252" applyNumberFormat="0" applyProtection="0">
      <alignment horizontal="right" vertical="center"/>
    </xf>
    <xf numFmtId="4" fontId="64" fillId="64" borderId="252" applyNumberFormat="0" applyProtection="0">
      <alignment horizontal="right" vertical="center"/>
    </xf>
    <xf numFmtId="186" fontId="56" fillId="21" borderId="251" applyNumberFormat="0" applyProtection="0">
      <alignment horizontal="left" vertical="top" indent="1"/>
    </xf>
    <xf numFmtId="186" fontId="56" fillId="40" borderId="252" applyNumberFormat="0" applyFont="0" applyAlignment="0" applyProtection="0"/>
    <xf numFmtId="4" fontId="56" fillId="23" borderId="262" applyNumberFormat="0" applyProtection="0">
      <alignment horizontal="right" vertical="center"/>
    </xf>
    <xf numFmtId="186" fontId="56" fillId="40" borderId="262" applyNumberFormat="0" applyFont="0" applyAlignment="0" applyProtection="0"/>
    <xf numFmtId="186" fontId="62" fillId="48" borderId="260" applyNumberFormat="0" applyProtection="0">
      <alignment horizontal="left" vertical="top" indent="1"/>
    </xf>
    <xf numFmtId="186" fontId="27" fillId="63" borderId="251" applyNumberFormat="0" applyProtection="0">
      <alignment horizontal="left" vertical="top" indent="1"/>
    </xf>
    <xf numFmtId="190" fontId="28" fillId="51" borderId="248">
      <alignment horizontal="right" vertical="center"/>
      <protection locked="0"/>
    </xf>
    <xf numFmtId="186" fontId="56" fillId="21" borderId="243" applyNumberFormat="0" applyProtection="0">
      <alignment horizontal="left" vertical="top" indent="1"/>
    </xf>
    <xf numFmtId="188" fontId="5" fillId="13" borderId="268">
      <alignment vertical="center"/>
    </xf>
    <xf numFmtId="186" fontId="28" fillId="50" borderId="248">
      <alignment vertical="center"/>
    </xf>
    <xf numFmtId="4" fontId="59" fillId="53" borderId="241" applyNumberFormat="0" applyProtection="0">
      <alignment vertical="center"/>
    </xf>
    <xf numFmtId="186" fontId="56" fillId="21" borderId="251" applyNumberFormat="0" applyProtection="0">
      <alignment horizontal="left" vertical="top" indent="1"/>
    </xf>
    <xf numFmtId="188" fontId="5" fillId="13" borderId="8">
      <alignment vertical="center"/>
    </xf>
    <xf numFmtId="186" fontId="56" fillId="21" borderId="251" applyNumberFormat="0" applyProtection="0">
      <alignment horizontal="left" vertical="top" indent="1"/>
    </xf>
    <xf numFmtId="4" fontId="56" fillId="61" borderId="266" applyNumberFormat="0" applyProtection="0">
      <alignment horizontal="left" vertical="center" indent="1"/>
    </xf>
    <xf numFmtId="186" fontId="57" fillId="44" borderId="263" applyNumberFormat="0" applyAlignment="0" applyProtection="0"/>
    <xf numFmtId="186" fontId="27" fillId="63" borderId="260" applyNumberFormat="0" applyProtection="0">
      <alignment horizontal="left" vertical="top" indent="1"/>
    </xf>
    <xf numFmtId="191" fontId="28" fillId="50" borderId="258">
      <alignment vertical="center"/>
    </xf>
    <xf numFmtId="186" fontId="56" fillId="21" borderId="260" applyNumberFormat="0" applyProtection="0">
      <alignment horizontal="left" vertical="top" indent="1"/>
    </xf>
    <xf numFmtId="4" fontId="62" fillId="11" borderId="251" applyNumberFormat="0" applyProtection="0">
      <alignment horizontal="left" vertical="center" indent="1"/>
    </xf>
    <xf numFmtId="186" fontId="57" fillId="44" borderId="253" applyNumberFormat="0" applyAlignment="0" applyProtection="0"/>
    <xf numFmtId="186" fontId="62" fillId="15" borderId="260" applyNumberFormat="0" applyProtection="0">
      <alignment horizontal="left" vertical="top" indent="1"/>
    </xf>
    <xf numFmtId="4" fontId="56" fillId="57" borderId="256" applyNumberFormat="0" applyProtection="0">
      <alignment horizontal="right" vertical="center"/>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62" fillId="48" borderId="260"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88" fontId="5" fillId="69" borderId="8">
      <alignment vertical="center"/>
    </xf>
    <xf numFmtId="4" fontId="56" fillId="54" borderId="252" applyNumberFormat="0" applyProtection="0">
      <alignment horizontal="left" vertical="center" indent="1"/>
    </xf>
    <xf numFmtId="4" fontId="56" fillId="56" borderId="252" applyNumberFormat="0" applyProtection="0">
      <alignment horizontal="right" vertical="center"/>
    </xf>
    <xf numFmtId="186" fontId="56" fillId="14" borderId="251" applyNumberFormat="0" applyProtection="0">
      <alignment horizontal="left" vertical="top" indent="1"/>
    </xf>
    <xf numFmtId="191" fontId="28" fillId="12" borderId="258">
      <alignment vertical="center"/>
      <protection locked="0"/>
    </xf>
    <xf numFmtId="186" fontId="56" fillId="40" borderId="252" applyNumberFormat="0" applyFont="0" applyAlignment="0" applyProtection="0"/>
    <xf numFmtId="4" fontId="70" fillId="86" borderId="251" applyNumberFormat="0" applyProtection="0">
      <alignment horizontal="left" vertical="center" indent="1"/>
    </xf>
    <xf numFmtId="191" fontId="5" fillId="69" borderId="8">
      <alignment vertical="center"/>
    </xf>
    <xf numFmtId="186" fontId="56" fillId="21" borderId="251" applyNumberFormat="0" applyProtection="0">
      <alignment horizontal="left" vertical="top" indent="1"/>
    </xf>
    <xf numFmtId="4" fontId="63" fillId="66" borderId="256" applyNumberFormat="0" applyProtection="0">
      <alignment horizontal="left" vertical="center" indent="1"/>
    </xf>
    <xf numFmtId="4" fontId="56" fillId="53" borderId="252" applyNumberFormat="0" applyProtection="0">
      <alignment horizontal="left" vertical="center" indent="1"/>
    </xf>
    <xf numFmtId="186" fontId="56" fillId="14" borderId="251" applyNumberFormat="0" applyProtection="0">
      <alignment horizontal="left" vertical="top" indent="1"/>
    </xf>
    <xf numFmtId="186" fontId="27" fillId="63" borderId="251"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86" fontId="50" fillId="41" borderId="241" applyNumberFormat="0" applyAlignment="0" applyProtection="0"/>
    <xf numFmtId="186" fontId="56" fillId="63" borderId="251" applyNumberFormat="0" applyProtection="0">
      <alignment horizontal="left" vertical="top" indent="1"/>
    </xf>
    <xf numFmtId="186" fontId="56" fillId="15" borderId="251" applyNumberFormat="0" applyProtection="0">
      <alignment horizontal="left" vertical="top" indent="1"/>
    </xf>
    <xf numFmtId="0" fontId="27" fillId="15" borderId="251" applyNumberFormat="0" applyProtection="0">
      <alignment horizontal="left" vertical="center" indent="1"/>
    </xf>
    <xf numFmtId="0" fontId="5" fillId="7" borderId="248">
      <alignment vertical="center"/>
      <protection locked="0"/>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27" fillId="63" borderId="251" applyNumberFormat="0" applyProtection="0">
      <alignment horizontal="left" vertical="top" indent="1"/>
    </xf>
    <xf numFmtId="4" fontId="59" fillId="65" borderId="241" applyNumberFormat="0" applyProtection="0">
      <alignment horizontal="right" vertical="center"/>
    </xf>
    <xf numFmtId="4" fontId="56" fillId="16" borderId="241" applyNumberFormat="0" applyProtection="0">
      <alignment horizontal="right" vertical="center"/>
    </xf>
    <xf numFmtId="186" fontId="56" fillId="21" borderId="243" applyNumberFormat="0" applyProtection="0">
      <alignment horizontal="left" vertical="top" indent="1"/>
    </xf>
    <xf numFmtId="186" fontId="60" fillId="52" borderId="260" applyNumberFormat="0" applyProtection="0">
      <alignment horizontal="left" vertical="top" indent="1"/>
    </xf>
    <xf numFmtId="4" fontId="56" fillId="52" borderId="252" applyNumberFormat="0" applyProtection="0">
      <alignment vertical="center"/>
    </xf>
    <xf numFmtId="186" fontId="56" fillId="14" borderId="243" applyNumberFormat="0" applyProtection="0">
      <alignment horizontal="left" vertical="top" indent="1"/>
    </xf>
    <xf numFmtId="4" fontId="56" fillId="58" borderId="241" applyNumberFormat="0" applyProtection="0">
      <alignment horizontal="right" vertical="center"/>
    </xf>
    <xf numFmtId="186" fontId="42" fillId="44" borderId="241" applyNumberFormat="0" applyAlignment="0" applyProtection="0"/>
    <xf numFmtId="4" fontId="27" fillId="21" borderId="256" applyNumberFormat="0" applyProtection="0">
      <alignment horizontal="left" vertical="center" indent="1"/>
    </xf>
    <xf numFmtId="4" fontId="62" fillId="11" borderId="243" applyNumberFormat="0" applyProtection="0">
      <alignment horizontal="left" vertical="center" indent="1"/>
    </xf>
    <xf numFmtId="4" fontId="56" fillId="61" borderId="244" applyNumberFormat="0" applyProtection="0">
      <alignment horizontal="left" vertical="center" indent="1"/>
    </xf>
    <xf numFmtId="186" fontId="56" fillId="40" borderId="252" applyNumberFormat="0" applyFont="0" applyAlignment="0" applyProtection="0"/>
    <xf numFmtId="186" fontId="56" fillId="15" borderId="251" applyNumberFormat="0" applyProtection="0">
      <alignment horizontal="left" vertical="top" indent="1"/>
    </xf>
    <xf numFmtId="172" fontId="28" fillId="12" borderId="258">
      <alignment vertical="center"/>
      <protection locked="0"/>
    </xf>
    <xf numFmtId="186" fontId="56" fillId="21" borderId="251" applyNumberFormat="0" applyProtection="0">
      <alignment horizontal="left" vertical="top" indent="1"/>
    </xf>
    <xf numFmtId="4" fontId="56" fillId="57" borderId="266" applyNumberFormat="0" applyProtection="0">
      <alignment horizontal="right" vertical="center"/>
    </xf>
    <xf numFmtId="186" fontId="27" fillId="21" borderId="243" applyNumberFormat="0" applyProtection="0">
      <alignment horizontal="left" vertical="center" indent="1"/>
    </xf>
    <xf numFmtId="4" fontId="56" fillId="53" borderId="252" applyNumberFormat="0" applyProtection="0">
      <alignment horizontal="left" vertical="center" indent="1"/>
    </xf>
    <xf numFmtId="4" fontId="62" fillId="11" borderId="251" applyNumberFormat="0" applyProtection="0">
      <alignment horizontal="left" vertical="center" indent="1"/>
    </xf>
    <xf numFmtId="186" fontId="56" fillId="63" borderId="243" applyNumberFormat="0" applyProtection="0">
      <alignment horizontal="left" vertical="top" indent="1"/>
    </xf>
    <xf numFmtId="188" fontId="5" fillId="7" borderId="248">
      <alignment vertical="center"/>
      <protection locked="0"/>
    </xf>
    <xf numFmtId="186" fontId="56" fillId="14" borderId="241" applyNumberFormat="0" applyProtection="0">
      <alignment horizontal="left" vertical="center" indent="1"/>
    </xf>
    <xf numFmtId="186" fontId="56" fillId="15" borderId="243" applyNumberFormat="0" applyProtection="0">
      <alignment horizontal="left" vertical="top" indent="1"/>
    </xf>
    <xf numFmtId="186" fontId="56" fillId="14" borderId="243" applyNumberFormat="0" applyProtection="0">
      <alignment horizontal="left" vertical="top" indent="1"/>
    </xf>
    <xf numFmtId="186" fontId="50" fillId="41" borderId="241" applyNumberFormat="0" applyAlignment="0" applyProtection="0"/>
    <xf numFmtId="186" fontId="56" fillId="63" borderId="243" applyNumberFormat="0" applyProtection="0">
      <alignment horizontal="left" vertical="top" indent="1"/>
    </xf>
    <xf numFmtId="188" fontId="5" fillId="13" borderId="248">
      <alignment vertical="center"/>
    </xf>
    <xf numFmtId="186" fontId="27" fillId="21" borderId="243" applyNumberFormat="0" applyProtection="0">
      <alignment horizontal="left" vertical="center" indent="1"/>
    </xf>
    <xf numFmtId="191" fontId="28" fillId="49" borderId="248">
      <alignment vertical="center"/>
    </xf>
    <xf numFmtId="4" fontId="56" fillId="14" borderId="256" applyNumberFormat="0" applyProtection="0">
      <alignment horizontal="left" vertical="center"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28" fillId="50" borderId="248">
      <alignment vertical="center"/>
    </xf>
    <xf numFmtId="186" fontId="28" fillId="49" borderId="258">
      <alignment vertical="center"/>
    </xf>
    <xf numFmtId="0" fontId="5" fillId="70" borderId="258">
      <alignment horizontal="right" vertical="center"/>
      <protection locked="0"/>
    </xf>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44" fillId="0" borderId="247" applyNumberFormat="0" applyFill="0" applyAlignment="0" applyProtection="0"/>
    <xf numFmtId="186" fontId="27" fillId="15" borderId="243" applyNumberFormat="0" applyProtection="0">
      <alignment horizontal="left" vertical="center" indent="1"/>
    </xf>
    <xf numFmtId="186" fontId="56" fillId="15" borderId="251" applyNumberFormat="0" applyProtection="0">
      <alignment horizontal="left" vertical="top" indent="1"/>
    </xf>
    <xf numFmtId="4" fontId="56" fillId="60" borderId="252" applyNumberFormat="0" applyProtection="0">
      <alignment horizontal="right" vertical="center"/>
    </xf>
    <xf numFmtId="4" fontId="56" fillId="15" borderId="252" applyNumberFormat="0" applyProtection="0">
      <alignment horizontal="right" vertical="center"/>
    </xf>
    <xf numFmtId="186" fontId="57" fillId="44" borderId="263" applyNumberFormat="0" applyAlignment="0" applyProtection="0"/>
    <xf numFmtId="186" fontId="56" fillId="40" borderId="252" applyNumberFormat="0" applyFont="0" applyAlignment="0" applyProtection="0"/>
    <xf numFmtId="4" fontId="56" fillId="14" borderId="256" applyNumberFormat="0" applyProtection="0">
      <alignment horizontal="left" vertical="center" indent="1"/>
    </xf>
    <xf numFmtId="4" fontId="72" fillId="82" borderId="251"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28" fillId="50" borderId="258">
      <alignmen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19" borderId="262" applyNumberFormat="0" applyProtection="0">
      <alignment horizontal="right" vertical="center"/>
    </xf>
    <xf numFmtId="0" fontId="27" fillId="15" borderId="260" applyNumberFormat="0" applyProtection="0">
      <alignment horizontal="left" vertical="top" indent="1"/>
    </xf>
    <xf numFmtId="193" fontId="5" fillId="7" borderId="258">
      <alignment vertical="center"/>
      <protection locked="0"/>
    </xf>
    <xf numFmtId="188" fontId="5" fillId="13" borderId="248">
      <alignment vertical="center"/>
    </xf>
    <xf numFmtId="172" fontId="28" fillId="12" borderId="248">
      <alignment vertical="center"/>
      <protection locked="0"/>
    </xf>
    <xf numFmtId="186" fontId="57" fillId="44" borderId="242" applyNumberFormat="0" applyAlignment="0" applyProtection="0"/>
    <xf numFmtId="4" fontId="56" fillId="56" borderId="241" applyNumberFormat="0" applyProtection="0">
      <alignment horizontal="right" vertical="center"/>
    </xf>
    <xf numFmtId="186" fontId="27" fillId="15" borderId="243" applyNumberFormat="0" applyProtection="0">
      <alignment horizontal="left" vertical="center" indent="1"/>
    </xf>
    <xf numFmtId="193" fontId="5" fillId="69" borderId="248">
      <alignment vertical="center"/>
    </xf>
    <xf numFmtId="4" fontId="56" fillId="52" borderId="252" applyNumberFormat="0" applyProtection="0">
      <alignment vertical="center"/>
    </xf>
    <xf numFmtId="4" fontId="56" fillId="55" borderId="252" applyNumberFormat="0" applyProtection="0">
      <alignment horizontal="right" vertical="center"/>
    </xf>
    <xf numFmtId="191" fontId="5" fillId="70" borderId="8">
      <alignment horizontal="right" vertical="center"/>
      <protection locked="0"/>
    </xf>
    <xf numFmtId="186" fontId="56" fillId="63" borderId="251" applyNumberFormat="0" applyProtection="0">
      <alignment horizontal="left" vertical="top" indent="1"/>
    </xf>
    <xf numFmtId="186" fontId="56" fillId="40" borderId="252" applyNumberFormat="0" applyFont="0" applyAlignment="0" applyProtection="0"/>
    <xf numFmtId="191" fontId="28" fillId="50" borderId="8">
      <alignment vertical="center"/>
    </xf>
    <xf numFmtId="186" fontId="56" fillId="21" borderId="243"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93" fontId="28" fillId="12" borderId="8">
      <alignment vertical="center"/>
      <protection locked="0"/>
    </xf>
    <xf numFmtId="186" fontId="56" fillId="63" borderId="251" applyNumberFormat="0" applyProtection="0">
      <alignment horizontal="left" vertical="top" indent="1"/>
    </xf>
    <xf numFmtId="186" fontId="57" fillId="44" borderId="242" applyNumberFormat="0" applyAlignment="0" applyProtection="0"/>
    <xf numFmtId="186" fontId="56" fillId="14" borderId="251" applyNumberFormat="0" applyProtection="0">
      <alignment horizontal="left" vertical="top" indent="1"/>
    </xf>
    <xf numFmtId="4" fontId="56" fillId="19" borderId="252" applyNumberFormat="0" applyProtection="0">
      <alignment horizontal="right" vertical="center"/>
    </xf>
    <xf numFmtId="4" fontId="56" fillId="23" borderId="262" applyNumberFormat="0" applyProtection="0">
      <alignment horizontal="right" vertical="center"/>
    </xf>
    <xf numFmtId="186" fontId="44" fillId="0" borderId="257" applyNumberFormat="0" applyFill="0" applyAlignment="0" applyProtection="0"/>
    <xf numFmtId="186" fontId="62" fillId="48" borderId="251" applyNumberFormat="0" applyProtection="0">
      <alignment horizontal="left" vertical="top" indent="1"/>
    </xf>
    <xf numFmtId="188" fontId="5" fillId="7" borderId="258">
      <alignment vertical="center"/>
      <protection locked="0"/>
    </xf>
    <xf numFmtId="186" fontId="56" fillId="63" borderId="262" applyNumberFormat="0" applyProtection="0">
      <alignment horizontal="left" vertical="center" indent="1"/>
    </xf>
    <xf numFmtId="4" fontId="56" fillId="59" borderId="252" applyNumberFormat="0" applyProtection="0">
      <alignment horizontal="right" vertical="center"/>
    </xf>
    <xf numFmtId="191" fontId="5" fillId="7" borderId="258">
      <alignment vertical="center"/>
      <protection locked="0"/>
    </xf>
    <xf numFmtId="4" fontId="72" fillId="87" borderId="251" applyNumberFormat="0" applyProtection="0">
      <alignment vertical="center"/>
    </xf>
    <xf numFmtId="186" fontId="56" fillId="40" borderId="252" applyNumberFormat="0" applyFont="0" applyAlignment="0" applyProtection="0"/>
    <xf numFmtId="186" fontId="56" fillId="63" borderId="260" applyNumberFormat="0" applyProtection="0">
      <alignment horizontal="left" vertical="top" indent="1"/>
    </xf>
    <xf numFmtId="186" fontId="56" fillId="21" borderId="260" applyNumberFormat="0" applyProtection="0">
      <alignment horizontal="left" vertical="top" indent="1"/>
    </xf>
    <xf numFmtId="4" fontId="27" fillId="21" borderId="266" applyNumberFormat="0" applyProtection="0">
      <alignment horizontal="left" vertical="center" indent="1"/>
    </xf>
    <xf numFmtId="4" fontId="27" fillId="21" borderId="266" applyNumberFormat="0" applyProtection="0">
      <alignment horizontal="left" vertical="center" indent="1"/>
    </xf>
    <xf numFmtId="186" fontId="44" fillId="0" borderId="267" applyNumberFormat="0" applyFill="0" applyAlignment="0" applyProtection="0"/>
    <xf numFmtId="186" fontId="56" fillId="14" borderId="251" applyNumberFormat="0" applyProtection="0">
      <alignment horizontal="left" vertical="top" indent="1"/>
    </xf>
    <xf numFmtId="4" fontId="56" fillId="15" borderId="262" applyNumberFormat="0" applyProtection="0">
      <alignment horizontal="right" vertical="center"/>
    </xf>
    <xf numFmtId="0" fontId="27" fillId="14" borderId="251" applyNumberFormat="0" applyProtection="0">
      <alignment horizontal="left" vertical="center" indent="1"/>
    </xf>
    <xf numFmtId="186" fontId="61" fillId="21" borderId="254" applyBorder="0"/>
    <xf numFmtId="191" fontId="28" fillId="12" borderId="258">
      <alignment vertical="center"/>
      <protection locked="0"/>
    </xf>
    <xf numFmtId="4" fontId="27" fillId="21" borderId="256" applyNumberFormat="0" applyProtection="0">
      <alignment horizontal="left" vertical="center" indent="1"/>
    </xf>
    <xf numFmtId="186" fontId="27" fillId="14" borderId="260" applyNumberFormat="0" applyProtection="0">
      <alignment horizontal="left" vertical="top" indent="1"/>
    </xf>
    <xf numFmtId="186" fontId="56" fillId="14" borderId="251" applyNumberFormat="0" applyProtection="0">
      <alignment horizontal="left" vertical="top" indent="1"/>
    </xf>
    <xf numFmtId="4" fontId="56" fillId="58" borderId="262" applyNumberFormat="0" applyProtection="0">
      <alignment horizontal="right" vertical="center"/>
    </xf>
    <xf numFmtId="186" fontId="27" fillId="21" borderId="260" applyNumberFormat="0" applyProtection="0">
      <alignment horizontal="left" vertical="top" indent="1"/>
    </xf>
    <xf numFmtId="186" fontId="56" fillId="63" borderId="251" applyNumberFormat="0" applyProtection="0">
      <alignment horizontal="left" vertical="top" indent="1"/>
    </xf>
    <xf numFmtId="186" fontId="27" fillId="21" borderId="251" applyNumberFormat="0" applyProtection="0">
      <alignment horizontal="left" vertical="center" indent="1"/>
    </xf>
    <xf numFmtId="186" fontId="27" fillId="15" borderId="251" applyNumberFormat="0" applyProtection="0">
      <alignment horizontal="left" vertical="top" indent="1"/>
    </xf>
    <xf numFmtId="186" fontId="61" fillId="21" borderId="254" applyBorder="0"/>
    <xf numFmtId="4" fontId="56" fillId="55" borderId="252" applyNumberFormat="0" applyProtection="0">
      <alignment horizontal="right" vertical="center"/>
    </xf>
    <xf numFmtId="186" fontId="27" fillId="15" borderId="251" applyNumberFormat="0" applyProtection="0">
      <alignment horizontal="left" vertical="center"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37" fontId="33" fillId="0" borderId="255" applyNumberFormat="0"/>
    <xf numFmtId="186" fontId="50" fillId="41" borderId="252" applyNumberFormat="0" applyAlignment="0" applyProtection="0"/>
    <xf numFmtId="186" fontId="56" fillId="21" borderId="251" applyNumberFormat="0" applyProtection="0">
      <alignment horizontal="left" vertical="top" indent="1"/>
    </xf>
    <xf numFmtId="186" fontId="27" fillId="63" borderId="251" applyNumberFormat="0" applyProtection="0">
      <alignment horizontal="left" vertical="top" indent="1"/>
    </xf>
    <xf numFmtId="4" fontId="56" fillId="14" borderId="266" applyNumberFormat="0" applyProtection="0">
      <alignment horizontal="left" vertical="center" indent="1"/>
    </xf>
    <xf numFmtId="186" fontId="56" fillId="40" borderId="252" applyNumberFormat="0" applyFont="0" applyAlignment="0" applyProtection="0"/>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0" fontId="73" fillId="52" borderId="251" applyNumberFormat="0" applyProtection="0">
      <alignment horizontal="left" vertical="top" indent="1"/>
    </xf>
    <xf numFmtId="0" fontId="37" fillId="48" borderId="251" applyNumberFormat="0" applyProtection="0">
      <alignment horizontal="left" vertical="top" indent="1"/>
    </xf>
    <xf numFmtId="186" fontId="56" fillId="11" borderId="252" applyNumberFormat="0" applyProtection="0">
      <alignment horizontal="left" vertical="center" indent="1"/>
    </xf>
    <xf numFmtId="4" fontId="72" fillId="86" borderId="251" applyNumberFormat="0" applyProtection="0">
      <alignment horizontal="right" vertical="center"/>
    </xf>
    <xf numFmtId="188" fontId="5" fillId="13" borderId="258">
      <alignment vertical="center"/>
    </xf>
    <xf numFmtId="193" fontId="5" fillId="69" borderId="258">
      <alignment vertical="center"/>
    </xf>
    <xf numFmtId="191" fontId="5" fillId="69" borderId="258">
      <alignment vertical="center"/>
    </xf>
    <xf numFmtId="193" fontId="5" fillId="7" borderId="258">
      <alignment vertical="center"/>
      <protection locked="0"/>
    </xf>
    <xf numFmtId="191" fontId="28" fillId="50" borderId="258">
      <alignment vertical="center"/>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27" fillId="14" borderId="251" applyNumberFormat="0" applyProtection="0">
      <alignment horizontal="left" vertical="top" indent="1"/>
    </xf>
    <xf numFmtId="190" fontId="5" fillId="70" borderId="258">
      <alignment horizontal="right" vertical="center"/>
      <protection locked="0"/>
    </xf>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21" borderId="260" applyNumberFormat="0" applyProtection="0">
      <alignment horizontal="left" vertical="top" indent="1"/>
    </xf>
    <xf numFmtId="191" fontId="28" fillId="12" borderId="258">
      <alignment vertical="center"/>
      <protection locked="0"/>
    </xf>
    <xf numFmtId="186" fontId="27" fillId="15" borderId="260" applyNumberFormat="0" applyProtection="0">
      <alignment horizontal="left" vertical="center" indent="1"/>
    </xf>
    <xf numFmtId="4" fontId="56" fillId="52" borderId="252" applyNumberFormat="0" applyProtection="0">
      <alignment vertical="center"/>
    </xf>
    <xf numFmtId="186" fontId="56" fillId="21" borderId="260" applyNumberFormat="0" applyProtection="0">
      <alignment horizontal="left" vertical="top" indent="1"/>
    </xf>
    <xf numFmtId="186" fontId="28" fillId="12" borderId="258">
      <alignment vertical="center"/>
      <protection locked="0"/>
    </xf>
    <xf numFmtId="186" fontId="44" fillId="0" borderId="257" applyNumberFormat="0" applyFill="0" applyAlignment="0" applyProtection="0"/>
    <xf numFmtId="186" fontId="56" fillId="15" borderId="251" applyNumberFormat="0" applyProtection="0">
      <alignment horizontal="left" vertical="top" indent="1"/>
    </xf>
    <xf numFmtId="186" fontId="27" fillId="21" borderId="260" applyNumberFormat="0" applyProtection="0">
      <alignment horizontal="left" vertical="top" indent="1"/>
    </xf>
    <xf numFmtId="186" fontId="27" fillId="63" borderId="260" applyNumberFormat="0" applyProtection="0">
      <alignment horizontal="left" vertical="top" indent="1"/>
    </xf>
    <xf numFmtId="186" fontId="27" fillId="14" borderId="260" applyNumberFormat="0" applyProtection="0">
      <alignment horizontal="left" vertical="top" indent="1"/>
    </xf>
    <xf numFmtId="186" fontId="60" fillId="52" borderId="260" applyNumberFormat="0" applyProtection="0">
      <alignment horizontal="left" vertical="top" indent="1"/>
    </xf>
    <xf numFmtId="4" fontId="56" fillId="15" borderId="262" applyNumberFormat="0" applyProtection="0">
      <alignment horizontal="right" vertical="center"/>
    </xf>
    <xf numFmtId="4" fontId="64" fillId="64" borderId="262" applyNumberFormat="0" applyProtection="0">
      <alignment horizontal="right" vertical="center"/>
    </xf>
    <xf numFmtId="186" fontId="56" fillId="63" borderId="251" applyNumberFormat="0" applyProtection="0">
      <alignment horizontal="left" vertical="top" indent="1"/>
    </xf>
    <xf numFmtId="186" fontId="27" fillId="15" borderId="260"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91" fontId="28" fillId="51" borderId="268">
      <alignment horizontal="right" vertical="center"/>
      <protection locked="0"/>
    </xf>
    <xf numFmtId="4" fontId="56" fillId="15" borderId="262" applyNumberFormat="0" applyProtection="0">
      <alignment horizontal="right" vertical="center"/>
    </xf>
    <xf numFmtId="186" fontId="50" fillId="41" borderId="262" applyNumberFormat="0" applyAlignment="0" applyProtection="0"/>
    <xf numFmtId="4" fontId="59" fillId="65" borderId="252" applyNumberFormat="0" applyProtection="0">
      <alignment horizontal="right" vertical="center"/>
    </xf>
    <xf numFmtId="0" fontId="27" fillId="63" borderId="260" applyNumberFormat="0" applyProtection="0">
      <alignment horizontal="left" vertical="top" indent="1"/>
    </xf>
    <xf numFmtId="4" fontId="75" fillId="88" borderId="261" applyNumberFormat="0" applyProtection="0">
      <alignment horizontal="left" vertical="center" indent="1"/>
    </xf>
    <xf numFmtId="186" fontId="56" fillId="40" borderId="252" applyNumberFormat="0" applyFont="0" applyAlignment="0" applyProtection="0"/>
    <xf numFmtId="4" fontId="59" fillId="53" borderId="252" applyNumberFormat="0" applyProtection="0">
      <alignment vertical="center"/>
    </xf>
    <xf numFmtId="196" fontId="5" fillId="69" borderId="258">
      <alignment vertical="center"/>
    </xf>
    <xf numFmtId="186" fontId="56" fillId="11" borderId="252" applyNumberFormat="0" applyProtection="0">
      <alignment horizontal="left" vertical="center"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56" fillId="23" borderId="262" applyNumberFormat="0" applyProtection="0">
      <alignment horizontal="right" vertical="center"/>
    </xf>
    <xf numFmtId="186" fontId="62" fillId="15" borderId="251" applyNumberFormat="0" applyProtection="0">
      <alignment horizontal="left" vertical="top" indent="1"/>
    </xf>
    <xf numFmtId="186" fontId="56" fillId="21" borderId="251" applyNumberFormat="0" applyProtection="0">
      <alignment horizontal="left" vertical="top" indent="1"/>
    </xf>
    <xf numFmtId="186" fontId="44" fillId="0" borderId="257" applyNumberFormat="0" applyFill="0" applyAlignment="0" applyProtection="0"/>
    <xf numFmtId="188" fontId="28" fillId="49" borderId="8">
      <alignment vertical="center"/>
    </xf>
    <xf numFmtId="186" fontId="56" fillId="62" borderId="262" applyNumberFormat="0" applyProtection="0">
      <alignment horizontal="left" vertical="center" indent="1"/>
    </xf>
    <xf numFmtId="186" fontId="61" fillId="21" borderId="264" applyBorder="0"/>
    <xf numFmtId="4" fontId="56" fillId="0" borderId="262" applyNumberFormat="0" applyProtection="0">
      <alignment horizontal="right" vertical="center"/>
    </xf>
    <xf numFmtId="186" fontId="56" fillId="15" borderId="251" applyNumberFormat="0" applyProtection="0">
      <alignment horizontal="left" vertical="top" indent="1"/>
    </xf>
    <xf numFmtId="4" fontId="56" fillId="54" borderId="252" applyNumberFormat="0" applyProtection="0">
      <alignment horizontal="left" vertical="center" indent="1"/>
    </xf>
    <xf numFmtId="4" fontId="56" fillId="54" borderId="252" applyNumberFormat="0" applyProtection="0">
      <alignment horizontal="left" vertical="center" indent="1"/>
    </xf>
    <xf numFmtId="186" fontId="56" fillId="15" borderId="251" applyNumberFormat="0" applyProtection="0">
      <alignment horizontal="left" vertical="top" indent="1"/>
    </xf>
    <xf numFmtId="191" fontId="28" fillId="50" borderId="8">
      <alignment vertical="center"/>
    </xf>
    <xf numFmtId="186" fontId="56" fillId="63" borderId="251" applyNumberFormat="0" applyProtection="0">
      <alignment horizontal="left" vertical="top" indent="1"/>
    </xf>
    <xf numFmtId="0" fontId="27" fillId="63" borderId="251" applyNumberFormat="0" applyProtection="0">
      <alignment horizontal="left" vertical="center" indent="1"/>
    </xf>
    <xf numFmtId="0" fontId="5" fillId="7" borderId="8">
      <alignment vertical="center"/>
      <protection locked="0"/>
    </xf>
    <xf numFmtId="186" fontId="56" fillId="21" borderId="243" applyNumberFormat="0" applyProtection="0">
      <alignment horizontal="left" vertical="top" indent="1"/>
    </xf>
    <xf numFmtId="186" fontId="56" fillId="63" borderId="262" applyNumberFormat="0" applyProtection="0">
      <alignment horizontal="left" vertical="center" indent="1"/>
    </xf>
    <xf numFmtId="191" fontId="28" fillId="51" borderId="8">
      <alignment horizontal="right" vertical="center"/>
      <protection locked="0"/>
    </xf>
    <xf numFmtId="186" fontId="56" fillId="15" borderId="251" applyNumberFormat="0" applyProtection="0">
      <alignment horizontal="left" vertical="top" indent="1"/>
    </xf>
    <xf numFmtId="191" fontId="28" fillId="50" borderId="248">
      <alignment vertical="center"/>
    </xf>
    <xf numFmtId="4" fontId="56" fillId="19" borderId="241" applyNumberFormat="0" applyProtection="0">
      <alignment horizontal="right" vertical="center"/>
    </xf>
    <xf numFmtId="186" fontId="27" fillId="14" borderId="260" applyNumberFormat="0" applyProtection="0">
      <alignment horizontal="left" vertical="center" indent="1"/>
    </xf>
    <xf numFmtId="186" fontId="56" fillId="15" borderId="251" applyNumberFormat="0" applyProtection="0">
      <alignment horizontal="left" vertical="top" indent="1"/>
    </xf>
    <xf numFmtId="4" fontId="56" fillId="53" borderId="241" applyNumberFormat="0" applyProtection="0">
      <alignment horizontal="left" vertical="center" indent="1"/>
    </xf>
    <xf numFmtId="186" fontId="27" fillId="63" borderId="243" applyNumberFormat="0" applyProtection="0">
      <alignment horizontal="left" vertical="center" indent="1"/>
    </xf>
    <xf numFmtId="186" fontId="56" fillId="21" borderId="243" applyNumberFormat="0" applyProtection="0">
      <alignment horizontal="left" vertical="top" indent="1"/>
    </xf>
    <xf numFmtId="188" fontId="28" fillId="51" borderId="258">
      <alignment horizontal="right" vertical="center"/>
      <protection locked="0"/>
    </xf>
    <xf numFmtId="190" fontId="5" fillId="70" borderId="268">
      <alignment horizontal="right" vertical="center"/>
      <protection locked="0"/>
    </xf>
    <xf numFmtId="4" fontId="27" fillId="21" borderId="256" applyNumberFormat="0" applyProtection="0">
      <alignment horizontal="left" vertical="center" indent="1"/>
    </xf>
    <xf numFmtId="4" fontId="56" fillId="60" borderId="262" applyNumberFormat="0" applyProtection="0">
      <alignment horizontal="right" vertical="center"/>
    </xf>
    <xf numFmtId="186" fontId="56" fillId="63" borderId="251" applyNumberFormat="0" applyProtection="0">
      <alignment horizontal="left" vertical="top" indent="1"/>
    </xf>
    <xf numFmtId="186" fontId="27" fillId="14" borderId="260" applyNumberFormat="0" applyProtection="0">
      <alignment horizontal="left" vertical="top" indent="1"/>
    </xf>
    <xf numFmtId="4" fontId="56" fillId="54" borderId="252" applyNumberFormat="0" applyProtection="0">
      <alignment horizontal="left" vertical="center" indent="1"/>
    </xf>
    <xf numFmtId="4" fontId="72" fillId="82" borderId="260" applyNumberFormat="0" applyProtection="0">
      <alignment horizontal="right" vertical="center"/>
    </xf>
    <xf numFmtId="4" fontId="56" fillId="53" borderId="252" applyNumberFormat="0" applyProtection="0">
      <alignment horizontal="left" vertical="center" indent="1"/>
    </xf>
    <xf numFmtId="4" fontId="59" fillId="65" borderId="262" applyNumberFormat="0" applyProtection="0">
      <alignment horizontal="right" vertical="center"/>
    </xf>
    <xf numFmtId="186" fontId="56" fillId="14" borderId="241" applyNumberFormat="0" applyProtection="0">
      <alignment horizontal="left" vertical="center" indent="1"/>
    </xf>
    <xf numFmtId="186" fontId="56" fillId="11" borderId="241" applyNumberFormat="0" applyProtection="0">
      <alignment horizontal="left" vertical="center" indent="1"/>
    </xf>
    <xf numFmtId="191" fontId="5" fillId="70" borderId="258">
      <alignment horizontal="right" vertical="center"/>
      <protection locked="0"/>
    </xf>
    <xf numFmtId="4" fontId="56" fillId="54" borderId="252" applyNumberFormat="0" applyProtection="0">
      <alignment horizontal="left" vertical="center" indent="1"/>
    </xf>
    <xf numFmtId="4" fontId="56" fillId="59" borderId="252" applyNumberFormat="0" applyProtection="0">
      <alignment horizontal="right" vertical="center"/>
    </xf>
    <xf numFmtId="188" fontId="28" fillId="50" borderId="8">
      <alignment vertical="center"/>
    </xf>
    <xf numFmtId="4" fontId="56" fillId="60" borderId="241" applyNumberFormat="0" applyProtection="0">
      <alignment horizontal="right" vertical="center"/>
    </xf>
    <xf numFmtId="186" fontId="56" fillId="63" borderId="243" applyNumberFormat="0" applyProtection="0">
      <alignment horizontal="left" vertical="top" indent="1"/>
    </xf>
    <xf numFmtId="4" fontId="62" fillId="11" borderId="251" applyNumberFormat="0" applyProtection="0">
      <alignment horizontal="left" vertical="center" indent="1"/>
    </xf>
    <xf numFmtId="172" fontId="5" fillId="7" borderId="258">
      <alignment vertical="center"/>
      <protection locked="0"/>
    </xf>
    <xf numFmtId="191" fontId="28" fillId="51" borderId="8">
      <alignment horizontal="right" vertical="center"/>
      <protection locked="0"/>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0" fillId="41" borderId="252" applyNumberFormat="0" applyAlignment="0" applyProtection="0"/>
    <xf numFmtId="186" fontId="27" fillId="63" borderId="260" applyNumberFormat="0" applyProtection="0">
      <alignment horizontal="left" vertical="center" indent="1"/>
    </xf>
    <xf numFmtId="186" fontId="28" fillId="49" borderId="268">
      <alignment vertical="center"/>
    </xf>
    <xf numFmtId="4" fontId="56" fillId="14" borderId="266" applyNumberFormat="0" applyProtection="0">
      <alignment horizontal="left" vertical="center" indent="1"/>
    </xf>
    <xf numFmtId="186" fontId="56" fillId="15" borderId="251" applyNumberFormat="0" applyProtection="0">
      <alignment horizontal="left" vertical="top" indent="1"/>
    </xf>
    <xf numFmtId="191" fontId="28" fillId="51" borderId="258">
      <alignment horizontal="right" vertical="center"/>
      <protection locked="0"/>
    </xf>
    <xf numFmtId="186" fontId="56" fillId="40" borderId="262" applyNumberFormat="0" applyFont="0" applyAlignment="0" applyProtection="0"/>
    <xf numFmtId="193" fontId="28" fillId="50" borderId="268">
      <alignment vertical="center"/>
    </xf>
    <xf numFmtId="4" fontId="64" fillId="64" borderId="262" applyNumberFormat="0" applyProtection="0">
      <alignment horizontal="right" vertical="center"/>
    </xf>
    <xf numFmtId="4" fontId="56" fillId="0" borderId="252" applyNumberFormat="0" applyProtection="0">
      <alignment horizontal="right" vertical="center"/>
    </xf>
    <xf numFmtId="186" fontId="27" fillId="14" borderId="260" applyNumberFormat="0" applyProtection="0">
      <alignment horizontal="left" vertical="center" indent="1"/>
    </xf>
    <xf numFmtId="186" fontId="56" fillId="14" borderId="241" applyNumberFormat="0" applyProtection="0">
      <alignment horizontal="left" vertical="center" indent="1"/>
    </xf>
    <xf numFmtId="186" fontId="56" fillId="40" borderId="252" applyNumberFormat="0" applyFont="0" applyAlignment="0" applyProtection="0"/>
    <xf numFmtId="186" fontId="56" fillId="40" borderId="252" applyNumberFormat="0" applyFont="0" applyAlignment="0" applyProtection="0"/>
    <xf numFmtId="4" fontId="56" fillId="19" borderId="262" applyNumberFormat="0" applyProtection="0">
      <alignment horizontal="right" vertical="center"/>
    </xf>
    <xf numFmtId="0" fontId="27" fillId="15" borderId="251" applyNumberFormat="0" applyProtection="0">
      <alignment horizontal="left" vertical="top" indent="1"/>
    </xf>
    <xf numFmtId="186" fontId="56" fillId="14" borderId="251" applyNumberFormat="0" applyProtection="0">
      <alignment horizontal="left" vertical="top" indent="1"/>
    </xf>
    <xf numFmtId="186" fontId="56" fillId="11" borderId="252" applyNumberFormat="0" applyProtection="0">
      <alignment horizontal="left" vertical="center" indent="1"/>
    </xf>
    <xf numFmtId="37" fontId="33" fillId="0" borderId="255" applyNumberFormat="0"/>
    <xf numFmtId="186" fontId="56" fillId="40" borderId="262" applyNumberFormat="0" applyFont="0" applyAlignment="0" applyProtection="0"/>
    <xf numFmtId="186" fontId="56" fillId="14" borderId="251" applyNumberFormat="0" applyProtection="0">
      <alignment horizontal="left" vertical="top" indent="1"/>
    </xf>
    <xf numFmtId="194" fontId="33" fillId="0" borderId="230" applyFill="0"/>
    <xf numFmtId="4" fontId="56" fillId="61" borderId="266" applyNumberFormat="0" applyProtection="0">
      <alignment horizontal="left" vertical="center" indent="1"/>
    </xf>
    <xf numFmtId="186" fontId="44" fillId="0" borderId="257" applyNumberFormat="0" applyFill="0" applyAlignment="0" applyProtection="0"/>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27" fillId="21" borderId="243" applyNumberFormat="0" applyProtection="0">
      <alignment horizontal="left" vertical="top" indent="1"/>
    </xf>
    <xf numFmtId="186" fontId="56" fillId="14" borderId="243" applyNumberFormat="0" applyProtection="0">
      <alignment horizontal="left" vertical="top" indent="1"/>
    </xf>
    <xf numFmtId="186" fontId="27" fillId="15" borderId="251" applyNumberFormat="0" applyProtection="0">
      <alignment horizontal="left" vertical="center" indent="1"/>
    </xf>
    <xf numFmtId="186" fontId="56" fillId="40" borderId="252" applyNumberFormat="0" applyFont="0" applyAlignment="0" applyProtection="0"/>
    <xf numFmtId="186" fontId="42" fillId="44" borderId="262" applyNumberFormat="0" applyAlignment="0" applyProtection="0"/>
    <xf numFmtId="186" fontId="56" fillId="15" borderId="260" applyNumberFormat="0" applyProtection="0">
      <alignment horizontal="left" vertical="top" indent="1"/>
    </xf>
    <xf numFmtId="186" fontId="56" fillId="14" borderId="262" applyNumberFormat="0" applyProtection="0">
      <alignment horizontal="left" vertical="center" indent="1"/>
    </xf>
    <xf numFmtId="186" fontId="42" fillId="44" borderId="252" applyNumberFormat="0" applyAlignment="0" applyProtection="0"/>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72" fillId="81" borderId="260" applyNumberFormat="0" applyProtection="0">
      <alignment horizontal="right" vertical="center"/>
    </xf>
    <xf numFmtId="4" fontId="56" fillId="58" borderId="262" applyNumberFormat="0" applyProtection="0">
      <alignment horizontal="right" vertical="center"/>
    </xf>
    <xf numFmtId="186" fontId="56" fillId="63" borderId="251" applyNumberFormat="0" applyProtection="0">
      <alignment horizontal="left" vertical="top" indent="1"/>
    </xf>
    <xf numFmtId="186" fontId="56" fillId="40" borderId="252" applyNumberFormat="0" applyFont="0" applyAlignment="0" applyProtection="0"/>
    <xf numFmtId="186" fontId="27" fillId="14" borderId="251" applyNumberFormat="0" applyProtection="0">
      <alignment horizontal="left" vertical="center" indent="1"/>
    </xf>
    <xf numFmtId="186" fontId="56" fillId="21" borderId="251"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0" fontId="73" fillId="52" borderId="251" applyNumberFormat="0" applyProtection="0">
      <alignment horizontal="left" vertical="top" indent="1"/>
    </xf>
    <xf numFmtId="191" fontId="5" fillId="13" borderId="248">
      <alignment vertical="center"/>
    </xf>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27" fillId="14" borderId="251" applyNumberFormat="0" applyProtection="0">
      <alignment horizontal="left" vertical="top" indent="1"/>
    </xf>
    <xf numFmtId="186" fontId="56" fillId="14" borderId="243" applyNumberFormat="0" applyProtection="0">
      <alignment horizontal="left" vertical="top" indent="1"/>
    </xf>
    <xf numFmtId="4" fontId="62" fillId="11" borderId="243" applyNumberFormat="0" applyProtection="0">
      <alignment horizontal="left" vertical="center" indent="1"/>
    </xf>
    <xf numFmtId="186" fontId="44" fillId="0" borderId="247" applyNumberFormat="0" applyFill="0" applyAlignment="0" applyProtection="0"/>
    <xf numFmtId="186" fontId="56" fillId="63" borderId="241" applyNumberFormat="0" applyProtection="0">
      <alignment horizontal="left" vertical="center" indent="1"/>
    </xf>
    <xf numFmtId="191" fontId="28" fillId="50" borderId="248">
      <alignment vertical="center"/>
    </xf>
    <xf numFmtId="4" fontId="56" fillId="61" borderId="256" applyNumberFormat="0" applyProtection="0">
      <alignment horizontal="left" vertical="center" indent="1"/>
    </xf>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56" fillId="14" borderId="251" applyNumberFormat="0" applyProtection="0">
      <alignment horizontal="left" vertical="top" indent="1"/>
    </xf>
    <xf numFmtId="186" fontId="57" fillId="44" borderId="242" applyNumberFormat="0" applyAlignment="0" applyProtection="0"/>
    <xf numFmtId="186" fontId="56" fillId="14" borderId="251" applyNumberFormat="0" applyProtection="0">
      <alignment horizontal="left" vertical="top" indent="1"/>
    </xf>
    <xf numFmtId="172" fontId="28" fillId="12" borderId="8">
      <alignment vertical="center"/>
      <protection locked="0"/>
    </xf>
    <xf numFmtId="194" fontId="33" fillId="0" borderId="249" applyFill="0"/>
    <xf numFmtId="186" fontId="56" fillId="21" borderId="251" applyNumberFormat="0" applyProtection="0">
      <alignment horizontal="left" vertical="top" indent="1"/>
    </xf>
    <xf numFmtId="186" fontId="42" fillId="44" borderId="252" applyNumberFormat="0" applyAlignment="0" applyProtection="0"/>
    <xf numFmtId="186" fontId="56" fillId="21" borderId="243" applyNumberFormat="0" applyProtection="0">
      <alignment horizontal="left" vertical="top" indent="1"/>
    </xf>
    <xf numFmtId="4" fontId="70" fillId="53" borderId="243" applyNumberFormat="0" applyProtection="0">
      <alignment vertical="center"/>
    </xf>
    <xf numFmtId="0" fontId="5" fillId="7" borderId="248">
      <alignment vertical="center"/>
      <protection locked="0"/>
    </xf>
    <xf numFmtId="186" fontId="56" fillId="15" borderId="243" applyNumberFormat="0" applyProtection="0">
      <alignment horizontal="left" vertical="top" indent="1"/>
    </xf>
    <xf numFmtId="186" fontId="42" fillId="44" borderId="241" applyNumberFormat="0" applyAlignment="0" applyProtection="0"/>
    <xf numFmtId="186" fontId="56" fillId="21" borderId="243" applyNumberFormat="0" applyProtection="0">
      <alignment horizontal="left" vertical="top" indent="1"/>
    </xf>
    <xf numFmtId="4" fontId="62" fillId="11" borderId="243" applyNumberFormat="0" applyProtection="0">
      <alignment horizontal="left" vertical="center" indent="1"/>
    </xf>
    <xf numFmtId="4" fontId="56" fillId="53" borderId="241" applyNumberFormat="0" applyProtection="0">
      <alignment horizontal="left" vertical="center" indent="1"/>
    </xf>
    <xf numFmtId="186" fontId="50" fillId="41" borderId="241" applyNumberFormat="0" applyAlignment="0" applyProtection="0"/>
    <xf numFmtId="4" fontId="56" fillId="60" borderId="241" applyNumberFormat="0" applyProtection="0">
      <alignment horizontal="right" vertical="center"/>
    </xf>
    <xf numFmtId="4" fontId="56" fillId="23" borderId="241" applyNumberFormat="0" applyProtection="0">
      <alignment horizontal="right" vertical="center"/>
    </xf>
    <xf numFmtId="4" fontId="56" fillId="19" borderId="252" applyNumberFormat="0" applyProtection="0">
      <alignment horizontal="right" vertical="center"/>
    </xf>
    <xf numFmtId="186" fontId="62" fillId="15" borderId="260" applyNumberFormat="0" applyProtection="0">
      <alignment horizontal="left" vertical="top" indent="1"/>
    </xf>
    <xf numFmtId="186" fontId="56" fillId="63" borderId="260" applyNumberFormat="0" applyProtection="0">
      <alignment horizontal="left" vertical="top" indent="1"/>
    </xf>
    <xf numFmtId="4" fontId="56" fillId="19" borderId="262" applyNumberFormat="0" applyProtection="0">
      <alignment horizontal="right" vertical="center"/>
    </xf>
    <xf numFmtId="4" fontId="62" fillId="48" borderId="260" applyNumberFormat="0" applyProtection="0">
      <alignment vertical="center"/>
    </xf>
    <xf numFmtId="186" fontId="27" fillId="15" borderId="251" applyNumberFormat="0" applyProtection="0">
      <alignment horizontal="left" vertical="center"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4" fontId="64" fillId="64" borderId="262" applyNumberFormat="0" applyProtection="0">
      <alignment horizontal="right" vertical="center"/>
    </xf>
    <xf numFmtId="186" fontId="56" fillId="15" borderId="251" applyNumberFormat="0" applyProtection="0">
      <alignment horizontal="left" vertical="top" indent="1"/>
    </xf>
    <xf numFmtId="186" fontId="56" fillId="62" borderId="262" applyNumberFormat="0" applyProtection="0">
      <alignment horizontal="left" vertical="center" indent="1"/>
    </xf>
    <xf numFmtId="186" fontId="56" fillId="15" borderId="251" applyNumberFormat="0" applyProtection="0">
      <alignment horizontal="left" vertical="top" indent="1"/>
    </xf>
    <xf numFmtId="4" fontId="56" fillId="0" borderId="262" applyNumberFormat="0" applyProtection="0">
      <alignment horizontal="right" vertical="center"/>
    </xf>
    <xf numFmtId="186" fontId="56" fillId="63" borderId="262" applyNumberFormat="0" applyProtection="0">
      <alignment horizontal="left" vertical="center" indent="1"/>
    </xf>
    <xf numFmtId="186" fontId="56" fillId="14" borderId="251" applyNumberFormat="0" applyProtection="0">
      <alignment horizontal="left" vertical="top" indent="1"/>
    </xf>
    <xf numFmtId="186" fontId="27" fillId="63" borderId="251" applyNumberFormat="0" applyProtection="0">
      <alignment horizontal="left" vertical="top" indent="1"/>
    </xf>
    <xf numFmtId="186" fontId="56" fillId="21" borderId="260" applyNumberFormat="0" applyProtection="0">
      <alignment horizontal="left" vertical="top" indent="1"/>
    </xf>
    <xf numFmtId="4" fontId="62" fillId="48" borderId="251" applyNumberFormat="0" applyProtection="0">
      <alignment vertical="center"/>
    </xf>
    <xf numFmtId="186" fontId="56" fillId="14" borderId="260" applyNumberFormat="0" applyProtection="0">
      <alignment horizontal="left" vertical="top" indent="1"/>
    </xf>
    <xf numFmtId="186" fontId="27" fillId="15" borderId="260" applyNumberFormat="0" applyProtection="0">
      <alignment horizontal="left" vertical="top" indent="1"/>
    </xf>
    <xf numFmtId="186" fontId="56" fillId="63" borderId="251" applyNumberFormat="0" applyProtection="0">
      <alignment horizontal="left" vertical="top" indent="1"/>
    </xf>
    <xf numFmtId="186" fontId="62" fillId="15" borderId="251" applyNumberFormat="0" applyProtection="0">
      <alignment horizontal="left" vertical="top" indent="1"/>
    </xf>
    <xf numFmtId="186" fontId="56" fillId="14" borderId="260" applyNumberFormat="0" applyProtection="0">
      <alignment horizontal="left" vertical="top" indent="1"/>
    </xf>
    <xf numFmtId="186" fontId="27" fillId="14" borderId="251" applyNumberFormat="0" applyProtection="0">
      <alignment horizontal="left" vertical="top" indent="1"/>
    </xf>
    <xf numFmtId="37" fontId="33" fillId="0" borderId="255" applyNumberFormat="0"/>
    <xf numFmtId="186" fontId="27" fillId="21" borderId="243" applyNumberFormat="0" applyProtection="0">
      <alignment horizontal="left" vertical="center" indent="1"/>
    </xf>
    <xf numFmtId="4" fontId="56" fillId="23" borderId="252"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4" fontId="56" fillId="60" borderId="252" applyNumberFormat="0" applyProtection="0">
      <alignment horizontal="right" vertical="center"/>
    </xf>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27" fillId="63" borderId="251" applyNumberFormat="0" applyProtection="0">
      <alignment horizontal="left" vertical="top" indent="1"/>
    </xf>
    <xf numFmtId="186" fontId="56" fillId="14" borderId="243" applyNumberFormat="0" applyProtection="0">
      <alignment horizontal="left" vertical="top" indent="1"/>
    </xf>
    <xf numFmtId="0" fontId="27" fillId="64" borderId="248" applyNumberFormat="0">
      <protection locked="0"/>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62" fillId="48" borderId="243" applyNumberFormat="0" applyProtection="0">
      <alignment horizontal="left" vertical="top" indent="1"/>
    </xf>
    <xf numFmtId="4" fontId="56" fillId="14" borderId="244" applyNumberFormat="0" applyProtection="0">
      <alignment horizontal="left" vertical="center" indent="1"/>
    </xf>
    <xf numFmtId="186" fontId="27" fillId="14" borderId="243" applyNumberFormat="0" applyProtection="0">
      <alignment horizontal="left" vertical="center" indent="1"/>
    </xf>
    <xf numFmtId="190" fontId="5" fillId="70" borderId="248">
      <alignment horizontal="right" vertical="center"/>
      <protection locked="0"/>
    </xf>
    <xf numFmtId="186" fontId="56" fillId="21" borderId="243" applyNumberFormat="0" applyProtection="0">
      <alignment horizontal="left" vertical="top" indent="1"/>
    </xf>
    <xf numFmtId="193" fontId="28" fillId="12" borderId="248">
      <alignment vertical="center"/>
      <protection locked="0"/>
    </xf>
    <xf numFmtId="186" fontId="56" fillId="40" borderId="241" applyNumberFormat="0" applyFont="0" applyAlignment="0" applyProtection="0"/>
    <xf numFmtId="186" fontId="56" fillId="15" borderId="251" applyNumberFormat="0" applyProtection="0">
      <alignment horizontal="left" vertical="top" indent="1"/>
    </xf>
    <xf numFmtId="186" fontId="62" fillId="48" borderId="260" applyNumberFormat="0" applyProtection="0">
      <alignment horizontal="left" vertical="top" indent="1"/>
    </xf>
    <xf numFmtId="4" fontId="56" fillId="14" borderId="256" applyNumberFormat="0" applyProtection="0">
      <alignment horizontal="left" vertical="center" indent="1"/>
    </xf>
    <xf numFmtId="186" fontId="56" fillId="40" borderId="241" applyNumberFormat="0" applyFont="0" applyAlignment="0" applyProtection="0"/>
    <xf numFmtId="186" fontId="56" fillId="40" borderId="262" applyNumberFormat="0" applyFont="0" applyAlignment="0" applyProtection="0"/>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28" fillId="49" borderId="248">
      <alignment vertical="center"/>
    </xf>
    <xf numFmtId="186" fontId="50" fillId="41" borderId="241" applyNumberFormat="0" applyAlignment="0" applyProtection="0"/>
    <xf numFmtId="4" fontId="56" fillId="19" borderId="241" applyNumberFormat="0" applyProtection="0">
      <alignment horizontal="right" vertical="center"/>
    </xf>
    <xf numFmtId="0" fontId="5" fillId="70" borderId="248">
      <alignment horizontal="right" vertical="center"/>
      <protection locked="0"/>
    </xf>
    <xf numFmtId="186" fontId="61" fillId="21" borderId="245" applyBorder="0"/>
    <xf numFmtId="191" fontId="28" fillId="50" borderId="258">
      <alignment vertical="center"/>
    </xf>
    <xf numFmtId="186" fontId="57" fillId="44" borderId="263" applyNumberFormat="0" applyAlignment="0" applyProtection="0"/>
    <xf numFmtId="172" fontId="28" fillId="12" borderId="248">
      <alignment vertical="center"/>
      <protection locked="0"/>
    </xf>
    <xf numFmtId="186" fontId="56" fillId="14" borderId="243" applyNumberFormat="0" applyProtection="0">
      <alignment horizontal="left" vertical="top" indent="1"/>
    </xf>
    <xf numFmtId="191" fontId="28" fillId="51" borderId="258">
      <alignment horizontal="right" vertical="center"/>
      <protection locked="0"/>
    </xf>
    <xf numFmtId="186" fontId="27" fillId="15" borderId="243" applyNumberFormat="0" applyProtection="0">
      <alignment horizontal="left" vertical="top" indent="1"/>
    </xf>
    <xf numFmtId="186" fontId="56" fillId="15" borderId="251" applyNumberFormat="0" applyProtection="0">
      <alignment horizontal="left" vertical="top" indent="1"/>
    </xf>
    <xf numFmtId="186" fontId="27" fillId="14" borderId="251"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7" fillId="44" borderId="253" applyNumberFormat="0" applyAlignment="0" applyProtection="0"/>
    <xf numFmtId="191" fontId="28" fillId="50" borderId="8">
      <alignment vertical="center"/>
    </xf>
    <xf numFmtId="4" fontId="59" fillId="53" borderId="262" applyNumberFormat="0" applyProtection="0">
      <alignment vertical="center"/>
    </xf>
    <xf numFmtId="191" fontId="5" fillId="7" borderId="258">
      <alignment vertical="center"/>
      <protection locked="0"/>
    </xf>
    <xf numFmtId="191" fontId="28" fillId="50" borderId="258">
      <alignment vertical="center"/>
    </xf>
    <xf numFmtId="186" fontId="56" fillId="15" borderId="251" applyNumberFormat="0" applyProtection="0">
      <alignment horizontal="left" vertical="top" indent="1"/>
    </xf>
    <xf numFmtId="37" fontId="33" fillId="0" borderId="255" applyNumberFormat="0"/>
    <xf numFmtId="191" fontId="5" fillId="7" borderId="268">
      <alignment vertical="center"/>
      <protection locked="0"/>
    </xf>
    <xf numFmtId="186" fontId="27" fillId="21" borderId="260" applyNumberFormat="0" applyProtection="0">
      <alignment horizontal="left" vertical="top" indent="1"/>
    </xf>
    <xf numFmtId="186" fontId="56" fillId="14" borderId="260"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186" fontId="62" fillId="15" borderId="260" applyNumberFormat="0" applyProtection="0">
      <alignment horizontal="left" vertical="top" indent="1"/>
    </xf>
    <xf numFmtId="186" fontId="56" fillId="63" borderId="260" applyNumberFormat="0" applyProtection="0">
      <alignment horizontal="left" vertical="top" indent="1"/>
    </xf>
    <xf numFmtId="186" fontId="56" fillId="62" borderId="252" applyNumberFormat="0" applyProtection="0">
      <alignment horizontal="left" vertical="center" indent="1"/>
    </xf>
    <xf numFmtId="186" fontId="56" fillId="14" borderId="251" applyNumberFormat="0" applyProtection="0">
      <alignment horizontal="left" vertical="top" indent="1"/>
    </xf>
    <xf numFmtId="4" fontId="27" fillId="21" borderId="266" applyNumberFormat="0" applyProtection="0">
      <alignment horizontal="left" vertical="center" indent="1"/>
    </xf>
    <xf numFmtId="191" fontId="28" fillId="50" borderId="268">
      <alignment vertical="center"/>
    </xf>
    <xf numFmtId="186" fontId="56" fillId="40" borderId="262" applyNumberFormat="0" applyFont="0" applyAlignment="0" applyProtection="0"/>
    <xf numFmtId="186" fontId="56" fillId="63" borderId="243" applyNumberFormat="0" applyProtection="0">
      <alignment horizontal="left" vertical="top" indent="1"/>
    </xf>
    <xf numFmtId="4" fontId="56" fillId="52" borderId="252" applyNumberFormat="0" applyProtection="0">
      <alignment vertical="center"/>
    </xf>
    <xf numFmtId="0" fontId="27" fillId="21" borderId="251" applyNumberFormat="0" applyProtection="0">
      <alignment horizontal="left" vertical="center" indent="1"/>
    </xf>
    <xf numFmtId="186" fontId="56" fillId="40" borderId="262" applyNumberFormat="0" applyFont="0" applyAlignment="0" applyProtection="0"/>
    <xf numFmtId="4" fontId="56" fillId="52" borderId="252" applyNumberFormat="0" applyProtection="0">
      <alignment vertical="center"/>
    </xf>
    <xf numFmtId="4" fontId="56" fillId="58" borderId="241" applyNumberFormat="0" applyProtection="0">
      <alignment horizontal="right" vertical="center"/>
    </xf>
    <xf numFmtId="186" fontId="56" fillId="15" borderId="251" applyNumberFormat="0" applyProtection="0">
      <alignment horizontal="left" vertical="top" indent="1"/>
    </xf>
    <xf numFmtId="4" fontId="56" fillId="55" borderId="252" applyNumberFormat="0" applyProtection="0">
      <alignment horizontal="right" vertical="center"/>
    </xf>
    <xf numFmtId="4" fontId="56" fillId="61" borderId="256" applyNumberFormat="0" applyProtection="0">
      <alignment horizontal="left" vertical="center"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40" borderId="241" applyNumberFormat="0" applyFont="0" applyAlignment="0" applyProtection="0"/>
    <xf numFmtId="186" fontId="56" fillId="14" borderId="241" applyNumberFormat="0" applyProtection="0">
      <alignment horizontal="left" vertical="center" indent="1"/>
    </xf>
    <xf numFmtId="188" fontId="5" fillId="70" borderId="248">
      <alignment horizontal="right" vertical="center"/>
      <protection locked="0"/>
    </xf>
    <xf numFmtId="186" fontId="56" fillId="15" borderId="260" applyNumberFormat="0" applyProtection="0">
      <alignment horizontal="left" vertical="top" indent="1"/>
    </xf>
    <xf numFmtId="4" fontId="72" fillId="49" borderId="251"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63" fillId="66" borderId="256" applyNumberFormat="0" applyProtection="0">
      <alignment horizontal="left" vertical="center" indent="1"/>
    </xf>
    <xf numFmtId="186" fontId="57" fillId="44" borderId="253" applyNumberFormat="0" applyAlignment="0" applyProtection="0"/>
    <xf numFmtId="0" fontId="5" fillId="13" borderId="258">
      <alignment vertical="center"/>
    </xf>
    <xf numFmtId="186" fontId="56" fillId="63" borderId="251" applyNumberFormat="0" applyProtection="0">
      <alignment horizontal="left" vertical="top" indent="1"/>
    </xf>
    <xf numFmtId="186" fontId="56" fillId="11" borderId="262" applyNumberFormat="0" applyProtection="0">
      <alignment horizontal="left" vertical="center" indent="1"/>
    </xf>
    <xf numFmtId="186" fontId="61" fillId="21" borderId="254" applyBorder="0"/>
    <xf numFmtId="186" fontId="56" fillId="40" borderId="252" applyNumberFormat="0" applyFont="0" applyAlignment="0" applyProtection="0"/>
    <xf numFmtId="4" fontId="56" fillId="61" borderId="266" applyNumberFormat="0" applyProtection="0">
      <alignment horizontal="left" vertical="center" indent="1"/>
    </xf>
    <xf numFmtId="4" fontId="56" fillId="55" borderId="252" applyNumberFormat="0" applyProtection="0">
      <alignment horizontal="right" vertical="center"/>
    </xf>
    <xf numFmtId="4" fontId="62" fillId="48" borderId="260" applyNumberFormat="0" applyProtection="0">
      <alignment vertical="center"/>
    </xf>
    <xf numFmtId="186" fontId="27" fillId="21" borderId="251" applyNumberFormat="0" applyProtection="0">
      <alignment horizontal="left" vertical="top" indent="1"/>
    </xf>
    <xf numFmtId="186" fontId="28" fillId="12" borderId="258">
      <alignment vertical="center"/>
      <protection locked="0"/>
    </xf>
    <xf numFmtId="186" fontId="56" fillId="63" borderId="251" applyNumberFormat="0" applyProtection="0">
      <alignment horizontal="left" vertical="top" indent="1"/>
    </xf>
    <xf numFmtId="186" fontId="44" fillId="0" borderId="267" applyNumberFormat="0" applyFill="0" applyAlignment="0" applyProtection="0"/>
    <xf numFmtId="4" fontId="59" fillId="53" borderId="262" applyNumberFormat="0" applyProtection="0">
      <alignment vertical="center"/>
    </xf>
    <xf numFmtId="4" fontId="56" fillId="54" borderId="252" applyNumberFormat="0" applyProtection="0">
      <alignment horizontal="left" vertical="center" indent="1"/>
    </xf>
    <xf numFmtId="186" fontId="62" fillId="48" borderId="251" applyNumberFormat="0" applyProtection="0">
      <alignment horizontal="left" vertical="top" indent="1"/>
    </xf>
    <xf numFmtId="172" fontId="28" fillId="12" borderId="258">
      <alignment vertical="center"/>
      <protection locked="0"/>
    </xf>
    <xf numFmtId="186" fontId="56" fillId="63" borderId="251" applyNumberFormat="0" applyProtection="0">
      <alignment horizontal="left" vertical="top" indent="1"/>
    </xf>
    <xf numFmtId="4" fontId="72" fillId="87" borderId="251" applyNumberFormat="0" applyProtection="0">
      <alignment horizontal="right" vertical="center"/>
    </xf>
    <xf numFmtId="191" fontId="5" fillId="7" borderId="8">
      <alignment vertical="center"/>
      <protection locked="0"/>
    </xf>
    <xf numFmtId="186" fontId="56" fillId="15" borderId="251" applyNumberFormat="0" applyProtection="0">
      <alignment horizontal="left" vertical="top" indent="1"/>
    </xf>
    <xf numFmtId="4" fontId="56" fillId="54" borderId="252" applyNumberFormat="0" applyProtection="0">
      <alignment horizontal="left" vertical="center" indent="1"/>
    </xf>
    <xf numFmtId="4" fontId="56" fillId="52" borderId="252" applyNumberFormat="0" applyProtection="0">
      <alignment vertical="center"/>
    </xf>
    <xf numFmtId="4" fontId="62" fillId="11" borderId="251" applyNumberFormat="0" applyProtection="0">
      <alignment horizontal="left" vertical="center" indent="1"/>
    </xf>
    <xf numFmtId="186" fontId="27" fillId="63" borderId="251" applyNumberFormat="0" applyProtection="0">
      <alignment horizontal="left" vertical="center" indent="1"/>
    </xf>
    <xf numFmtId="186" fontId="56" fillId="63" borderId="252" applyNumberFormat="0" applyProtection="0">
      <alignment horizontal="left" vertical="center" indent="1"/>
    </xf>
    <xf numFmtId="186" fontId="56" fillId="63" borderId="251" applyNumberFormat="0" applyProtection="0">
      <alignment horizontal="left" vertical="top" indent="1"/>
    </xf>
    <xf numFmtId="186" fontId="50" fillId="41" borderId="241" applyNumberFormat="0" applyAlignment="0" applyProtection="0"/>
    <xf numFmtId="186" fontId="56" fillId="63" borderId="251" applyNumberFormat="0" applyProtection="0">
      <alignment horizontal="left" vertical="top" indent="1"/>
    </xf>
    <xf numFmtId="186" fontId="44" fillId="0" borderId="257" applyNumberFormat="0" applyFill="0" applyAlignment="0" applyProtection="0"/>
    <xf numFmtId="0" fontId="27" fillId="21" borderId="251" applyNumberFormat="0" applyProtection="0">
      <alignment horizontal="left" vertical="center" indent="1"/>
    </xf>
    <xf numFmtId="193" fontId="5" fillId="7" borderId="248">
      <alignment vertical="center"/>
      <protection locked="0"/>
    </xf>
    <xf numFmtId="186" fontId="56" fillId="21" borderId="251" applyNumberFormat="0" applyProtection="0">
      <alignment horizontal="left" vertical="top" indent="1"/>
    </xf>
    <xf numFmtId="186" fontId="56" fillId="63" borderId="243" applyNumberFormat="0" applyProtection="0">
      <alignment horizontal="left" vertical="top" indent="1"/>
    </xf>
    <xf numFmtId="191" fontId="28" fillId="51" borderId="8">
      <alignment horizontal="right" vertical="center"/>
      <protection locked="0"/>
    </xf>
    <xf numFmtId="186" fontId="62" fillId="48" borderId="243" applyNumberFormat="0" applyProtection="0">
      <alignment horizontal="left" vertical="top" indent="1"/>
    </xf>
    <xf numFmtId="4" fontId="56" fillId="59" borderId="241" applyNumberFormat="0" applyProtection="0">
      <alignment horizontal="right" vertical="center"/>
    </xf>
    <xf numFmtId="186" fontId="56" fillId="11" borderId="241" applyNumberFormat="0" applyProtection="0">
      <alignment horizontal="left" vertical="center" indent="1"/>
    </xf>
    <xf numFmtId="186" fontId="42" fillId="44" borderId="241" applyNumberFormat="0" applyAlignment="0" applyProtection="0"/>
    <xf numFmtId="190" fontId="28" fillId="51" borderId="268">
      <alignment horizontal="right" vertical="center"/>
      <protection locked="0"/>
    </xf>
    <xf numFmtId="186" fontId="56" fillId="14" borderId="243" applyNumberFormat="0" applyProtection="0">
      <alignment horizontal="left" vertical="top" indent="1"/>
    </xf>
    <xf numFmtId="4" fontId="56" fillId="57" borderId="244" applyNumberFormat="0" applyProtection="0">
      <alignment horizontal="right" vertical="center"/>
    </xf>
    <xf numFmtId="186" fontId="50" fillId="41" borderId="241" applyNumberFormat="0" applyAlignment="0" applyProtection="0"/>
    <xf numFmtId="186" fontId="50" fillId="41" borderId="252" applyNumberFormat="0" applyAlignment="0" applyProtection="0"/>
    <xf numFmtId="4" fontId="62" fillId="48" borderId="243" applyNumberFormat="0" applyProtection="0">
      <alignment vertical="center"/>
    </xf>
    <xf numFmtId="4" fontId="56" fillId="16" borderId="241" applyNumberFormat="0" applyProtection="0">
      <alignment horizontal="right" vertical="center"/>
    </xf>
    <xf numFmtId="4" fontId="56" fillId="54" borderId="262" applyNumberFormat="0" applyProtection="0">
      <alignment horizontal="left" vertical="center" indent="1"/>
    </xf>
    <xf numFmtId="186" fontId="56" fillId="15" borderId="251" applyNumberFormat="0" applyProtection="0">
      <alignment horizontal="left" vertical="top" indent="1"/>
    </xf>
    <xf numFmtId="186" fontId="60" fillId="52"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4" fontId="56" fillId="15" borderId="244" applyNumberFormat="0" applyProtection="0">
      <alignment horizontal="left" vertical="center" indent="1"/>
    </xf>
    <xf numFmtId="4" fontId="56" fillId="55" borderId="252" applyNumberFormat="0" applyProtection="0">
      <alignment horizontal="right" vertical="center"/>
    </xf>
    <xf numFmtId="4" fontId="56" fillId="0" borderId="252" applyNumberFormat="0" applyProtection="0">
      <alignment horizontal="right" vertical="center"/>
    </xf>
    <xf numFmtId="186" fontId="56" fillId="63" borderId="243" applyNumberFormat="0" applyProtection="0">
      <alignment horizontal="left" vertical="top" indent="1"/>
    </xf>
    <xf numFmtId="4" fontId="72" fillId="86" borderId="243" applyNumberFormat="0" applyProtection="0">
      <alignment horizontal="right" vertical="center"/>
    </xf>
    <xf numFmtId="191"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14" borderId="243" applyNumberFormat="0" applyProtection="0">
      <alignment horizontal="left" vertical="top" indent="1"/>
    </xf>
    <xf numFmtId="186" fontId="50" fillId="41" borderId="241" applyNumberFormat="0" applyAlignment="0" applyProtection="0"/>
    <xf numFmtId="186" fontId="56" fillId="63" borderId="243" applyNumberFormat="0" applyProtection="0">
      <alignment horizontal="left" vertical="top" indent="1"/>
    </xf>
    <xf numFmtId="4" fontId="56" fillId="15" borderId="244" applyNumberFormat="0" applyProtection="0">
      <alignment horizontal="left" vertical="center" indent="1"/>
    </xf>
    <xf numFmtId="190" fontId="28" fillId="49" borderId="248">
      <alignment vertical="center"/>
    </xf>
    <xf numFmtId="186" fontId="27" fillId="21" borderId="251" applyNumberFormat="0" applyProtection="0">
      <alignment horizontal="left" vertical="center" indent="1"/>
    </xf>
    <xf numFmtId="186" fontId="56" fillId="14" borderId="260" applyNumberFormat="0" applyProtection="0">
      <alignment horizontal="left" vertical="top" indent="1"/>
    </xf>
    <xf numFmtId="186" fontId="56" fillId="14" borderId="251" applyNumberFormat="0" applyProtection="0">
      <alignment horizontal="left" vertical="top" indent="1"/>
    </xf>
    <xf numFmtId="4" fontId="27" fillId="21" borderId="266" applyNumberFormat="0" applyProtection="0">
      <alignment horizontal="left" vertical="center" indent="1"/>
    </xf>
    <xf numFmtId="186" fontId="56" fillId="21" borderId="251" applyNumberFormat="0" applyProtection="0">
      <alignment horizontal="left" vertical="top" indent="1"/>
    </xf>
    <xf numFmtId="4" fontId="27" fillId="21" borderId="256" applyNumberFormat="0" applyProtection="0">
      <alignment horizontal="left" vertical="center" indent="1"/>
    </xf>
    <xf numFmtId="186" fontId="27" fillId="15" borderId="251" applyNumberFormat="0" applyProtection="0">
      <alignment horizontal="left" vertical="center" indent="1"/>
    </xf>
    <xf numFmtId="4" fontId="56" fillId="23" borderId="241" applyNumberFormat="0" applyProtection="0">
      <alignment horizontal="right" vertical="center"/>
    </xf>
    <xf numFmtId="186" fontId="56" fillId="40" borderId="241" applyNumberFormat="0" applyFont="0" applyAlignment="0" applyProtection="0"/>
    <xf numFmtId="188" fontId="5" fillId="7" borderId="248">
      <alignment vertical="center"/>
      <protection locked="0"/>
    </xf>
    <xf numFmtId="4" fontId="56" fillId="23" borderId="241" applyNumberFormat="0" applyProtection="0">
      <alignment horizontal="right" vertical="center"/>
    </xf>
    <xf numFmtId="186" fontId="56" fillId="63" borderId="260" applyNumberFormat="0" applyProtection="0">
      <alignment horizontal="left" vertical="top" indent="1"/>
    </xf>
    <xf numFmtId="188" fontId="28" fillId="50" borderId="258">
      <alignment vertical="center"/>
    </xf>
    <xf numFmtId="186" fontId="56" fillId="21" borderId="260" applyNumberFormat="0" applyProtection="0">
      <alignment horizontal="left" vertical="top" indent="1"/>
    </xf>
    <xf numFmtId="4" fontId="56" fillId="54" borderId="252" applyNumberFormat="0" applyProtection="0">
      <alignment horizontal="left" vertical="center" indent="1"/>
    </xf>
    <xf numFmtId="4" fontId="56" fillId="15" borderId="241" applyNumberFormat="0" applyProtection="0">
      <alignment horizontal="right" vertical="center"/>
    </xf>
    <xf numFmtId="186" fontId="56" fillId="14" borderId="243" applyNumberFormat="0" applyProtection="0">
      <alignment horizontal="left" vertical="top" indent="1"/>
    </xf>
    <xf numFmtId="186" fontId="56" fillId="40" borderId="241" applyNumberFormat="0" applyFont="0" applyAlignment="0" applyProtection="0"/>
    <xf numFmtId="186" fontId="56" fillId="14" borderId="243" applyNumberFormat="0" applyProtection="0">
      <alignment horizontal="left" vertical="top" indent="1"/>
    </xf>
    <xf numFmtId="191" fontId="5" fillId="13" borderId="248">
      <alignment vertical="center"/>
    </xf>
    <xf numFmtId="4" fontId="76" fillId="87" borderId="243" applyNumberFormat="0" applyProtection="0">
      <alignment horizontal="right" vertical="center"/>
    </xf>
    <xf numFmtId="186" fontId="56" fillId="15"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4" fontId="56" fillId="23" borderId="252" applyNumberFormat="0" applyProtection="0">
      <alignment horizontal="right" vertical="center"/>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27" fillId="21" borderId="251" applyNumberFormat="0" applyProtection="0">
      <alignment horizontal="left" vertical="top" indent="1"/>
    </xf>
    <xf numFmtId="186" fontId="56" fillId="14" borderId="243" applyNumberFormat="0" applyProtection="0">
      <alignment horizontal="left" vertical="top" indent="1"/>
    </xf>
    <xf numFmtId="193" fontId="5" fillId="69" borderId="248">
      <alignment vertical="center"/>
    </xf>
    <xf numFmtId="4" fontId="56" fillId="56" borderId="252" applyNumberFormat="0" applyProtection="0">
      <alignment horizontal="right" vertical="center"/>
    </xf>
    <xf numFmtId="186" fontId="56" fillId="63" borderId="260" applyNumberFormat="0" applyProtection="0">
      <alignment horizontal="left" vertical="top" indent="1"/>
    </xf>
    <xf numFmtId="4" fontId="56" fillId="53" borderId="252" applyNumberFormat="0" applyProtection="0">
      <alignment horizontal="left" vertical="center" indent="1"/>
    </xf>
    <xf numFmtId="4" fontId="72" fillId="81" borderId="260" applyNumberFormat="0" applyProtection="0">
      <alignment horizontal="right" vertical="center"/>
    </xf>
    <xf numFmtId="4" fontId="56" fillId="15" borderId="256" applyNumberFormat="0" applyProtection="0">
      <alignment horizontal="left" vertical="center" indent="1"/>
    </xf>
    <xf numFmtId="4" fontId="56" fillId="57" borderId="256" applyNumberFormat="0" applyProtection="0">
      <alignment horizontal="right" vertical="center"/>
    </xf>
    <xf numFmtId="186" fontId="56" fillId="21" borderId="260" applyNumberFormat="0" applyProtection="0">
      <alignment horizontal="left" vertical="top"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27" fillId="21" borderId="256" applyNumberFormat="0" applyProtection="0">
      <alignment horizontal="left" vertical="center" indent="1"/>
    </xf>
    <xf numFmtId="186" fontId="42" fillId="44" borderId="252" applyNumberFormat="0" applyAlignment="0" applyProtection="0"/>
    <xf numFmtId="186" fontId="27" fillId="63" borderId="251" applyNumberFormat="0" applyProtection="0">
      <alignment horizontal="left" vertical="top" indent="1"/>
    </xf>
    <xf numFmtId="191" fontId="28" fillId="12" borderId="248">
      <alignment vertical="center"/>
      <protection locked="0"/>
    </xf>
    <xf numFmtId="186" fontId="56" fillId="40" borderId="252" applyNumberFormat="0" applyFont="0" applyAlignment="0" applyProtection="0"/>
    <xf numFmtId="186" fontId="56" fillId="21" borderId="243" applyNumberFormat="0" applyProtection="0">
      <alignment horizontal="left" vertical="top" indent="1"/>
    </xf>
    <xf numFmtId="186" fontId="57" fillId="44" borderId="263" applyNumberFormat="0" applyAlignment="0" applyProtection="0"/>
    <xf numFmtId="186" fontId="27" fillId="63" borderId="260" applyNumberFormat="0" applyProtection="0">
      <alignment horizontal="left" vertical="top" indent="1"/>
    </xf>
    <xf numFmtId="4" fontId="56" fillId="61" borderId="266" applyNumberFormat="0" applyProtection="0">
      <alignment horizontal="left" vertical="center" indent="1"/>
    </xf>
    <xf numFmtId="186" fontId="56" fillId="63" borderId="260" applyNumberFormat="0" applyProtection="0">
      <alignment horizontal="left" vertical="top" indent="1"/>
    </xf>
    <xf numFmtId="4" fontId="56" fillId="53" borderId="262" applyNumberFormat="0" applyProtection="0">
      <alignment horizontal="left" vertical="center" indent="1"/>
    </xf>
    <xf numFmtId="186" fontId="56" fillId="21" borderId="251" applyNumberFormat="0" applyProtection="0">
      <alignment horizontal="left" vertical="top" indent="1"/>
    </xf>
    <xf numFmtId="186" fontId="56" fillId="40" borderId="241" applyNumberFormat="0" applyFont="0" applyAlignment="0" applyProtection="0"/>
    <xf numFmtId="186" fontId="56" fillId="21" borderId="251" applyNumberFormat="0" applyProtection="0">
      <alignment horizontal="left" vertical="top" indent="1"/>
    </xf>
    <xf numFmtId="186" fontId="56" fillId="14" borderId="251" applyNumberFormat="0" applyProtection="0">
      <alignment horizontal="left" vertical="top" indent="1"/>
    </xf>
    <xf numFmtId="191" fontId="28" fillId="12" borderId="258">
      <alignment vertical="center"/>
      <protection locked="0"/>
    </xf>
    <xf numFmtId="191" fontId="28" fillId="51" borderId="258">
      <alignment horizontal="right" vertical="center"/>
      <protection locked="0"/>
    </xf>
    <xf numFmtId="186" fontId="56" fillId="40" borderId="241" applyNumberFormat="0" applyFont="0" applyAlignment="0" applyProtection="0"/>
    <xf numFmtId="4" fontId="56" fillId="23" borderId="262" applyNumberFormat="0" applyProtection="0">
      <alignment horizontal="right" vertical="center"/>
    </xf>
    <xf numFmtId="188" fontId="28" fillId="51" borderId="268">
      <alignment horizontal="right" vertical="center"/>
      <protection locked="0"/>
    </xf>
    <xf numFmtId="4" fontId="56" fillId="0" borderId="262" applyNumberFormat="0" applyProtection="0">
      <alignment horizontal="right" vertical="center"/>
    </xf>
    <xf numFmtId="186" fontId="28" fillId="49" borderId="258">
      <alignment vertical="center"/>
    </xf>
    <xf numFmtId="186" fontId="56" fillId="63" borderId="251" applyNumberFormat="0" applyProtection="0">
      <alignment horizontal="left" vertical="top" indent="1"/>
    </xf>
    <xf numFmtId="186" fontId="44" fillId="0" borderId="267" applyNumberFormat="0" applyFill="0" applyAlignment="0" applyProtection="0"/>
    <xf numFmtId="186" fontId="56" fillId="14" borderId="251" applyNumberFormat="0" applyProtection="0">
      <alignment horizontal="left" vertical="top" indent="1"/>
    </xf>
    <xf numFmtId="186" fontId="28" fillId="51" borderId="8">
      <alignment horizontal="right" vertical="center"/>
      <protection locked="0"/>
    </xf>
    <xf numFmtId="186" fontId="61" fillId="21" borderId="264" applyBorder="0"/>
    <xf numFmtId="186" fontId="27" fillId="14" borderId="251" applyNumberFormat="0" applyProtection="0">
      <alignment horizontal="left" vertical="top" indent="1"/>
    </xf>
    <xf numFmtId="4" fontId="62" fillId="48" borderId="260" applyNumberFormat="0" applyProtection="0">
      <alignment vertical="center"/>
    </xf>
    <xf numFmtId="4" fontId="56" fillId="55" borderId="262" applyNumberFormat="0" applyProtection="0">
      <alignment horizontal="right" vertical="center"/>
    </xf>
    <xf numFmtId="186" fontId="56" fillId="14" borderId="260" applyNumberFormat="0" applyProtection="0">
      <alignment horizontal="left" vertical="top" indent="1"/>
    </xf>
    <xf numFmtId="4" fontId="56" fillId="15" borderId="252"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40" borderId="252" applyNumberFormat="0" applyFont="0" applyAlignment="0" applyProtection="0"/>
    <xf numFmtId="186" fontId="56" fillId="21" borderId="260" applyNumberFormat="0" applyProtection="0">
      <alignment horizontal="left" vertical="top" indent="1"/>
    </xf>
    <xf numFmtId="186" fontId="56" fillId="40" borderId="252" applyNumberFormat="0" applyFont="0" applyAlignment="0" applyProtection="0"/>
    <xf numFmtId="186" fontId="56" fillId="40" borderId="262" applyNumberFormat="0" applyFont="0" applyAlignment="0" applyProtection="0"/>
    <xf numFmtId="193" fontId="28" fillId="50" borderId="258">
      <alignment vertical="center"/>
    </xf>
    <xf numFmtId="186" fontId="57" fillId="44" borderId="263" applyNumberFormat="0" applyAlignment="0" applyProtection="0"/>
    <xf numFmtId="186" fontId="50" fillId="41" borderId="252" applyNumberFormat="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56" fillId="15" borderId="252" applyNumberFormat="0" applyProtection="0">
      <alignment horizontal="right" vertical="center"/>
    </xf>
    <xf numFmtId="172" fontId="28" fillId="12" borderId="258">
      <alignment vertical="center"/>
      <protection locked="0"/>
    </xf>
    <xf numFmtId="186" fontId="56" fillId="40" borderId="241" applyNumberFormat="0" applyFont="0" applyAlignment="0" applyProtection="0"/>
    <xf numFmtId="188" fontId="28" fillId="50" borderId="258">
      <alignment vertical="center"/>
    </xf>
    <xf numFmtId="186" fontId="27" fillId="63" borderId="243" applyNumberFormat="0" applyProtection="0">
      <alignment horizontal="left" vertical="center" indent="1"/>
    </xf>
    <xf numFmtId="186" fontId="56" fillId="21" borderId="251" applyNumberFormat="0" applyProtection="0">
      <alignment horizontal="left" vertical="top" indent="1"/>
    </xf>
    <xf numFmtId="190" fontId="28" fillId="50" borderId="268">
      <alignment vertical="center"/>
    </xf>
    <xf numFmtId="186" fontId="27" fillId="21" borderId="251" applyNumberFormat="0" applyProtection="0">
      <alignment horizontal="left" vertical="center"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4" fontId="56" fillId="15" borderId="252" applyNumberFormat="0" applyProtection="0">
      <alignment horizontal="right" vertical="center"/>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5" borderId="243" applyNumberFormat="0" applyProtection="0">
      <alignment horizontal="left" vertical="top" indent="1"/>
    </xf>
    <xf numFmtId="4" fontId="59" fillId="53" borderId="252" applyNumberFormat="0" applyProtection="0">
      <alignment vertical="center"/>
    </xf>
    <xf numFmtId="186" fontId="56" fillId="63" borderId="251" applyNumberFormat="0" applyProtection="0">
      <alignment horizontal="left" vertical="top" indent="1"/>
    </xf>
    <xf numFmtId="186" fontId="56" fillId="40" borderId="252" applyNumberFormat="0" applyFont="0" applyAlignment="0" applyProtection="0"/>
    <xf numFmtId="4" fontId="75" fillId="88" borderId="250" applyNumberFormat="0" applyProtection="0">
      <alignment horizontal="left" vertical="center" indent="1"/>
    </xf>
    <xf numFmtId="4" fontId="62" fillId="11" borderId="243" applyNumberFormat="0" applyProtection="0">
      <alignment horizontal="left" vertical="center" indent="1"/>
    </xf>
    <xf numFmtId="191" fontId="5" fillId="13" borderId="248">
      <alignment vertical="center"/>
    </xf>
    <xf numFmtId="186" fontId="60" fillId="52" borderId="243" applyNumberFormat="0" applyProtection="0">
      <alignment horizontal="left" vertical="top" indent="1"/>
    </xf>
    <xf numFmtId="186" fontId="56" fillId="40" borderId="241" applyNumberFormat="0" applyFont="0" applyAlignment="0" applyProtection="0"/>
    <xf numFmtId="186" fontId="56" fillId="14" borderId="243" applyNumberFormat="0" applyProtection="0">
      <alignment horizontal="left" vertical="top" indent="1"/>
    </xf>
    <xf numFmtId="186" fontId="56" fillId="15" borderId="243" applyNumberFormat="0" applyProtection="0">
      <alignment horizontal="left" vertical="top" indent="1"/>
    </xf>
    <xf numFmtId="186" fontId="56" fillId="40" borderId="241" applyNumberFormat="0" applyFont="0" applyAlignment="0" applyProtection="0"/>
    <xf numFmtId="191" fontId="28" fillId="12" borderId="248">
      <alignment vertical="center"/>
      <protection locked="0"/>
    </xf>
    <xf numFmtId="186" fontId="56" fillId="40" borderId="252" applyNumberFormat="0" applyFont="0" applyAlignment="0" applyProtection="0"/>
    <xf numFmtId="0" fontId="5" fillId="13" borderId="248">
      <alignment vertical="center"/>
    </xf>
    <xf numFmtId="186" fontId="56" fillId="63" borderId="243" applyNumberFormat="0" applyProtection="0">
      <alignment horizontal="left" vertical="top" indent="1"/>
    </xf>
    <xf numFmtId="186" fontId="62" fillId="48" borderId="243" applyNumberFormat="0" applyProtection="0">
      <alignment horizontal="left" vertical="top" indent="1"/>
    </xf>
    <xf numFmtId="186" fontId="56" fillId="15" borderId="260" applyNumberFormat="0" applyProtection="0">
      <alignment horizontal="left" vertical="top" indent="1"/>
    </xf>
    <xf numFmtId="186" fontId="60" fillId="52" borderId="251" applyNumberFormat="0" applyProtection="0">
      <alignment horizontal="left" vertical="top" indent="1"/>
    </xf>
    <xf numFmtId="4" fontId="56" fillId="19" borderId="262" applyNumberFormat="0" applyProtection="0">
      <alignment horizontal="right" vertical="center"/>
    </xf>
    <xf numFmtId="186" fontId="27" fillId="63" borderId="260" applyNumberFormat="0" applyProtection="0">
      <alignment horizontal="left" vertical="center" indent="1"/>
    </xf>
    <xf numFmtId="0" fontId="27" fillId="21" borderId="260" applyNumberFormat="0" applyProtection="0">
      <alignment horizontal="left" vertical="center" indent="1"/>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56" fillId="62" borderId="262" applyNumberFormat="0" applyProtection="0">
      <alignment horizontal="left" vertical="center" indent="1"/>
    </xf>
    <xf numFmtId="186" fontId="56" fillId="11" borderId="252" applyNumberFormat="0" applyProtection="0">
      <alignment horizontal="left" vertical="center" indent="1"/>
    </xf>
    <xf numFmtId="190" fontId="28" fillId="50" borderId="248">
      <alignment vertical="center"/>
    </xf>
    <xf numFmtId="186" fontId="56" fillId="40" borderId="262" applyNumberFormat="0" applyFont="0" applyAlignment="0" applyProtection="0"/>
    <xf numFmtId="188" fontId="5" fillId="13" borderId="8">
      <alignment vertical="center"/>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27" fillId="63" borderId="251" applyNumberFormat="0" applyProtection="0">
      <alignment horizontal="left" vertical="center" indent="1"/>
    </xf>
    <xf numFmtId="186" fontId="56" fillId="21" borderId="251" applyNumberFormat="0" applyProtection="0">
      <alignment horizontal="left" vertical="top" indent="1"/>
    </xf>
    <xf numFmtId="4" fontId="56" fillId="14" borderId="266" applyNumberFormat="0" applyProtection="0">
      <alignment horizontal="left" vertical="center" indent="1"/>
    </xf>
    <xf numFmtId="186" fontId="56" fillId="14" borderId="260" applyNumberFormat="0" applyProtection="0">
      <alignment horizontal="left" vertical="top" indent="1"/>
    </xf>
    <xf numFmtId="4" fontId="72" fillId="80" borderId="251" applyNumberFormat="0" applyProtection="0">
      <alignment horizontal="right" vertical="center"/>
    </xf>
    <xf numFmtId="193" fontId="5" fillId="69" borderId="258">
      <alignment vertical="center"/>
    </xf>
    <xf numFmtId="186" fontId="56" fillId="63" borderId="251" applyNumberFormat="0" applyProtection="0">
      <alignment horizontal="left" vertical="top" indent="1"/>
    </xf>
    <xf numFmtId="186" fontId="50" fillId="41" borderId="262" applyNumberFormat="0" applyAlignment="0" applyProtection="0"/>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16" borderId="262" applyNumberFormat="0" applyProtection="0">
      <alignment horizontal="right" vertical="center"/>
    </xf>
    <xf numFmtId="186" fontId="56" fillId="40" borderId="252" applyNumberFormat="0" applyFont="0" applyAlignment="0" applyProtection="0"/>
    <xf numFmtId="186" fontId="57" fillId="44" borderId="242" applyNumberFormat="0" applyAlignment="0" applyProtection="0"/>
    <xf numFmtId="190" fontId="28" fillId="51" borderId="248">
      <alignment horizontal="right" vertical="center"/>
      <protection locked="0"/>
    </xf>
    <xf numFmtId="186" fontId="28" fillId="50" borderId="258">
      <alignment vertical="center"/>
    </xf>
    <xf numFmtId="193" fontId="5" fillId="7" borderId="8">
      <alignment vertical="center"/>
      <protection locked="0"/>
    </xf>
    <xf numFmtId="186" fontId="56" fillId="63" borderId="251" applyNumberFormat="0" applyProtection="0">
      <alignment horizontal="left" vertical="top" indent="1"/>
    </xf>
    <xf numFmtId="190" fontId="28" fillId="50" borderId="248">
      <alignment vertical="center"/>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28" fillId="49" borderId="268">
      <alignment vertical="center"/>
    </xf>
    <xf numFmtId="188" fontId="28" fillId="51" borderId="8">
      <alignment horizontal="right" vertical="center"/>
      <protection locked="0"/>
    </xf>
    <xf numFmtId="186" fontId="27" fillId="21" borderId="260" applyNumberFormat="0" applyProtection="0">
      <alignment horizontal="left" vertical="top" indent="1"/>
    </xf>
    <xf numFmtId="186" fontId="56" fillId="14" borderId="252" applyNumberFormat="0" applyProtection="0">
      <alignment horizontal="left" vertical="center" indent="1"/>
    </xf>
    <xf numFmtId="4" fontId="56" fillId="19" borderId="252" applyNumberFormat="0" applyProtection="0">
      <alignment horizontal="right" vertical="center"/>
    </xf>
    <xf numFmtId="186" fontId="56" fillId="63" borderId="262" applyNumberFormat="0" applyProtection="0">
      <alignment horizontal="left" vertical="center" indent="1"/>
    </xf>
    <xf numFmtId="186" fontId="56" fillId="14"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56" fillId="52" borderId="241" applyNumberFormat="0" applyProtection="0">
      <alignment vertical="center"/>
    </xf>
    <xf numFmtId="186" fontId="44" fillId="0" borderId="257" applyNumberFormat="0" applyFill="0" applyAlignment="0" applyProtection="0"/>
    <xf numFmtId="4" fontId="56" fillId="19" borderId="252" applyNumberFormat="0" applyProtection="0">
      <alignment horizontal="right" vertical="center"/>
    </xf>
    <xf numFmtId="186" fontId="56" fillId="15" borderId="243" applyNumberFormat="0" applyProtection="0">
      <alignment horizontal="left" vertical="top" indent="1"/>
    </xf>
    <xf numFmtId="4" fontId="72" fillId="78" borderId="243" applyNumberFormat="0" applyProtection="0">
      <alignment horizontal="right" vertical="center"/>
    </xf>
    <xf numFmtId="193" fontId="5" fillId="7" borderId="248">
      <alignment vertical="center"/>
      <protection locked="0"/>
    </xf>
    <xf numFmtId="186" fontId="56" fillId="15" borderId="243" applyNumberFormat="0" applyProtection="0">
      <alignment horizontal="left" vertical="top" indent="1"/>
    </xf>
    <xf numFmtId="186" fontId="44" fillId="0" borderId="257" applyNumberFormat="0" applyFill="0" applyAlignment="0" applyProtection="0"/>
    <xf numFmtId="193" fontId="28" fillId="50" borderId="8">
      <alignment vertical="center"/>
    </xf>
    <xf numFmtId="186" fontId="56" fillId="40" borderId="241" applyNumberFormat="0" applyFont="0" applyAlignment="0" applyProtection="0"/>
    <xf numFmtId="186" fontId="56" fillId="63" borderId="243" applyNumberFormat="0" applyProtection="0">
      <alignment horizontal="left" vertical="top" indent="1"/>
    </xf>
    <xf numFmtId="186" fontId="56" fillId="21" borderId="251" applyNumberFormat="0" applyProtection="0">
      <alignment horizontal="left" vertical="top" indent="1"/>
    </xf>
    <xf numFmtId="190" fontId="5" fillId="69" borderId="248">
      <alignment vertical="center"/>
    </xf>
    <xf numFmtId="186" fontId="56" fillId="14" borderId="251" applyNumberFormat="0" applyProtection="0">
      <alignment horizontal="left" vertical="top" indent="1"/>
    </xf>
    <xf numFmtId="4" fontId="63" fillId="66" borderId="256" applyNumberFormat="0" applyProtection="0">
      <alignment horizontal="left" vertical="center" indent="1"/>
    </xf>
    <xf numFmtId="186" fontId="56" fillId="21" borderId="251" applyNumberFormat="0" applyProtection="0">
      <alignment horizontal="left" vertical="top" indent="1"/>
    </xf>
    <xf numFmtId="186" fontId="28" fillId="50" borderId="258">
      <alignment vertical="center"/>
    </xf>
    <xf numFmtId="186" fontId="56" fillId="63" borderId="251" applyNumberFormat="0" applyProtection="0">
      <alignment horizontal="left" vertical="top" indent="1"/>
    </xf>
    <xf numFmtId="186" fontId="56" fillId="40" borderId="252" applyNumberFormat="0" applyFont="0" applyAlignment="0" applyProtection="0"/>
    <xf numFmtId="186" fontId="42" fillId="44" borderId="252" applyNumberFormat="0" applyAlignment="0" applyProtection="0"/>
    <xf numFmtId="4" fontId="70" fillId="86" borderId="261" applyNumberFormat="0" applyProtection="0">
      <alignment horizontal="left" vertical="center" indent="1"/>
    </xf>
    <xf numFmtId="186" fontId="50" fillId="41" borderId="262" applyNumberFormat="0" applyAlignment="0" applyProtection="0"/>
    <xf numFmtId="37" fontId="33" fillId="0" borderId="265" applyNumberFormat="0"/>
    <xf numFmtId="4" fontId="72" fillId="49" borderId="251" applyNumberFormat="0" applyProtection="0">
      <alignment horizontal="right" vertical="center"/>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37" fontId="33" fillId="0" borderId="246" applyNumberFormat="0"/>
    <xf numFmtId="186" fontId="56" fillId="21" borderId="260" applyNumberFormat="0" applyProtection="0">
      <alignment horizontal="left" vertical="top" indent="1"/>
    </xf>
    <xf numFmtId="186" fontId="56" fillId="14" borderId="252" applyNumberFormat="0" applyProtection="0">
      <alignment horizontal="left" vertical="center" indent="1"/>
    </xf>
    <xf numFmtId="186" fontId="27" fillId="63" borderId="251" applyNumberFormat="0" applyProtection="0">
      <alignment horizontal="left" vertical="center" indent="1"/>
    </xf>
    <xf numFmtId="4" fontId="56" fillId="14" borderId="266" applyNumberFormat="0" applyProtection="0">
      <alignment horizontal="left" vertical="center" indent="1"/>
    </xf>
    <xf numFmtId="186" fontId="27" fillId="14" borderId="251" applyNumberFormat="0" applyProtection="0">
      <alignment horizontal="left" vertical="center" indent="1"/>
    </xf>
    <xf numFmtId="186" fontId="56" fillId="63" borderId="251" applyNumberFormat="0" applyProtection="0">
      <alignment horizontal="left" vertical="top" indent="1"/>
    </xf>
    <xf numFmtId="4" fontId="74" fillId="87" borderId="260" applyNumberFormat="0" applyProtection="0">
      <alignment vertical="center"/>
    </xf>
    <xf numFmtId="4" fontId="56" fillId="15" borderId="256" applyNumberFormat="0" applyProtection="0">
      <alignment horizontal="left" vertical="center" indent="1"/>
    </xf>
    <xf numFmtId="4" fontId="56" fillId="16" borderId="262" applyNumberFormat="0" applyProtection="0">
      <alignment horizontal="right" vertical="center"/>
    </xf>
    <xf numFmtId="186" fontId="56" fillId="21" borderId="251" applyNumberFormat="0" applyProtection="0">
      <alignment horizontal="left" vertical="top" indent="1"/>
    </xf>
    <xf numFmtId="186" fontId="50" fillId="41" borderId="252" applyNumberFormat="0" applyAlignment="0" applyProtection="0"/>
    <xf numFmtId="186" fontId="56" fillId="15" borderId="251" applyNumberFormat="0" applyProtection="0">
      <alignment horizontal="left" vertical="top" indent="1"/>
    </xf>
    <xf numFmtId="186" fontId="50" fillId="41" borderId="262" applyNumberFormat="0" applyAlignment="0" applyProtection="0"/>
    <xf numFmtId="193" fontId="5" fillId="7" borderId="248">
      <alignment vertical="center"/>
      <protection locked="0"/>
    </xf>
    <xf numFmtId="186" fontId="56" fillId="40" borderId="241" applyNumberFormat="0" applyFont="0" applyAlignment="0" applyProtection="0"/>
    <xf numFmtId="188" fontId="28" fillId="50" borderId="248">
      <alignment vertical="center"/>
    </xf>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56" fillId="21" borderId="251" applyNumberFormat="0" applyProtection="0">
      <alignment horizontal="left" vertical="top" indent="1"/>
    </xf>
    <xf numFmtId="186" fontId="56" fillId="14" borderId="262" applyNumberFormat="0" applyProtection="0">
      <alignment horizontal="left" vertical="center" indent="1"/>
    </xf>
    <xf numFmtId="191" fontId="28" fillId="50" borderId="258">
      <alignment vertical="center"/>
    </xf>
    <xf numFmtId="191" fontId="28" fillId="49" borderId="258">
      <alignment vertical="center"/>
    </xf>
    <xf numFmtId="186" fontId="56" fillId="21" borderId="260" applyNumberFormat="0" applyProtection="0">
      <alignment horizontal="left" vertical="top" indent="1"/>
    </xf>
    <xf numFmtId="0" fontId="5" fillId="69" borderId="258">
      <alignment vertical="center"/>
    </xf>
    <xf numFmtId="191" fontId="28" fillId="50" borderId="268">
      <alignment vertical="center"/>
    </xf>
    <xf numFmtId="186" fontId="28" fillId="50" borderId="258">
      <alignment vertical="center"/>
    </xf>
    <xf numFmtId="191" fontId="5" fillId="70" borderId="258">
      <alignment horizontal="right" vertical="center"/>
      <protection locked="0"/>
    </xf>
    <xf numFmtId="190" fontId="28" fillId="49" borderId="258">
      <alignment vertical="center"/>
    </xf>
    <xf numFmtId="186" fontId="27" fillId="63" borderId="251" applyNumberFormat="0" applyProtection="0">
      <alignment horizontal="left" vertical="top" indent="1"/>
    </xf>
    <xf numFmtId="186" fontId="56" fillId="63" borderId="260" applyNumberFormat="0" applyProtection="0">
      <alignment horizontal="left" vertical="top" indent="1"/>
    </xf>
    <xf numFmtId="4" fontId="27" fillId="21" borderId="266" applyNumberFormat="0" applyProtection="0">
      <alignment horizontal="left" vertical="center" indent="1"/>
    </xf>
    <xf numFmtId="186" fontId="44" fillId="0" borderId="267" applyNumberFormat="0" applyFill="0" applyAlignment="0" applyProtection="0"/>
    <xf numFmtId="186" fontId="56" fillId="15" borderId="251" applyNumberFormat="0" applyProtection="0">
      <alignment horizontal="left" vertical="top" indent="1"/>
    </xf>
    <xf numFmtId="4" fontId="63" fillId="66" borderId="256" applyNumberFormat="0" applyProtection="0">
      <alignment horizontal="left" vertical="center" indent="1"/>
    </xf>
    <xf numFmtId="4" fontId="56" fillId="59" borderId="252" applyNumberFormat="0" applyProtection="0">
      <alignment horizontal="right" vertical="center"/>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4" fontId="56" fillId="60" borderId="262" applyNumberFormat="0" applyProtection="0">
      <alignment horizontal="right" vertical="center"/>
    </xf>
    <xf numFmtId="188" fontId="28" fillId="50" borderId="258">
      <alignment vertical="center"/>
    </xf>
    <xf numFmtId="4" fontId="56" fillId="0" borderId="241" applyNumberFormat="0" applyProtection="0">
      <alignment horizontal="right" vertical="center"/>
    </xf>
    <xf numFmtId="186" fontId="56" fillId="14" borderId="251" applyNumberFormat="0" applyProtection="0">
      <alignment horizontal="left" vertical="top" indent="1"/>
    </xf>
    <xf numFmtId="186" fontId="42" fillId="44" borderId="252" applyNumberFormat="0" applyAlignment="0" applyProtection="0"/>
    <xf numFmtId="186" fontId="56" fillId="62" borderId="252" applyNumberFormat="0" applyProtection="0">
      <alignment horizontal="left" vertical="center" indent="1"/>
    </xf>
    <xf numFmtId="186" fontId="56" fillId="21" borderId="243"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5" borderId="251" applyNumberFormat="0" applyProtection="0">
      <alignment horizontal="left" vertical="top" indent="1"/>
    </xf>
    <xf numFmtId="4" fontId="56" fillId="54" borderId="262"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4" fontId="56" fillId="57" borderId="266" applyNumberFormat="0" applyProtection="0">
      <alignment horizontal="right" vertical="center"/>
    </xf>
    <xf numFmtId="4" fontId="56" fillId="53" borderId="262" applyNumberFormat="0" applyProtection="0">
      <alignment horizontal="left" vertical="center" indent="1"/>
    </xf>
    <xf numFmtId="186" fontId="56" fillId="63" borderId="260" applyNumberFormat="0" applyProtection="0">
      <alignment horizontal="left" vertical="top" indent="1"/>
    </xf>
    <xf numFmtId="0" fontId="5" fillId="7" borderId="8">
      <alignment vertical="center"/>
      <protection locked="0"/>
    </xf>
    <xf numFmtId="4" fontId="56" fillId="19" borderId="252" applyNumberFormat="0" applyProtection="0">
      <alignment horizontal="right" vertical="center"/>
    </xf>
    <xf numFmtId="186" fontId="56" fillId="14" borderId="251" applyNumberFormat="0" applyProtection="0">
      <alignment horizontal="left" vertical="top" indent="1"/>
    </xf>
    <xf numFmtId="186" fontId="27" fillId="21" borderId="251" applyNumberFormat="0" applyProtection="0">
      <alignment horizontal="left" vertical="top" indent="1"/>
    </xf>
    <xf numFmtId="186" fontId="27" fillId="15" borderId="251" applyNumberFormat="0" applyProtection="0">
      <alignment horizontal="left" vertical="top" indent="1"/>
    </xf>
    <xf numFmtId="186" fontId="56" fillId="15" borderId="251" applyNumberFormat="0" applyProtection="0">
      <alignment horizontal="left" vertical="top" indent="1"/>
    </xf>
    <xf numFmtId="4" fontId="56" fillId="57" borderId="256" applyNumberFormat="0" applyProtection="0">
      <alignment horizontal="right" vertical="center"/>
    </xf>
    <xf numFmtId="4" fontId="72" fillId="50" borderId="251" applyNumberFormat="0" applyProtection="0">
      <alignment horizontal="right" vertical="center"/>
    </xf>
    <xf numFmtId="186" fontId="42" fillId="44" borderId="262" applyNumberFormat="0" applyAlignment="0" applyProtection="0"/>
    <xf numFmtId="186" fontId="56" fillId="63"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4" fontId="72" fillId="87" borderId="260" applyNumberFormat="0" applyProtection="0">
      <alignment horizontal="right" vertical="center"/>
    </xf>
    <xf numFmtId="186" fontId="56" fillId="15" borderId="260" applyNumberFormat="0" applyProtection="0">
      <alignment horizontal="left" vertical="top" indent="1"/>
    </xf>
    <xf numFmtId="4" fontId="64" fillId="64" borderId="252" applyNumberFormat="0" applyProtection="0">
      <alignment horizontal="right" vertical="center"/>
    </xf>
    <xf numFmtId="4" fontId="56" fillId="56" borderId="252" applyNumberFormat="0" applyProtection="0">
      <alignment horizontal="right" vertical="center"/>
    </xf>
    <xf numFmtId="186" fontId="56" fillId="14" borderId="251" applyNumberFormat="0" applyProtection="0">
      <alignment horizontal="left" vertical="top" indent="1"/>
    </xf>
    <xf numFmtId="186" fontId="44" fillId="0" borderId="247" applyNumberFormat="0" applyFill="0" applyAlignment="0" applyProtection="0"/>
    <xf numFmtId="4" fontId="56" fillId="57" borderId="244" applyNumberFormat="0" applyProtection="0">
      <alignment horizontal="right" vertical="center"/>
    </xf>
    <xf numFmtId="186" fontId="44" fillId="0" borderId="257" applyNumberFormat="0" applyFill="0" applyAlignment="0" applyProtection="0"/>
    <xf numFmtId="186" fontId="27" fillId="63" borderId="243" applyNumberFormat="0" applyProtection="0">
      <alignment horizontal="left" vertical="center" indent="1"/>
    </xf>
    <xf numFmtId="186" fontId="56" fillId="21" borderId="251" applyNumberFormat="0" applyProtection="0">
      <alignment horizontal="left" vertical="top" indent="1"/>
    </xf>
    <xf numFmtId="4" fontId="56" fillId="15" borderId="266" applyNumberFormat="0" applyProtection="0">
      <alignment horizontal="left" vertical="center" indent="1"/>
    </xf>
    <xf numFmtId="4" fontId="72" fillId="50" borderId="251" applyNumberFormat="0" applyProtection="0">
      <alignment horizontal="right" vertical="center"/>
    </xf>
    <xf numFmtId="186" fontId="56" fillId="14" borderId="252" applyNumberFormat="0" applyProtection="0">
      <alignment horizontal="left" vertical="center" indent="1"/>
    </xf>
    <xf numFmtId="186" fontId="56" fillId="14" borderId="262" applyNumberFormat="0" applyProtection="0">
      <alignment horizontal="left" vertical="center" indent="1"/>
    </xf>
    <xf numFmtId="193" fontId="28" fillId="50" borderId="248">
      <alignment vertical="center"/>
    </xf>
    <xf numFmtId="186" fontId="27" fillId="14" borderId="251" applyNumberFormat="0" applyProtection="0">
      <alignment horizontal="left" vertical="center" indent="1"/>
    </xf>
    <xf numFmtId="190" fontId="28" fillId="49" borderId="8">
      <alignment vertical="center"/>
    </xf>
    <xf numFmtId="186" fontId="56" fillId="15" borderId="260" applyNumberFormat="0" applyProtection="0">
      <alignment horizontal="left" vertical="top" indent="1"/>
    </xf>
    <xf numFmtId="191" fontId="28" fillId="12" borderId="248">
      <alignment vertical="center"/>
      <protection locked="0"/>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44" fillId="0" borderId="247" applyNumberFormat="0" applyFill="0" applyAlignment="0" applyProtection="0"/>
    <xf numFmtId="190" fontId="5" fillId="69" borderId="248">
      <alignment vertical="center"/>
    </xf>
    <xf numFmtId="186" fontId="56" fillId="21" borderId="251" applyNumberFormat="0" applyProtection="0">
      <alignment horizontal="left" vertical="top" indent="1"/>
    </xf>
    <xf numFmtId="186" fontId="27" fillId="21" borderId="251" applyNumberFormat="0" applyProtection="0">
      <alignment horizontal="left" vertical="top" indent="1"/>
    </xf>
    <xf numFmtId="191" fontId="5" fillId="70" borderId="248">
      <alignment horizontal="right" vertical="center"/>
      <protection locked="0"/>
    </xf>
    <xf numFmtId="186" fontId="27" fillId="21" borderId="251" applyNumberFormat="0" applyProtection="0">
      <alignment horizontal="left" vertical="top" indent="1"/>
    </xf>
    <xf numFmtId="4" fontId="56" fillId="58" borderId="241" applyNumberFormat="0" applyProtection="0">
      <alignment horizontal="right" vertical="center"/>
    </xf>
    <xf numFmtId="186" fontId="56" fillId="15" borderId="260" applyNumberFormat="0" applyProtection="0">
      <alignment horizontal="left" vertical="top" indent="1"/>
    </xf>
    <xf numFmtId="191" fontId="28" fillId="12" borderId="8">
      <alignment vertical="center"/>
      <protection locked="0"/>
    </xf>
    <xf numFmtId="186" fontId="57" fillId="44" borderId="253" applyNumberFormat="0" applyAlignment="0" applyProtection="0"/>
    <xf numFmtId="4" fontId="56" fillId="53" borderId="252"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2" applyNumberFormat="0" applyFont="0" applyAlignment="0" applyProtection="0"/>
    <xf numFmtId="4" fontId="56" fillId="19" borderId="252" applyNumberFormat="0" applyProtection="0">
      <alignment horizontal="right" vertical="center"/>
    </xf>
    <xf numFmtId="186" fontId="56" fillId="21" borderId="251" applyNumberFormat="0" applyProtection="0">
      <alignment horizontal="left" vertical="top" indent="1"/>
    </xf>
    <xf numFmtId="186" fontId="56" fillId="63" borderId="251" applyNumberFormat="0" applyProtection="0">
      <alignment horizontal="left" vertical="top" indent="1"/>
    </xf>
    <xf numFmtId="4" fontId="59" fillId="12" borderId="8" applyNumberFormat="0" applyProtection="0">
      <alignment vertical="center"/>
    </xf>
    <xf numFmtId="186" fontId="56" fillId="14" borderId="251" applyNumberFormat="0" applyProtection="0">
      <alignment horizontal="left" vertical="top" indent="1"/>
    </xf>
    <xf numFmtId="4" fontId="27" fillId="21" borderId="244" applyNumberFormat="0" applyProtection="0">
      <alignment horizontal="left" vertical="center"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4" fontId="74" fillId="87" borderId="251" applyNumberFormat="0" applyProtection="0">
      <alignment vertical="center"/>
    </xf>
    <xf numFmtId="191" fontId="5" fillId="7" borderId="248">
      <alignment vertical="center"/>
      <protection locked="0"/>
    </xf>
    <xf numFmtId="186" fontId="56" fillId="14" borderId="251" applyNumberFormat="0" applyProtection="0">
      <alignment horizontal="left" vertical="top" indent="1"/>
    </xf>
    <xf numFmtId="186" fontId="56" fillId="14" borderId="241" applyNumberFormat="0" applyProtection="0">
      <alignment horizontal="left" vertical="center" indent="1"/>
    </xf>
    <xf numFmtId="186" fontId="28" fillId="49" borderId="258">
      <alignment vertical="center"/>
    </xf>
    <xf numFmtId="186" fontId="27" fillId="21" borderId="251" applyNumberFormat="0" applyProtection="0">
      <alignment horizontal="left" vertical="center" indent="1"/>
    </xf>
    <xf numFmtId="186" fontId="56" fillId="11" borderId="241" applyNumberFormat="0" applyProtection="0">
      <alignment horizontal="left" vertical="center" indent="1"/>
    </xf>
    <xf numFmtId="186" fontId="56" fillId="21" borderId="243" applyNumberFormat="0" applyProtection="0">
      <alignment horizontal="left" vertical="top" indent="1"/>
    </xf>
    <xf numFmtId="186" fontId="57" fillId="44" borderId="253" applyNumberFormat="0" applyAlignment="0" applyProtection="0"/>
    <xf numFmtId="186" fontId="56" fillId="14" borderId="251" applyNumberFormat="0" applyProtection="0">
      <alignment horizontal="left" vertical="top" indent="1"/>
    </xf>
    <xf numFmtId="4" fontId="59" fillId="12" borderId="248" applyNumberFormat="0" applyProtection="0">
      <alignment vertical="center"/>
    </xf>
    <xf numFmtId="4" fontId="56" fillId="15" borderId="241" applyNumberFormat="0" applyProtection="0">
      <alignment horizontal="right" vertical="center"/>
    </xf>
    <xf numFmtId="186" fontId="56" fillId="40" borderId="241" applyNumberFormat="0" applyFont="0" applyAlignment="0" applyProtection="0"/>
    <xf numFmtId="186" fontId="56" fillId="15" borderId="260" applyNumberFormat="0" applyProtection="0">
      <alignment horizontal="left" vertical="top" indent="1"/>
    </xf>
    <xf numFmtId="4" fontId="64" fillId="64" borderId="241" applyNumberFormat="0" applyProtection="0">
      <alignment horizontal="right" vertical="center"/>
    </xf>
    <xf numFmtId="186" fontId="56" fillId="11" borderId="241" applyNumberFormat="0" applyProtection="0">
      <alignment horizontal="left" vertical="center" indent="1"/>
    </xf>
    <xf numFmtId="4" fontId="56" fillId="54" borderId="252" applyNumberFormat="0" applyProtection="0">
      <alignment horizontal="left" vertical="center" indent="1"/>
    </xf>
    <xf numFmtId="186" fontId="27" fillId="63" borderId="251" applyNumberFormat="0" applyProtection="0">
      <alignment horizontal="left" vertical="top" indent="1"/>
    </xf>
    <xf numFmtId="186" fontId="27" fillId="63" borderId="251" applyNumberFormat="0" applyProtection="0">
      <alignment horizontal="left" vertical="top" indent="1"/>
    </xf>
    <xf numFmtId="186" fontId="42" fillId="44" borderId="241" applyNumberFormat="0" applyAlignment="0" applyProtection="0"/>
    <xf numFmtId="186" fontId="56" fillId="63"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56" fillId="14" borderId="243" applyNumberFormat="0" applyProtection="0">
      <alignment horizontal="left" vertical="top" indent="1"/>
    </xf>
    <xf numFmtId="0" fontId="27" fillId="14" borderId="243" applyNumberFormat="0" applyProtection="0">
      <alignment horizontal="left" vertical="top" indent="1"/>
    </xf>
    <xf numFmtId="193" fontId="5" fillId="69" borderId="248">
      <alignment vertical="center"/>
    </xf>
    <xf numFmtId="186" fontId="56" fillId="14" borderId="243" applyNumberFormat="0" applyProtection="0">
      <alignment horizontal="left" vertical="top" indent="1"/>
    </xf>
    <xf numFmtId="186" fontId="56" fillId="63" borderId="243" applyNumberFormat="0" applyProtection="0">
      <alignment horizontal="left" vertical="top" indent="1"/>
    </xf>
    <xf numFmtId="4" fontId="62" fillId="11" borderId="243" applyNumberFormat="0" applyProtection="0">
      <alignment horizontal="left" vertical="center" indent="1"/>
    </xf>
    <xf numFmtId="4" fontId="27" fillId="21" borderId="244" applyNumberFormat="0" applyProtection="0">
      <alignment horizontal="left" vertical="center" indent="1"/>
    </xf>
    <xf numFmtId="186" fontId="56" fillId="14" borderId="241" applyNumberFormat="0" applyProtection="0">
      <alignment horizontal="left" vertical="center" indent="1"/>
    </xf>
    <xf numFmtId="188" fontId="5" fillId="70" borderId="248">
      <alignment horizontal="right" vertical="center"/>
      <protection locked="0"/>
    </xf>
    <xf numFmtId="186" fontId="56" fillId="21" borderId="243" applyNumberFormat="0" applyProtection="0">
      <alignment horizontal="left" vertical="top" indent="1"/>
    </xf>
    <xf numFmtId="191" fontId="28" fillId="12" borderId="248">
      <alignment vertical="center"/>
      <protection locked="0"/>
    </xf>
    <xf numFmtId="4" fontId="56" fillId="15" borderId="256"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15" borderId="251" applyNumberFormat="0" applyProtection="0">
      <alignment horizontal="left" vertical="top" indent="1"/>
    </xf>
    <xf numFmtId="190" fontId="28" fillId="49" borderId="258">
      <alignment vertical="center"/>
    </xf>
    <xf numFmtId="4" fontId="64" fillId="64" borderId="252" applyNumberFormat="0" applyProtection="0">
      <alignment horizontal="right" vertical="center"/>
    </xf>
    <xf numFmtId="186" fontId="42" fillId="44" borderId="262" applyNumberFormat="0" applyAlignment="0" applyProtection="0"/>
    <xf numFmtId="4" fontId="63" fillId="66" borderId="266" applyNumberFormat="0" applyProtection="0">
      <alignment horizontal="left" vertical="center"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28" fillId="50" borderId="248">
      <alignment vertical="center"/>
    </xf>
    <xf numFmtId="4" fontId="56" fillId="0" borderId="241" applyNumberFormat="0" applyProtection="0">
      <alignment horizontal="right" vertical="center"/>
    </xf>
    <xf numFmtId="4" fontId="56" fillId="57" borderId="256" applyNumberFormat="0" applyProtection="0">
      <alignment horizontal="right" vertical="center"/>
    </xf>
    <xf numFmtId="186" fontId="56" fillId="63" borderId="241" applyNumberFormat="0" applyProtection="0">
      <alignment horizontal="left" vertical="center" indent="1"/>
    </xf>
    <xf numFmtId="188" fontId="5" fillId="69" borderId="248">
      <alignment vertical="center"/>
    </xf>
    <xf numFmtId="186" fontId="61" fillId="21" borderId="254" applyBorder="0"/>
    <xf numFmtId="186" fontId="56" fillId="63" borderId="243" applyNumberFormat="0" applyProtection="0">
      <alignment horizontal="left" vertical="top" indent="1"/>
    </xf>
    <xf numFmtId="191" fontId="5" fillId="70" borderId="8">
      <alignment horizontal="right" vertical="center"/>
      <protection locked="0"/>
    </xf>
    <xf numFmtId="186" fontId="27" fillId="63" borderId="251" applyNumberFormat="0" applyProtection="0">
      <alignment horizontal="left" vertical="center" indent="1"/>
    </xf>
    <xf numFmtId="186" fontId="56" fillId="15" borderId="260" applyNumberFormat="0" applyProtection="0">
      <alignment horizontal="left" vertical="top" indent="1"/>
    </xf>
    <xf numFmtId="4" fontId="56" fillId="0" borderId="252" applyNumberFormat="0" applyProtection="0">
      <alignment horizontal="right" vertical="center"/>
    </xf>
    <xf numFmtId="186" fontId="44" fillId="0" borderId="257" applyNumberFormat="0" applyFill="0" applyAlignment="0" applyProtection="0"/>
    <xf numFmtId="186" fontId="27" fillId="21" borderId="260" applyNumberFormat="0" applyProtection="0">
      <alignment horizontal="left" vertical="center" indent="1"/>
    </xf>
    <xf numFmtId="186" fontId="56" fillId="21" borderId="260" applyNumberFormat="0" applyProtection="0">
      <alignment horizontal="left" vertical="top" indent="1"/>
    </xf>
    <xf numFmtId="4" fontId="56" fillId="23" borderId="252" applyNumberFormat="0" applyProtection="0">
      <alignment horizontal="right" vertical="center"/>
    </xf>
    <xf numFmtId="193" fontId="5" fillId="69" borderId="258">
      <alignment vertical="center"/>
    </xf>
    <xf numFmtId="186" fontId="56" fillId="15" borderId="251" applyNumberFormat="0" applyProtection="0">
      <alignment horizontal="left" vertical="top" indent="1"/>
    </xf>
    <xf numFmtId="4" fontId="56" fillId="16" borderId="252" applyNumberFormat="0" applyProtection="0">
      <alignment horizontal="right" vertical="center"/>
    </xf>
    <xf numFmtId="186" fontId="50" fillId="41" borderId="262" applyNumberFormat="0" applyAlignment="0" applyProtection="0"/>
    <xf numFmtId="4" fontId="56" fillId="60" borderId="252" applyNumberFormat="0" applyProtection="0">
      <alignment horizontal="right" vertical="center"/>
    </xf>
    <xf numFmtId="4" fontId="59" fillId="65" borderId="262" applyNumberFormat="0" applyProtection="0">
      <alignment horizontal="righ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42" fillId="44" borderId="252" applyNumberFormat="0" applyAlignment="0" applyProtection="0"/>
    <xf numFmtId="186" fontId="62" fillId="15" borderId="260" applyNumberFormat="0" applyProtection="0">
      <alignment horizontal="left" vertical="top" indent="1"/>
    </xf>
    <xf numFmtId="4" fontId="56" fillId="52" borderId="252" applyNumberFormat="0" applyProtection="0">
      <alignment vertical="center"/>
    </xf>
    <xf numFmtId="186" fontId="56" fillId="15" borderId="260" applyNumberFormat="0" applyProtection="0">
      <alignment horizontal="left" vertical="top" indent="1"/>
    </xf>
    <xf numFmtId="186" fontId="56" fillId="40" borderId="252" applyNumberFormat="0" applyFont="0" applyAlignment="0" applyProtection="0"/>
    <xf numFmtId="4" fontId="59" fillId="53" borderId="252" applyNumberFormat="0" applyProtection="0">
      <alignment vertical="center"/>
    </xf>
    <xf numFmtId="186" fontId="56" fillId="15" borderId="251" applyNumberFormat="0" applyProtection="0">
      <alignment horizontal="left" vertical="top" indent="1"/>
    </xf>
    <xf numFmtId="186" fontId="62" fillId="15" borderId="251" applyNumberFormat="0" applyProtection="0">
      <alignment horizontal="left" vertical="top" indent="1"/>
    </xf>
    <xf numFmtId="186" fontId="56" fillId="63" borderId="251" applyNumberFormat="0" applyProtection="0">
      <alignment horizontal="left" vertical="top" indent="1"/>
    </xf>
    <xf numFmtId="186" fontId="27" fillId="14" borderId="260" applyNumberFormat="0" applyProtection="0">
      <alignment horizontal="left" vertical="top" indent="1"/>
    </xf>
    <xf numFmtId="186" fontId="56" fillId="21" borderId="251" applyNumberFormat="0" applyProtection="0">
      <alignment horizontal="left" vertical="top" indent="1"/>
    </xf>
    <xf numFmtId="4" fontId="56" fillId="56" borderId="252" applyNumberFormat="0" applyProtection="0">
      <alignment horizontal="right" vertical="center"/>
    </xf>
    <xf numFmtId="4" fontId="63" fillId="66" borderId="244" applyNumberFormat="0" applyProtection="0">
      <alignment horizontal="left" vertical="center" indent="1"/>
    </xf>
    <xf numFmtId="4" fontId="59" fillId="53" borderId="241" applyNumberFormat="0" applyProtection="0">
      <alignment vertical="center"/>
    </xf>
    <xf numFmtId="186" fontId="56" fillId="15" borderId="260" applyNumberFormat="0" applyProtection="0">
      <alignment horizontal="left" vertical="top" indent="1"/>
    </xf>
    <xf numFmtId="186" fontId="56" fillId="40" borderId="241" applyNumberFormat="0" applyFont="0" applyAlignment="0" applyProtection="0"/>
    <xf numFmtId="186" fontId="57" fillId="44" borderId="253" applyNumberFormat="0" applyAlignment="0" applyProtection="0"/>
    <xf numFmtId="186" fontId="56" fillId="21" borderId="251" applyNumberFormat="0" applyProtection="0">
      <alignment horizontal="left" vertical="top"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56" fillId="40" borderId="262" applyNumberFormat="0" applyFont="0" applyAlignment="0" applyProtection="0"/>
    <xf numFmtId="186" fontId="57" fillId="44" borderId="253" applyNumberFormat="0" applyAlignment="0" applyProtection="0"/>
    <xf numFmtId="186" fontId="56" fillId="21" borderId="260" applyNumberFormat="0" applyProtection="0">
      <alignment horizontal="left" vertical="top" indent="1"/>
    </xf>
    <xf numFmtId="186" fontId="56" fillId="63" borderId="251" applyNumberFormat="0" applyProtection="0">
      <alignment horizontal="left" vertical="top" indent="1"/>
    </xf>
    <xf numFmtId="4" fontId="62" fillId="11" borderId="260" applyNumberFormat="0" applyProtection="0">
      <alignment horizontal="left" vertical="center" indent="1"/>
    </xf>
    <xf numFmtId="4" fontId="56" fillId="52" borderId="252" applyNumberFormat="0" applyProtection="0">
      <alignment vertical="center"/>
    </xf>
    <xf numFmtId="4" fontId="56" fillId="15" borderId="266" applyNumberFormat="0" applyProtection="0">
      <alignment horizontal="left" vertical="center" indent="1"/>
    </xf>
    <xf numFmtId="186" fontId="56" fillId="14" borderId="251" applyNumberFormat="0" applyProtection="0">
      <alignment horizontal="left" vertical="top" indent="1"/>
    </xf>
    <xf numFmtId="4" fontId="56" fillId="53" borderId="252" applyNumberFormat="0" applyProtection="0">
      <alignment horizontal="left" vertical="center" indent="1"/>
    </xf>
    <xf numFmtId="186" fontId="57" fillId="44" borderId="253" applyNumberFormat="0" applyAlignment="0" applyProtection="0"/>
    <xf numFmtId="186" fontId="60" fillId="52" borderId="251" applyNumberFormat="0" applyProtection="0">
      <alignment horizontal="left" vertical="top" indent="1"/>
    </xf>
    <xf numFmtId="186" fontId="28" fillId="49" borderId="258">
      <alignment vertical="center"/>
    </xf>
    <xf numFmtId="186" fontId="56" fillId="21" borderId="251" applyNumberFormat="0" applyProtection="0">
      <alignment horizontal="left" vertical="top" indent="1"/>
    </xf>
    <xf numFmtId="186" fontId="56" fillId="14" borderId="260" applyNumberFormat="0" applyProtection="0">
      <alignment horizontal="left" vertical="top" indent="1"/>
    </xf>
    <xf numFmtId="186" fontId="56" fillId="14" borderId="251" applyNumberFormat="0" applyProtection="0">
      <alignment horizontal="left" vertical="top" indent="1"/>
    </xf>
    <xf numFmtId="37" fontId="33" fillId="0" borderId="265" applyNumberFormat="0"/>
    <xf numFmtId="191" fontId="28" fillId="12" borderId="8">
      <alignment vertical="center"/>
      <protection locked="0"/>
    </xf>
    <xf numFmtId="186" fontId="60" fillId="52" borderId="251" applyNumberFormat="0" applyProtection="0">
      <alignment horizontal="left" vertical="top" indent="1"/>
    </xf>
    <xf numFmtId="4" fontId="56" fillId="53" borderId="252" applyNumberFormat="0" applyProtection="0">
      <alignment horizontal="left" vertical="center" indent="1"/>
    </xf>
    <xf numFmtId="194" fontId="33" fillId="0" borderId="259" applyFill="0"/>
    <xf numFmtId="191" fontId="28" fillId="12" borderId="258">
      <alignment vertical="center"/>
      <protection locked="0"/>
    </xf>
    <xf numFmtId="186" fontId="42" fillId="44" borderId="262" applyNumberFormat="0" applyAlignment="0" applyProtection="0"/>
    <xf numFmtId="4" fontId="70" fillId="86" borderId="250" applyNumberFormat="0" applyProtection="0">
      <alignment horizontal="left" vertical="center" indent="1"/>
    </xf>
    <xf numFmtId="191" fontId="5" fillId="7" borderId="8">
      <alignment vertical="center"/>
      <protection locked="0"/>
    </xf>
    <xf numFmtId="186" fontId="56" fillId="21" borderId="251" applyNumberFormat="0" applyProtection="0">
      <alignment horizontal="left" vertical="top" indent="1"/>
    </xf>
    <xf numFmtId="4" fontId="59" fillId="65" borderId="252" applyNumberFormat="0" applyProtection="0">
      <alignment horizontal="right" vertical="center"/>
    </xf>
    <xf numFmtId="186" fontId="57" fillId="44" borderId="253" applyNumberFormat="0" applyAlignment="0" applyProtection="0"/>
    <xf numFmtId="186" fontId="62" fillId="15" borderId="251" applyNumberFormat="0" applyProtection="0">
      <alignment horizontal="left" vertical="top" indent="1"/>
    </xf>
    <xf numFmtId="186" fontId="56" fillId="63" borderId="252" applyNumberFormat="0" applyProtection="0">
      <alignment horizontal="left" vertical="center" indent="1"/>
    </xf>
    <xf numFmtId="191" fontId="28" fillId="51" borderId="258">
      <alignment horizontal="right" vertical="center"/>
      <protection locked="0"/>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42" fillId="44" borderId="252" applyNumberFormat="0" applyAlignment="0" applyProtection="0"/>
    <xf numFmtId="37" fontId="33" fillId="0" borderId="255" applyNumberFormat="0"/>
    <xf numFmtId="193" fontId="5" fillId="7" borderId="248">
      <alignment vertical="center"/>
      <protection locked="0"/>
    </xf>
    <xf numFmtId="186" fontId="56" fillId="15" borderId="251" applyNumberFormat="0" applyProtection="0">
      <alignment horizontal="left" vertical="top" indent="1"/>
    </xf>
    <xf numFmtId="186" fontId="27" fillId="63" borderId="243" applyNumberFormat="0" applyProtection="0">
      <alignment horizontal="left" vertical="center" indent="1"/>
    </xf>
    <xf numFmtId="186" fontId="56" fillId="40" borderId="262" applyNumberFormat="0" applyFont="0" applyAlignment="0" applyProtection="0"/>
    <xf numFmtId="4" fontId="62" fillId="11" borderId="243" applyNumberFormat="0" applyProtection="0">
      <alignment horizontal="left" vertical="center" indent="1"/>
    </xf>
    <xf numFmtId="4" fontId="56" fillId="58" borderId="241" applyNumberFormat="0" applyProtection="0">
      <alignment horizontal="right" vertical="center"/>
    </xf>
    <xf numFmtId="4" fontId="56" fillId="14" borderId="244" applyNumberFormat="0" applyProtection="0">
      <alignment horizontal="left" vertical="center" indent="1"/>
    </xf>
    <xf numFmtId="186" fontId="56" fillId="40" borderId="241" applyNumberFormat="0" applyFont="0" applyAlignment="0" applyProtection="0"/>
    <xf numFmtId="190" fontId="28" fillId="51" borderId="268">
      <alignment horizontal="right" vertical="center"/>
      <protection locked="0"/>
    </xf>
    <xf numFmtId="186" fontId="56" fillId="14" borderId="243" applyNumberFormat="0" applyProtection="0">
      <alignment horizontal="left" vertical="top" indent="1"/>
    </xf>
    <xf numFmtId="4" fontId="56" fillId="56" borderId="241" applyNumberFormat="0" applyProtection="0">
      <alignment horizontal="right" vertical="center"/>
    </xf>
    <xf numFmtId="186" fontId="50" fillId="41" borderId="241" applyNumberFormat="0" applyAlignment="0" applyProtection="0"/>
    <xf numFmtId="186" fontId="56" fillId="40" borderId="252" applyNumberFormat="0" applyFont="0" applyAlignment="0" applyProtection="0"/>
    <xf numFmtId="186" fontId="61" fillId="21" borderId="245" applyBorder="0"/>
    <xf numFmtId="4" fontId="56" fillId="19" borderId="241" applyNumberFormat="0" applyProtection="0">
      <alignment horizontal="right" vertical="center"/>
    </xf>
    <xf numFmtId="186" fontId="56" fillId="63" borderId="260" applyNumberFormat="0" applyProtection="0">
      <alignment horizontal="left" vertical="top" indent="1"/>
    </xf>
    <xf numFmtId="186" fontId="56" fillId="15" borderId="251" applyNumberFormat="0" applyProtection="0">
      <alignment horizontal="left" vertical="top" indent="1"/>
    </xf>
    <xf numFmtId="37" fontId="33" fillId="0" borderId="255" applyNumberFormat="0"/>
    <xf numFmtId="186" fontId="56" fillId="62" borderId="252" applyNumberFormat="0" applyProtection="0">
      <alignment horizontal="left" vertical="center" indent="1"/>
    </xf>
    <xf numFmtId="186" fontId="56" fillId="63" borderId="251" applyNumberFormat="0" applyProtection="0">
      <alignment horizontal="left" vertical="top" indent="1"/>
    </xf>
    <xf numFmtId="4" fontId="56" fillId="14" borderId="244" applyNumberFormat="0" applyProtection="0">
      <alignment horizontal="left" vertical="center" indent="1"/>
    </xf>
    <xf numFmtId="4" fontId="56" fillId="56" borderId="252" applyNumberFormat="0" applyProtection="0">
      <alignment horizontal="right" vertical="center"/>
    </xf>
    <xf numFmtId="4" fontId="59" fillId="65" borderId="252" applyNumberFormat="0" applyProtection="0">
      <alignment horizontal="right" vertical="center"/>
    </xf>
    <xf numFmtId="186" fontId="56" fillId="63" borderId="243" applyNumberFormat="0" applyProtection="0">
      <alignment horizontal="left" vertical="top" indent="1"/>
    </xf>
    <xf numFmtId="191"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27" fillId="14" borderId="243" applyNumberFormat="0" applyProtection="0">
      <alignment horizontal="left" vertical="top" indent="1"/>
    </xf>
    <xf numFmtId="186" fontId="50" fillId="41" borderId="241" applyNumberFormat="0" applyAlignment="0" applyProtection="0"/>
    <xf numFmtId="186" fontId="27" fillId="63" borderId="243" applyNumberFormat="0" applyProtection="0">
      <alignment horizontal="left" vertical="center" indent="1"/>
    </xf>
    <xf numFmtId="4" fontId="56" fillId="14" borderId="244" applyNumberFormat="0" applyProtection="0">
      <alignment horizontal="left" vertical="center" indent="1"/>
    </xf>
    <xf numFmtId="186" fontId="57" fillId="44" borderId="242" applyNumberFormat="0" applyAlignment="0" applyProtection="0"/>
    <xf numFmtId="186" fontId="27" fillId="15" borderId="260" applyNumberFormat="0" applyProtection="0">
      <alignment horizontal="left" vertical="top" indent="1"/>
    </xf>
    <xf numFmtId="186" fontId="56" fillId="15" borderId="251" applyNumberFormat="0" applyProtection="0">
      <alignment horizontal="left" vertical="top" indent="1"/>
    </xf>
    <xf numFmtId="4" fontId="72" fillId="80" borderId="251" applyNumberFormat="0" applyProtection="0">
      <alignment horizontal="right" vertical="center"/>
    </xf>
    <xf numFmtId="186" fontId="56" fillId="63" borderId="251" applyNumberFormat="0" applyProtection="0">
      <alignment horizontal="left" vertical="top" indent="1"/>
    </xf>
    <xf numFmtId="186" fontId="62" fillId="15" borderId="243" applyNumberFormat="0" applyProtection="0">
      <alignment horizontal="left" vertical="top" indent="1"/>
    </xf>
    <xf numFmtId="186" fontId="42" fillId="44" borderId="241" applyNumberFormat="0" applyAlignment="0" applyProtection="0"/>
    <xf numFmtId="4" fontId="56" fillId="57" borderId="244" applyNumberFormat="0" applyProtection="0">
      <alignment horizontal="right" vertical="center"/>
    </xf>
    <xf numFmtId="186" fontId="56" fillId="21" borderId="251" applyNumberFormat="0" applyProtection="0">
      <alignment horizontal="left" vertical="top" indent="1"/>
    </xf>
    <xf numFmtId="186" fontId="42" fillId="44" borderId="241" applyNumberFormat="0" applyAlignment="0" applyProtection="0"/>
    <xf numFmtId="186" fontId="56" fillId="63" borderId="243" applyNumberFormat="0" applyProtection="0">
      <alignment horizontal="left" vertical="top" indent="1"/>
    </xf>
    <xf numFmtId="186" fontId="56" fillId="40" borderId="252" applyNumberFormat="0" applyFont="0" applyAlignment="0" applyProtection="0"/>
    <xf numFmtId="186" fontId="56" fillId="15" borderId="243" applyNumberFormat="0" applyProtection="0">
      <alignment horizontal="left" vertical="top" indent="1"/>
    </xf>
    <xf numFmtId="186" fontId="56" fillId="21" borderId="260" applyNumberFormat="0" applyProtection="0">
      <alignment horizontal="left" vertical="top" indent="1"/>
    </xf>
    <xf numFmtId="186" fontId="57" fillId="44" borderId="253" applyNumberFormat="0" applyAlignment="0" applyProtection="0"/>
    <xf numFmtId="0" fontId="5" fillId="69" borderId="248">
      <alignment vertical="center"/>
    </xf>
    <xf numFmtId="186" fontId="56" fillId="63" borderId="251" applyNumberFormat="0" applyProtection="0">
      <alignment horizontal="left" vertical="top" indent="1"/>
    </xf>
    <xf numFmtId="186" fontId="57" fillId="44" borderId="253" applyNumberFormat="0" applyAlignment="0" applyProtection="0"/>
    <xf numFmtId="193" fontId="28" fillId="12" borderId="8">
      <alignment vertical="center"/>
      <protection locked="0"/>
    </xf>
    <xf numFmtId="4" fontId="56" fillId="61" borderId="266" applyNumberFormat="0" applyProtection="0">
      <alignment horizontal="left" vertical="center" indent="1"/>
    </xf>
    <xf numFmtId="186" fontId="28" fillId="49" borderId="248">
      <alignment vertical="center"/>
    </xf>
    <xf numFmtId="37" fontId="33" fillId="0" borderId="246" applyNumberFormat="0"/>
    <xf numFmtId="186" fontId="56" fillId="21" borderId="243" applyNumberFormat="0" applyProtection="0">
      <alignment horizontal="left" vertical="top" indent="1"/>
    </xf>
    <xf numFmtId="186" fontId="57" fillId="44" borderId="253" applyNumberFormat="0" applyAlignment="0" applyProtection="0"/>
    <xf numFmtId="186" fontId="56" fillId="21" borderId="251" applyNumberFormat="0" applyProtection="0">
      <alignment horizontal="left" vertical="top" indent="1"/>
    </xf>
    <xf numFmtId="186" fontId="56" fillId="21" borderId="251" applyNumberFormat="0" applyProtection="0">
      <alignment horizontal="left" vertical="top" indent="1"/>
    </xf>
    <xf numFmtId="37" fontId="33" fillId="0" borderId="255" applyNumberFormat="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63" borderId="252" applyNumberFormat="0" applyProtection="0">
      <alignment horizontal="left" vertical="center" indent="1"/>
    </xf>
    <xf numFmtId="186" fontId="56" fillId="63"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86" fontId="56" fillId="40" borderId="252" applyNumberFormat="0" applyFont="0" applyAlignment="0" applyProtection="0"/>
    <xf numFmtId="4" fontId="62" fillId="48" borderId="260" applyNumberFormat="0" applyProtection="0">
      <alignment vertical="center"/>
    </xf>
    <xf numFmtId="186" fontId="56" fillId="40" borderId="241" applyNumberFormat="0" applyFont="0" applyAlignment="0" applyProtection="0"/>
    <xf numFmtId="186" fontId="44" fillId="0" borderId="267" applyNumberFormat="0" applyFill="0" applyAlignment="0" applyProtection="0"/>
    <xf numFmtId="186" fontId="56" fillId="63" borderId="251" applyNumberFormat="0" applyProtection="0">
      <alignment horizontal="left" vertical="top" indent="1"/>
    </xf>
    <xf numFmtId="4" fontId="59" fillId="65" borderId="252" applyNumberFormat="0" applyProtection="0">
      <alignment horizontal="right" vertical="center"/>
    </xf>
    <xf numFmtId="186" fontId="28" fillId="12" borderId="268">
      <alignment vertical="center"/>
      <protection locked="0"/>
    </xf>
    <xf numFmtId="186" fontId="56" fillId="14" borderId="252" applyNumberFormat="0" applyProtection="0">
      <alignment horizontal="left" vertical="center" indent="1"/>
    </xf>
    <xf numFmtId="186" fontId="57" fillId="44" borderId="263" applyNumberFormat="0" applyAlignment="0" applyProtection="0"/>
    <xf numFmtId="4" fontId="56" fillId="54" borderId="262" applyNumberFormat="0" applyProtection="0">
      <alignment horizontal="left" vertical="center" indent="1"/>
    </xf>
    <xf numFmtId="191" fontId="5" fillId="69" borderId="248">
      <alignment vertical="center"/>
    </xf>
    <xf numFmtId="186" fontId="56" fillId="40" borderId="262" applyNumberFormat="0" applyFont="0" applyAlignment="0" applyProtection="0"/>
    <xf numFmtId="186" fontId="56" fillId="21" borderId="251" applyNumberFormat="0" applyProtection="0">
      <alignment horizontal="left" vertical="top" indent="1"/>
    </xf>
    <xf numFmtId="186" fontId="56" fillId="63" borderId="251" applyNumberFormat="0" applyProtection="0">
      <alignment horizontal="left" vertical="top" indent="1"/>
    </xf>
    <xf numFmtId="191" fontId="5" fillId="70" borderId="258">
      <alignment horizontal="right" vertical="center"/>
      <protection locked="0"/>
    </xf>
    <xf numFmtId="186" fontId="56" fillId="21" borderId="251" applyNumberFormat="0" applyProtection="0">
      <alignment horizontal="left" vertical="top" indent="1"/>
    </xf>
    <xf numFmtId="4" fontId="27" fillId="21" borderId="256" applyNumberFormat="0" applyProtection="0">
      <alignment horizontal="left" vertical="center" indent="1"/>
    </xf>
    <xf numFmtId="4" fontId="56" fillId="23" borderId="262" applyNumberFormat="0" applyProtection="0">
      <alignment horizontal="right" vertical="center"/>
    </xf>
    <xf numFmtId="186" fontId="56" fillId="63" borderId="252" applyNumberFormat="0" applyProtection="0">
      <alignment horizontal="left" vertical="center" indent="1"/>
    </xf>
    <xf numFmtId="186" fontId="62" fillId="48" borderId="251" applyNumberFormat="0" applyProtection="0">
      <alignment horizontal="left" vertical="top" indent="1"/>
    </xf>
    <xf numFmtId="186" fontId="56" fillId="40" borderId="252" applyNumberFormat="0" applyFont="0" applyAlignment="0" applyProtection="0"/>
    <xf numFmtId="186" fontId="27" fillId="21" borderId="251" applyNumberFormat="0" applyProtection="0">
      <alignment horizontal="left" vertical="top" indent="1"/>
    </xf>
    <xf numFmtId="186" fontId="27" fillId="14" borderId="251" applyNumberFormat="0" applyProtection="0">
      <alignment horizontal="left" vertical="top" indent="1"/>
    </xf>
    <xf numFmtId="4" fontId="64" fillId="64" borderId="262" applyNumberFormat="0" applyProtection="0">
      <alignment horizontal="right" vertical="center"/>
    </xf>
    <xf numFmtId="186" fontId="56" fillId="15" borderId="251" applyNumberFormat="0" applyProtection="0">
      <alignment horizontal="left" vertical="top" indent="1"/>
    </xf>
    <xf numFmtId="4" fontId="56" fillId="23" borderId="252" applyNumberFormat="0" applyProtection="0">
      <alignment horizontal="right" vertical="center"/>
    </xf>
    <xf numFmtId="0" fontId="27" fillId="21" borderId="251" applyNumberFormat="0" applyProtection="0">
      <alignment horizontal="left" vertical="top" indent="1"/>
    </xf>
    <xf numFmtId="186" fontId="56" fillId="21" borderId="260" applyNumberFormat="0" applyProtection="0">
      <alignment horizontal="left" vertical="top" indent="1"/>
    </xf>
    <xf numFmtId="4" fontId="56" fillId="15" borderId="241" applyNumberFormat="0" applyProtection="0">
      <alignment horizontal="right" vertical="center"/>
    </xf>
    <xf numFmtId="186" fontId="27" fillId="15" borderId="260" applyNumberFormat="0" applyProtection="0">
      <alignment horizontal="left" vertical="top" indent="1"/>
    </xf>
    <xf numFmtId="186" fontId="56" fillId="62" borderId="252" applyNumberFormat="0" applyProtection="0">
      <alignment horizontal="left" vertical="center"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56" fillId="63" borderId="260" applyNumberFormat="0" applyProtection="0">
      <alignment horizontal="left" vertical="top" indent="1"/>
    </xf>
    <xf numFmtId="4" fontId="56" fillId="15" borderId="252" applyNumberFormat="0" applyProtection="0">
      <alignment horizontal="right" vertical="center"/>
    </xf>
    <xf numFmtId="186" fontId="27" fillId="14" borderId="260" applyNumberFormat="0" applyProtection="0">
      <alignment horizontal="left" vertical="top" indent="1"/>
    </xf>
    <xf numFmtId="186" fontId="27" fillId="63" borderId="251" applyNumberFormat="0" applyProtection="0">
      <alignment horizontal="left" vertical="center" indent="1"/>
    </xf>
    <xf numFmtId="4" fontId="56" fillId="52" borderId="262" applyNumberFormat="0" applyProtection="0">
      <alignment vertical="center"/>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2" borderId="262" applyNumberFormat="0" applyProtection="0">
      <alignment vertical="center"/>
    </xf>
    <xf numFmtId="186" fontId="50" fillId="41" borderId="262" applyNumberFormat="0" applyAlignment="0" applyProtection="0"/>
    <xf numFmtId="186" fontId="56" fillId="40" borderId="262" applyNumberFormat="0" applyFont="0" applyAlignment="0" applyProtection="0"/>
    <xf numFmtId="186" fontId="27" fillId="15" borderId="251" applyNumberFormat="0" applyProtection="0">
      <alignment horizontal="left" vertical="top" indent="1"/>
    </xf>
    <xf numFmtId="186" fontId="56" fillId="40" borderId="252" applyNumberFormat="0" applyFont="0" applyAlignment="0" applyProtection="0"/>
    <xf numFmtId="191" fontId="5" fillId="69" borderId="8">
      <alignment vertical="center"/>
    </xf>
    <xf numFmtId="4" fontId="59" fillId="12" borderId="268" applyNumberFormat="0" applyProtection="0">
      <alignment vertical="center"/>
    </xf>
    <xf numFmtId="4" fontId="63" fillId="66" borderId="256" applyNumberFormat="0" applyProtection="0">
      <alignment horizontal="left" vertical="center" indent="1"/>
    </xf>
    <xf numFmtId="186" fontId="28" fillId="50" borderId="8">
      <alignment vertical="center"/>
    </xf>
    <xf numFmtId="186" fontId="56" fillId="40" borderId="241" applyNumberFormat="0" applyFont="0" applyAlignment="0" applyProtection="0"/>
    <xf numFmtId="186" fontId="56" fillId="40" borderId="252" applyNumberFormat="0" applyFont="0" applyAlignment="0" applyProtection="0"/>
    <xf numFmtId="193" fontId="5" fillId="69" borderId="248">
      <alignment vertical="center"/>
    </xf>
    <xf numFmtId="186" fontId="56" fillId="15" borderId="251" applyNumberFormat="0" applyProtection="0">
      <alignment horizontal="left" vertical="top" indent="1"/>
    </xf>
    <xf numFmtId="4" fontId="56" fillId="14" borderId="256" applyNumberFormat="0" applyProtection="0">
      <alignment horizontal="left" vertical="center" indent="1"/>
    </xf>
    <xf numFmtId="4" fontId="56" fillId="54" borderId="262" applyNumberFormat="0" applyProtection="0">
      <alignment horizontal="left" vertical="center" indent="1"/>
    </xf>
    <xf numFmtId="186" fontId="56" fillId="21" borderId="243" applyNumberFormat="0" applyProtection="0">
      <alignment horizontal="left" vertical="top" indent="1"/>
    </xf>
    <xf numFmtId="4" fontId="64" fillId="64" borderId="241" applyNumberFormat="0" applyProtection="0">
      <alignment horizontal="right" vertical="center"/>
    </xf>
    <xf numFmtId="4" fontId="56" fillId="15" borderId="256" applyNumberFormat="0" applyProtection="0">
      <alignment horizontal="left" vertical="center" indent="1"/>
    </xf>
    <xf numFmtId="4" fontId="62" fillId="48" borderId="251" applyNumberFormat="0" applyProtection="0">
      <alignment vertical="center"/>
    </xf>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62" fillId="48" borderId="251" applyNumberFormat="0" applyProtection="0">
      <alignment horizontal="left" vertical="top" indent="1"/>
    </xf>
    <xf numFmtId="0" fontId="37" fillId="15" borderId="243" applyNumberFormat="0" applyProtection="0">
      <alignment horizontal="left" vertical="top" indent="1"/>
    </xf>
    <xf numFmtId="4" fontId="62" fillId="48" borderId="243" applyNumberFormat="0" applyProtection="0">
      <alignment vertical="center"/>
    </xf>
    <xf numFmtId="186" fontId="27" fillId="14" borderId="243" applyNumberFormat="0" applyProtection="0">
      <alignment horizontal="left" vertical="center" indent="1"/>
    </xf>
    <xf numFmtId="186" fontId="56" fillId="14" borderId="243" applyNumberFormat="0" applyProtection="0">
      <alignment horizontal="left" vertical="top" indent="1"/>
    </xf>
    <xf numFmtId="186" fontId="56" fillId="21" borderId="251" applyNumberFormat="0" applyProtection="0">
      <alignment horizontal="left" vertical="top" indent="1"/>
    </xf>
    <xf numFmtId="190" fontId="5" fillId="13" borderId="258">
      <alignment vertical="center"/>
    </xf>
    <xf numFmtId="4" fontId="56" fillId="14" borderId="256" applyNumberFormat="0" applyProtection="0">
      <alignment horizontal="left" vertical="center" indent="1"/>
    </xf>
    <xf numFmtId="186" fontId="56" fillId="40" borderId="252" applyNumberFormat="0" applyFont="0" applyAlignment="0" applyProtection="0"/>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40" borderId="262" applyNumberFormat="0" applyFont="0" applyAlignment="0" applyProtection="0"/>
    <xf numFmtId="186" fontId="56" fillId="63" borderId="251" applyNumberFormat="0" applyProtection="0">
      <alignment horizontal="left" vertical="top" indent="1"/>
    </xf>
    <xf numFmtId="4" fontId="56" fillId="61" borderId="266" applyNumberFormat="0" applyProtection="0">
      <alignment horizontal="left" vertical="center" indent="1"/>
    </xf>
    <xf numFmtId="186" fontId="56" fillId="14" borderId="260" applyNumberFormat="0" applyProtection="0">
      <alignment horizontal="left" vertical="top" indent="1"/>
    </xf>
    <xf numFmtId="191" fontId="5" fillId="7" borderId="248">
      <alignment vertical="center"/>
      <protection locked="0"/>
    </xf>
    <xf numFmtId="172" fontId="28" fillId="12" borderId="8">
      <alignment vertical="center"/>
      <protection locked="0"/>
    </xf>
    <xf numFmtId="4" fontId="62" fillId="48" borderId="251" applyNumberFormat="0" applyProtection="0">
      <alignment vertical="center"/>
    </xf>
    <xf numFmtId="186" fontId="56" fillId="40" borderId="262" applyNumberFormat="0" applyFont="0" applyAlignment="0" applyProtection="0"/>
    <xf numFmtId="4" fontId="59" fillId="65" borderId="252" applyNumberFormat="0" applyProtection="0">
      <alignment horizontal="right" vertical="center"/>
    </xf>
    <xf numFmtId="186" fontId="56" fillId="14" borderId="251" applyNumberFormat="0" applyProtection="0">
      <alignment horizontal="left" vertical="top" indent="1"/>
    </xf>
    <xf numFmtId="37" fontId="33" fillId="0" borderId="255" applyNumberFormat="0"/>
    <xf numFmtId="186" fontId="27" fillId="21" borderId="251" applyNumberFormat="0" applyProtection="0">
      <alignment horizontal="left" vertical="center" indent="1"/>
    </xf>
    <xf numFmtId="186" fontId="56" fillId="14" borderId="251" applyNumberFormat="0" applyProtection="0">
      <alignment horizontal="left" vertical="top" indent="1"/>
    </xf>
    <xf numFmtId="186" fontId="56" fillId="14" borderId="260" applyNumberFormat="0" applyProtection="0">
      <alignment horizontal="left" vertical="top" indent="1"/>
    </xf>
    <xf numFmtId="4" fontId="62" fillId="48" borderId="260" applyNumberFormat="0" applyProtection="0">
      <alignment vertical="center"/>
    </xf>
    <xf numFmtId="186" fontId="28" fillId="51" borderId="268">
      <alignment horizontal="right" vertical="center"/>
      <protection locked="0"/>
    </xf>
    <xf numFmtId="4" fontId="56" fillId="0" borderId="252" applyNumberFormat="0" applyProtection="0">
      <alignment horizontal="right" vertical="center"/>
    </xf>
    <xf numFmtId="193" fontId="28" fillId="12" borderId="8">
      <alignment vertical="center"/>
      <protection locked="0"/>
    </xf>
    <xf numFmtId="186" fontId="44" fillId="0" borderId="257" applyNumberFormat="0" applyFill="0" applyAlignment="0" applyProtection="0"/>
    <xf numFmtId="186" fontId="44" fillId="0" borderId="257" applyNumberFormat="0" applyFill="0" applyAlignment="0" applyProtection="0"/>
    <xf numFmtId="186" fontId="56" fillId="14" borderId="251" applyNumberFormat="0" applyProtection="0">
      <alignment horizontal="left" vertical="top" indent="1"/>
    </xf>
    <xf numFmtId="0" fontId="27" fillId="15" borderId="251" applyNumberFormat="0" applyProtection="0">
      <alignment horizontal="left" vertical="center" indent="1"/>
    </xf>
    <xf numFmtId="4" fontId="56" fillId="61" borderId="256" applyNumberFormat="0" applyProtection="0">
      <alignment horizontal="left" vertical="center" indent="1"/>
    </xf>
    <xf numFmtId="193" fontId="28" fillId="12" borderId="248">
      <alignment vertical="center"/>
      <protection locked="0"/>
    </xf>
    <xf numFmtId="186" fontId="56" fillId="14" borderId="251" applyNumberFormat="0" applyProtection="0">
      <alignment horizontal="left" vertical="top" indent="1"/>
    </xf>
    <xf numFmtId="4" fontId="56" fillId="58" borderId="241" applyNumberFormat="0" applyProtection="0">
      <alignment horizontal="right" vertical="center"/>
    </xf>
    <xf numFmtId="4" fontId="56" fillId="58" borderId="252" applyNumberFormat="0" applyProtection="0">
      <alignment horizontal="right" vertical="center"/>
    </xf>
    <xf numFmtId="186" fontId="27" fillId="63" borderId="251" applyNumberFormat="0" applyProtection="0">
      <alignment horizontal="left" vertical="top" indent="1"/>
    </xf>
    <xf numFmtId="4" fontId="59" fillId="53" borderId="241" applyNumberFormat="0" applyProtection="0">
      <alignment vertical="center"/>
    </xf>
    <xf numFmtId="186" fontId="56" fillId="15" borderId="243" applyNumberFormat="0" applyProtection="0">
      <alignment horizontal="left" vertical="top" indent="1"/>
    </xf>
    <xf numFmtId="186" fontId="56" fillId="21" borderId="243" applyNumberFormat="0" applyProtection="0">
      <alignment horizontal="left" vertical="top" indent="1"/>
    </xf>
    <xf numFmtId="4" fontId="72" fillId="80" borderId="251" applyNumberFormat="0" applyProtection="0">
      <alignment horizontal="right" vertical="center"/>
    </xf>
    <xf numFmtId="186" fontId="27" fillId="15" borderId="260" applyNumberFormat="0" applyProtection="0">
      <alignment horizontal="left" vertical="top" indent="1"/>
    </xf>
    <xf numFmtId="186" fontId="56" fillId="21" borderId="251" applyNumberFormat="0" applyProtection="0">
      <alignment horizontal="left" vertical="top" indent="1"/>
    </xf>
    <xf numFmtId="186" fontId="27" fillId="15" borderId="243" applyNumberFormat="0" applyProtection="0">
      <alignment horizontal="left" vertical="center" indent="1"/>
    </xf>
    <xf numFmtId="186" fontId="56" fillId="40" borderId="262" applyNumberFormat="0" applyFont="0" applyAlignment="0" applyProtection="0"/>
    <xf numFmtId="4" fontId="27" fillId="21" borderId="266" applyNumberFormat="0" applyProtection="0">
      <alignment horizontal="left" vertical="center" indent="1"/>
    </xf>
    <xf numFmtId="4" fontId="56" fillId="14" borderId="244" applyNumberFormat="0" applyProtection="0">
      <alignment horizontal="left" vertical="center" indent="1"/>
    </xf>
    <xf numFmtId="4" fontId="56" fillId="59" borderId="241" applyNumberFormat="0" applyProtection="0">
      <alignment horizontal="right" vertical="center"/>
    </xf>
    <xf numFmtId="0" fontId="5" fillId="70" borderId="248">
      <alignment horizontal="right" vertical="center"/>
      <protection locked="0"/>
    </xf>
    <xf numFmtId="186" fontId="56" fillId="14" borderId="243" applyNumberFormat="0" applyProtection="0">
      <alignment horizontal="left" vertical="top" indent="1"/>
    </xf>
    <xf numFmtId="186" fontId="28" fillId="50" borderId="258">
      <alignment vertical="center"/>
    </xf>
    <xf numFmtId="186" fontId="56" fillId="21" borderId="251" applyNumberFormat="0" applyProtection="0">
      <alignment horizontal="left" vertical="top" indent="1"/>
    </xf>
    <xf numFmtId="193" fontId="28" fillId="50" borderId="8">
      <alignment vertical="center"/>
    </xf>
    <xf numFmtId="186" fontId="44" fillId="0" borderId="247" applyNumberFormat="0" applyFill="0" applyAlignment="0" applyProtection="0"/>
    <xf numFmtId="186" fontId="56" fillId="15" borderId="243"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40" borderId="252" applyNumberFormat="0" applyFont="0" applyAlignment="0" applyProtection="0"/>
    <xf numFmtId="186" fontId="56" fillId="40" borderId="252" applyNumberFormat="0" applyFont="0" applyAlignment="0" applyProtection="0"/>
    <xf numFmtId="186" fontId="28" fillId="51" borderId="8">
      <alignment horizontal="right" vertical="center"/>
      <protection locked="0"/>
    </xf>
    <xf numFmtId="186" fontId="56" fillId="15" borderId="260" applyNumberFormat="0" applyProtection="0">
      <alignment horizontal="left" vertical="top" indent="1"/>
    </xf>
    <xf numFmtId="186" fontId="56" fillId="63" borderId="260" applyNumberFormat="0" applyProtection="0">
      <alignment horizontal="left" vertical="top" indent="1"/>
    </xf>
    <xf numFmtId="188" fontId="28" fillId="49" borderId="258">
      <alignment vertical="center"/>
    </xf>
    <xf numFmtId="4" fontId="72" fillId="53" borderId="243" applyNumberFormat="0" applyProtection="0">
      <alignment horizontal="left" vertical="center" indent="1"/>
    </xf>
    <xf numFmtId="188" fontId="28" fillId="51" borderId="258">
      <alignment horizontal="right" vertical="center"/>
      <protection locked="0"/>
    </xf>
    <xf numFmtId="196" fontId="5" fillId="69" borderId="268">
      <alignment vertical="center"/>
    </xf>
    <xf numFmtId="186" fontId="50" fillId="41" borderId="262" applyNumberFormat="0" applyAlignment="0" applyProtection="0"/>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4" fontId="56" fillId="15" borderId="252" applyNumberFormat="0" applyProtection="0">
      <alignment horizontal="right" vertical="center"/>
    </xf>
    <xf numFmtId="186" fontId="50" fillId="41" borderId="252" applyNumberFormat="0" applyAlignment="0" applyProtection="0"/>
    <xf numFmtId="186" fontId="56" fillId="40" borderId="252" applyNumberFormat="0" applyFont="0" applyAlignment="0" applyProtection="0"/>
    <xf numFmtId="4" fontId="62" fillId="11" borderId="260" applyNumberFormat="0" applyProtection="0">
      <alignment horizontal="left" vertical="center"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6" fillId="21" borderId="243" applyNumberFormat="0" applyProtection="0">
      <alignment horizontal="left" vertical="top" indent="1"/>
    </xf>
    <xf numFmtId="4" fontId="59" fillId="65" borderId="252" applyNumberFormat="0" applyProtection="0">
      <alignment horizontal="right" vertical="center"/>
    </xf>
    <xf numFmtId="186" fontId="56" fillId="14" borderId="260" applyNumberFormat="0" applyProtection="0">
      <alignment horizontal="left" vertical="top" indent="1"/>
    </xf>
    <xf numFmtId="186" fontId="42" fillId="44" borderId="252" applyNumberFormat="0" applyAlignment="0" applyProtection="0"/>
    <xf numFmtId="186" fontId="56" fillId="21" borderId="251" applyNumberFormat="0" applyProtection="0">
      <alignment horizontal="left" vertical="top" indent="1"/>
    </xf>
    <xf numFmtId="4" fontId="56" fillId="53" borderId="262" applyNumberFormat="0" applyProtection="0">
      <alignment horizontal="left" vertical="center" indent="1"/>
    </xf>
    <xf numFmtId="186" fontId="56" fillId="14" borderId="243" applyNumberFormat="0" applyProtection="0">
      <alignment horizontal="left" vertical="top" indent="1"/>
    </xf>
    <xf numFmtId="186" fontId="56" fillId="21" borderId="243" applyNumberFormat="0" applyProtection="0">
      <alignment horizontal="left" vertical="top" indent="1"/>
    </xf>
    <xf numFmtId="0" fontId="5" fillId="13" borderId="248">
      <alignment vertical="center"/>
    </xf>
    <xf numFmtId="186" fontId="56" fillId="14" borderId="251" applyNumberFormat="0" applyProtection="0">
      <alignment horizontal="left" vertical="top" indent="1"/>
    </xf>
    <xf numFmtId="186" fontId="56" fillId="63" borderId="243" applyNumberFormat="0" applyProtection="0">
      <alignment horizontal="left" vertical="top" indent="1"/>
    </xf>
    <xf numFmtId="191" fontId="5" fillId="13" borderId="248">
      <alignment vertical="center"/>
    </xf>
    <xf numFmtId="186" fontId="44" fillId="0" borderId="267" applyNumberFormat="0" applyFill="0" applyAlignment="0" applyProtection="0"/>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40" borderId="262" applyNumberFormat="0" applyFont="0" applyAlignment="0" applyProtection="0"/>
    <xf numFmtId="186" fontId="56" fillId="15" borderId="251"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5" borderId="260" applyNumberFormat="0" applyProtection="0">
      <alignment horizontal="left" vertical="top" indent="1"/>
    </xf>
    <xf numFmtId="4" fontId="72" fillId="50" borderId="260" applyNumberFormat="0" applyProtection="0">
      <alignment horizontal="right" vertical="center"/>
    </xf>
    <xf numFmtId="4" fontId="56" fillId="54" borderId="262" applyNumberFormat="0" applyProtection="0">
      <alignment horizontal="left" vertical="center" indent="1"/>
    </xf>
    <xf numFmtId="186" fontId="56" fillId="63" borderId="251" applyNumberFormat="0" applyProtection="0">
      <alignment horizontal="left" vertical="top" indent="1"/>
    </xf>
    <xf numFmtId="186" fontId="57" fillId="44" borderId="253" applyNumberFormat="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4" fontId="72" fillId="53" borderId="251" applyNumberFormat="0" applyProtection="0">
      <alignment horizontal="left" vertical="center" indent="1"/>
    </xf>
    <xf numFmtId="191" fontId="5" fillId="13" borderId="248">
      <alignment vertical="center"/>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43" applyNumberFormat="0" applyProtection="0">
      <alignment horizontal="left" vertical="top" indent="1"/>
    </xf>
    <xf numFmtId="4" fontId="62" fillId="48" borderId="243" applyNumberFormat="0" applyProtection="0">
      <alignment vertical="center"/>
    </xf>
    <xf numFmtId="186" fontId="44" fillId="0" borderId="247" applyNumberFormat="0" applyFill="0" applyAlignment="0" applyProtection="0"/>
    <xf numFmtId="186" fontId="56" fillId="15" borderId="243" applyNumberFormat="0" applyProtection="0">
      <alignment horizontal="left" vertical="top" indent="1"/>
    </xf>
    <xf numFmtId="191" fontId="28" fillId="50" borderId="248">
      <alignment vertical="center"/>
    </xf>
    <xf numFmtId="191" fontId="28" fillId="50" borderId="258">
      <alignment vertical="center"/>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7" fillId="44" borderId="242" applyNumberFormat="0" applyAlignment="0" applyProtection="0"/>
    <xf numFmtId="186" fontId="56" fillId="14" borderId="251" applyNumberFormat="0" applyProtection="0">
      <alignment horizontal="left" vertical="top" indent="1"/>
    </xf>
    <xf numFmtId="172" fontId="28" fillId="12" borderId="8">
      <alignment vertical="center"/>
      <protection locked="0"/>
    </xf>
    <xf numFmtId="4" fontId="63" fillId="66" borderId="256" applyNumberFormat="0" applyProtection="0">
      <alignment horizontal="left" vertical="center" indent="1"/>
    </xf>
    <xf numFmtId="186" fontId="56" fillId="21" borderId="251" applyNumberFormat="0" applyProtection="0">
      <alignment horizontal="left" vertical="top" indent="1"/>
    </xf>
    <xf numFmtId="186" fontId="56" fillId="40" borderId="252" applyNumberFormat="0" applyFont="0" applyAlignment="0" applyProtection="0"/>
    <xf numFmtId="186" fontId="56" fillId="21" borderId="243" applyNumberFormat="0" applyProtection="0">
      <alignment horizontal="left" vertical="top" indent="1"/>
    </xf>
    <xf numFmtId="193" fontId="5" fillId="7" borderId="248">
      <alignment vertical="center"/>
      <protection locked="0"/>
    </xf>
    <xf numFmtId="186" fontId="56"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4" fontId="59" fillId="12" borderId="248" applyNumberFormat="0" applyProtection="0">
      <alignment vertical="center"/>
    </xf>
    <xf numFmtId="4" fontId="59" fillId="53" borderId="241" applyNumberFormat="0" applyProtection="0">
      <alignment vertical="center"/>
    </xf>
    <xf numFmtId="186" fontId="44" fillId="0" borderId="247" applyNumberFormat="0" applyFill="0" applyAlignment="0" applyProtection="0"/>
    <xf numFmtId="186" fontId="27" fillId="63" borderId="260" applyNumberFormat="0" applyProtection="0">
      <alignment horizontal="left" vertical="center" indent="1"/>
    </xf>
    <xf numFmtId="4" fontId="62" fillId="11" borderId="251" applyNumberFormat="0" applyProtection="0">
      <alignment horizontal="left" vertical="center" indent="1"/>
    </xf>
    <xf numFmtId="186" fontId="56" fillId="15" borderId="251" applyNumberFormat="0" applyProtection="0">
      <alignment horizontal="left" vertical="top" indent="1"/>
    </xf>
    <xf numFmtId="186" fontId="27" fillId="14" borderId="260" applyNumberFormat="0" applyProtection="0">
      <alignment horizontal="left" vertical="top" indent="1"/>
    </xf>
    <xf numFmtId="4" fontId="56" fillId="58" borderId="252" applyNumberFormat="0" applyProtection="0">
      <alignment horizontal="right" vertical="center"/>
    </xf>
    <xf numFmtId="186" fontId="56" fillId="21" borderId="260" applyNumberFormat="0" applyProtection="0">
      <alignment horizontal="left" vertical="top" indent="1"/>
    </xf>
    <xf numFmtId="186" fontId="56" fillId="63" borderId="243" applyNumberFormat="0" applyProtection="0">
      <alignment horizontal="left" vertical="top" indent="1"/>
    </xf>
    <xf numFmtId="186" fontId="56" fillId="14" borderId="260"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186" fontId="56" fillId="63" borderId="260" applyNumberFormat="0" applyProtection="0">
      <alignment horizontal="left" vertical="top" indent="1"/>
    </xf>
    <xf numFmtId="186" fontId="56" fillId="15" borderId="260" applyNumberFormat="0" applyProtection="0">
      <alignment horizontal="left" vertical="top" indent="1"/>
    </xf>
    <xf numFmtId="4" fontId="62" fillId="11" borderId="251" applyNumberFormat="0" applyProtection="0">
      <alignment horizontal="left" vertical="center" indent="1"/>
    </xf>
    <xf numFmtId="186" fontId="56" fillId="21" borderId="251" applyNumberFormat="0" applyProtection="0">
      <alignment horizontal="left" vertical="top" indent="1"/>
    </xf>
    <xf numFmtId="188" fontId="5" fillId="70" borderId="8">
      <alignment horizontal="right" vertical="center"/>
      <protection locked="0"/>
    </xf>
    <xf numFmtId="186" fontId="56" fillId="63" borderId="243" applyNumberFormat="0" applyProtection="0">
      <alignment horizontal="left" vertical="top" indent="1"/>
    </xf>
    <xf numFmtId="186" fontId="50" fillId="41" borderId="252" applyNumberFormat="0" applyAlignment="0" applyProtection="0"/>
    <xf numFmtId="186" fontId="27" fillId="14" borderId="260" applyNumberFormat="0" applyProtection="0">
      <alignment horizontal="left" vertical="center" indent="1"/>
    </xf>
    <xf numFmtId="186" fontId="56" fillId="21" borderId="243" applyNumberFormat="0" applyProtection="0">
      <alignment horizontal="left" vertical="top" indent="1"/>
    </xf>
    <xf numFmtId="4" fontId="56" fillId="54" borderId="262" applyNumberFormat="0" applyProtection="0">
      <alignment horizontal="left" vertical="center" indent="1"/>
    </xf>
    <xf numFmtId="186" fontId="56" fillId="15" borderId="243" applyNumberFormat="0" applyProtection="0">
      <alignment horizontal="left" vertical="top" indent="1"/>
    </xf>
    <xf numFmtId="186" fontId="27" fillId="21" borderId="251" applyNumberFormat="0" applyProtection="0">
      <alignment horizontal="left" vertical="top" indent="1"/>
    </xf>
    <xf numFmtId="186" fontId="56" fillId="63" borderId="251" applyNumberFormat="0" applyProtection="0">
      <alignment horizontal="left" vertical="top" indent="1"/>
    </xf>
    <xf numFmtId="4" fontId="27" fillId="21" borderId="256" applyNumberFormat="0" applyProtection="0">
      <alignment horizontal="left" vertical="center" indent="1"/>
    </xf>
    <xf numFmtId="4" fontId="72" fillId="80" borderId="260" applyNumberFormat="0" applyProtection="0">
      <alignment horizontal="right" vertical="center"/>
    </xf>
    <xf numFmtId="186" fontId="56" fillId="15" borderId="251" applyNumberFormat="0" applyProtection="0">
      <alignment horizontal="left" vertical="top" indent="1"/>
    </xf>
    <xf numFmtId="186" fontId="60" fillId="52" borderId="251" applyNumberFormat="0" applyProtection="0">
      <alignment horizontal="left" vertical="top" indent="1"/>
    </xf>
    <xf numFmtId="4" fontId="27" fillId="21" borderId="266" applyNumberFormat="0" applyProtection="0">
      <alignment horizontal="left" vertical="center" indent="1"/>
    </xf>
    <xf numFmtId="186" fontId="27" fillId="15" borderId="260" applyNumberFormat="0" applyProtection="0">
      <alignment horizontal="left" vertical="top" indent="1"/>
    </xf>
    <xf numFmtId="4" fontId="56" fillId="61" borderId="256" applyNumberFormat="0" applyProtection="0">
      <alignment horizontal="left" vertical="center" indent="1"/>
    </xf>
    <xf numFmtId="186" fontId="56" fillId="21" borderId="260" applyNumberFormat="0" applyProtection="0">
      <alignment horizontal="left" vertical="top" indent="1"/>
    </xf>
    <xf numFmtId="186" fontId="56" fillId="62" borderId="252" applyNumberFormat="0" applyProtection="0">
      <alignment horizontal="left" vertical="center" indent="1"/>
    </xf>
    <xf numFmtId="186" fontId="50" fillId="41" borderId="262" applyNumberFormat="0" applyAlignment="0" applyProtection="0"/>
    <xf numFmtId="4" fontId="56" fillId="55" borderId="252" applyNumberFormat="0" applyProtection="0">
      <alignment horizontal="right" vertical="center"/>
    </xf>
    <xf numFmtId="186" fontId="56" fillId="40" borderId="262" applyNumberFormat="0" applyFont="0" applyAlignment="0" applyProtection="0"/>
    <xf numFmtId="186" fontId="57" fillId="44" borderId="263" applyNumberFormat="0" applyAlignment="0" applyProtection="0"/>
    <xf numFmtId="186" fontId="60" fillId="52" borderId="251" applyNumberFormat="0" applyProtection="0">
      <alignment horizontal="left" vertical="top" indent="1"/>
    </xf>
    <xf numFmtId="4" fontId="56" fillId="60" borderId="252" applyNumberFormat="0" applyProtection="0">
      <alignment horizontal="right" vertical="center"/>
    </xf>
    <xf numFmtId="186" fontId="56" fillId="62" borderId="252" applyNumberFormat="0" applyProtection="0">
      <alignment horizontal="left" vertical="center" indent="1"/>
    </xf>
    <xf numFmtId="186" fontId="56" fillId="14" borderId="260" applyNumberFormat="0" applyProtection="0">
      <alignment horizontal="left" vertical="top" indent="1"/>
    </xf>
    <xf numFmtId="186" fontId="56" fillId="40" borderId="252" applyNumberFormat="0" applyFont="0" applyAlignment="0" applyProtection="0"/>
    <xf numFmtId="186" fontId="42" fillId="44" borderId="252" applyNumberFormat="0" applyAlignment="0" applyProtection="0"/>
    <xf numFmtId="193" fontId="5" fillId="69" borderId="8">
      <alignment vertical="center"/>
    </xf>
    <xf numFmtId="193" fontId="28" fillId="50" borderId="8">
      <alignment vertical="center"/>
    </xf>
    <xf numFmtId="186" fontId="56" fillId="63" borderId="251" applyNumberFormat="0" applyProtection="0">
      <alignment horizontal="left" vertical="top" indent="1"/>
    </xf>
    <xf numFmtId="4" fontId="56" fillId="58"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4" fontId="56" fillId="54" borderId="252" applyNumberFormat="0" applyProtection="0">
      <alignment horizontal="left" vertical="center" indent="1"/>
    </xf>
    <xf numFmtId="186" fontId="56" fillId="14" borderId="251" applyNumberFormat="0" applyProtection="0">
      <alignment horizontal="left" vertical="top" indent="1"/>
    </xf>
    <xf numFmtId="4" fontId="56" fillId="61" borderId="244" applyNumberFormat="0" applyProtection="0">
      <alignment horizontal="left" vertical="center"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4" fontId="72" fillId="87" borderId="251" applyNumberFormat="0" applyProtection="0">
      <alignment vertical="center"/>
    </xf>
    <xf numFmtId="188" fontId="5" fillId="7" borderId="248">
      <alignment vertical="center"/>
      <protection locked="0"/>
    </xf>
    <xf numFmtId="4" fontId="56" fillId="54" borderId="252" applyNumberFormat="0" applyProtection="0">
      <alignment horizontal="left" vertical="center" indent="1"/>
    </xf>
    <xf numFmtId="186" fontId="56" fillId="63" borderId="243" applyNumberFormat="0" applyProtection="0">
      <alignment horizontal="left" vertical="top" indent="1"/>
    </xf>
    <xf numFmtId="190" fontId="28" fillId="49" borderId="248">
      <alignment vertical="center"/>
    </xf>
    <xf numFmtId="186" fontId="56" fillId="21" borderId="243" applyNumberFormat="0" applyProtection="0">
      <alignment horizontal="left" vertical="top" indent="1"/>
    </xf>
    <xf numFmtId="4" fontId="56" fillId="15" borderId="244" applyNumberFormat="0" applyProtection="0">
      <alignment horizontal="left" vertical="center" indent="1"/>
    </xf>
    <xf numFmtId="186" fontId="56" fillId="21" borderId="243" applyNumberFormat="0" applyProtection="0">
      <alignment horizontal="left" vertical="top" indent="1"/>
    </xf>
    <xf numFmtId="191" fontId="28" fillId="51" borderId="258">
      <alignment horizontal="right" vertical="center"/>
      <protection locked="0"/>
    </xf>
    <xf numFmtId="186" fontId="56" fillId="15" borderId="251" applyNumberFormat="0" applyProtection="0">
      <alignment horizontal="left" vertical="top" indent="1"/>
    </xf>
    <xf numFmtId="4" fontId="62" fillId="48" borderId="243" applyNumberFormat="0" applyProtection="0">
      <alignment vertical="center"/>
    </xf>
    <xf numFmtId="4" fontId="27" fillId="21" borderId="244" applyNumberFormat="0" applyProtection="0">
      <alignment horizontal="left" vertical="center" indent="1"/>
    </xf>
    <xf numFmtId="186" fontId="56" fillId="40" borderId="241" applyNumberFormat="0" applyFont="0" applyAlignment="0" applyProtection="0"/>
    <xf numFmtId="186" fontId="57" fillId="44" borderId="253" applyNumberFormat="0" applyAlignment="0" applyProtection="0"/>
    <xf numFmtId="186" fontId="56" fillId="63" borderId="251" applyNumberFormat="0" applyProtection="0">
      <alignment horizontal="left" vertical="top" indent="1"/>
    </xf>
    <xf numFmtId="4" fontId="63" fillId="66" borderId="256"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4" fontId="27" fillId="21" borderId="256" applyNumberFormat="0" applyProtection="0">
      <alignment horizontal="left" vertical="center" indent="1"/>
    </xf>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0" fontId="27" fillId="14" borderId="243" applyNumberFormat="0" applyProtection="0">
      <alignment horizontal="left" vertical="center" indent="1"/>
    </xf>
    <xf numFmtId="193" fontId="5" fillId="69" borderId="248">
      <alignment vertical="center"/>
    </xf>
    <xf numFmtId="186" fontId="56" fillId="14" borderId="243" applyNumberFormat="0" applyProtection="0">
      <alignment horizontal="left" vertical="top" indent="1"/>
    </xf>
    <xf numFmtId="186" fontId="56" fillId="63" borderId="243" applyNumberFormat="0" applyProtection="0">
      <alignment horizontal="left" vertical="top" indent="1"/>
    </xf>
    <xf numFmtId="4" fontId="62" fillId="48" borderId="243" applyNumberFormat="0" applyProtection="0">
      <alignment vertical="center"/>
    </xf>
    <xf numFmtId="4" fontId="27" fillId="21" borderId="244" applyNumberFormat="0" applyProtection="0">
      <alignment horizontal="left" vertical="center" indent="1"/>
    </xf>
    <xf numFmtId="186" fontId="56" fillId="63" borderId="243" applyNumberFormat="0" applyProtection="0">
      <alignment horizontal="left" vertical="top" indent="1"/>
    </xf>
    <xf numFmtId="191" fontId="5" fillId="69" borderId="248">
      <alignment vertical="center"/>
    </xf>
    <xf numFmtId="186" fontId="56" fillId="21" borderId="243" applyNumberFormat="0" applyProtection="0">
      <alignment horizontal="left" vertical="top" indent="1"/>
    </xf>
    <xf numFmtId="190" fontId="28" fillId="49" borderId="248">
      <alignment vertical="center"/>
    </xf>
    <xf numFmtId="186" fontId="56" fillId="40" borderId="241" applyNumberFormat="0" applyFont="0" applyAlignment="0" applyProtection="0"/>
    <xf numFmtId="186" fontId="56" fillId="15" borderId="251" applyNumberFormat="0" applyProtection="0">
      <alignment horizontal="left" vertical="top" indent="1"/>
    </xf>
    <xf numFmtId="190" fontId="28" fillId="50" borderId="258">
      <alignment vertical="center"/>
    </xf>
    <xf numFmtId="4" fontId="72" fillId="86" borderId="260" applyNumberFormat="0" applyProtection="0">
      <alignment horizontal="right" vertical="center"/>
    </xf>
    <xf numFmtId="186" fontId="56" fillId="63" borderId="251" applyNumberFormat="0" applyProtection="0">
      <alignment horizontal="left" vertical="top" indent="1"/>
    </xf>
    <xf numFmtId="186" fontId="56" fillId="40" borderId="252" applyNumberFormat="0" applyFont="0" applyAlignment="0" applyProtection="0"/>
    <xf numFmtId="186" fontId="56" fillId="40" borderId="241" applyNumberFormat="0" applyFont="0" applyAlignment="0" applyProtection="0"/>
    <xf numFmtId="186" fontId="27" fillId="21" borderId="243" applyNumberFormat="0" applyProtection="0">
      <alignment horizontal="left" vertical="center" indent="1"/>
    </xf>
    <xf numFmtId="191" fontId="28" fillId="12" borderId="248">
      <alignment vertical="center"/>
      <protection locked="0"/>
    </xf>
    <xf numFmtId="186" fontId="56" fillId="14" borderId="243" applyNumberFormat="0" applyProtection="0">
      <alignment horizontal="left" vertical="top" indent="1"/>
    </xf>
    <xf numFmtId="186" fontId="56" fillId="15" borderId="251" applyNumberFormat="0" applyProtection="0">
      <alignment horizontal="left" vertical="top" indent="1"/>
    </xf>
    <xf numFmtId="186" fontId="27" fillId="15" borderId="243"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40" borderId="252" applyNumberFormat="0" applyFont="0" applyAlignment="0" applyProtection="0"/>
    <xf numFmtId="191" fontId="28" fillId="51" borderId="8">
      <alignment horizontal="right" vertical="center"/>
      <protection locked="0"/>
    </xf>
    <xf numFmtId="193" fontId="28" fillId="50" borderId="258">
      <alignment vertical="center"/>
    </xf>
    <xf numFmtId="186" fontId="56" fillId="67" borderId="8"/>
    <xf numFmtId="4" fontId="62" fillId="11" borderId="260" applyNumberFormat="0" applyProtection="0">
      <alignment horizontal="left" vertical="center" indent="1"/>
    </xf>
    <xf numFmtId="186" fontId="56" fillId="15" borderId="260" applyNumberFormat="0" applyProtection="0">
      <alignment horizontal="left" vertical="top" indent="1"/>
    </xf>
    <xf numFmtId="191" fontId="5" fillId="13" borderId="258">
      <alignment vertical="center"/>
    </xf>
    <xf numFmtId="191" fontId="5" fillId="70" borderId="258">
      <alignment horizontal="right" vertical="center"/>
      <protection locked="0"/>
    </xf>
    <xf numFmtId="0" fontId="37" fillId="15" borderId="251" applyNumberFormat="0" applyProtection="0">
      <alignment horizontal="left" vertical="top" indent="1"/>
    </xf>
    <xf numFmtId="186" fontId="56" fillId="15" borderId="251" applyNumberFormat="0" applyProtection="0">
      <alignment horizontal="left" vertical="top" indent="1"/>
    </xf>
    <xf numFmtId="4" fontId="27" fillId="21" borderId="266" applyNumberFormat="0" applyProtection="0">
      <alignment horizontal="left" vertical="center" indent="1"/>
    </xf>
    <xf numFmtId="186" fontId="56" fillId="63" borderId="251" applyNumberFormat="0" applyProtection="0">
      <alignment horizontal="left" vertical="top" indent="1"/>
    </xf>
    <xf numFmtId="4" fontId="56" fillId="23" borderId="262" applyNumberFormat="0" applyProtection="0">
      <alignment horizontal="right" vertical="center"/>
    </xf>
    <xf numFmtId="4" fontId="56" fillId="54" borderId="262" applyNumberFormat="0" applyProtection="0">
      <alignment horizontal="left" vertical="center" indent="1"/>
    </xf>
    <xf numFmtId="4" fontId="56" fillId="55" borderId="252" applyNumberFormat="0" applyProtection="0">
      <alignment horizontal="right" vertical="center"/>
    </xf>
    <xf numFmtId="4" fontId="56" fillId="56" borderId="252" applyNumberFormat="0" applyProtection="0">
      <alignment horizontal="right" vertical="center"/>
    </xf>
    <xf numFmtId="4" fontId="56" fillId="61" borderId="256" applyNumberFormat="0" applyProtection="0">
      <alignment horizontal="left" vertical="center" indent="1"/>
    </xf>
    <xf numFmtId="186" fontId="42" fillId="44" borderId="252" applyNumberFormat="0" applyAlignment="0" applyProtection="0"/>
    <xf numFmtId="4" fontId="56" fillId="52" borderId="241" applyNumberFormat="0" applyProtection="0">
      <alignment vertical="center"/>
    </xf>
    <xf numFmtId="191" fontId="5" fillId="70" borderId="248">
      <alignment horizontal="right" vertical="center"/>
      <protection locked="0"/>
    </xf>
    <xf numFmtId="186" fontId="56" fillId="40" borderId="241" applyNumberFormat="0" applyFont="0" applyAlignment="0" applyProtection="0"/>
    <xf numFmtId="193" fontId="28" fillId="50" borderId="248">
      <alignment vertical="center"/>
    </xf>
    <xf numFmtId="186" fontId="56" fillId="40" borderId="252" applyNumberFormat="0" applyFont="0" applyAlignment="0" applyProtection="0"/>
    <xf numFmtId="186" fontId="27" fillId="63" borderId="251" applyNumberFormat="0" applyProtection="0">
      <alignment horizontal="left" vertical="top" indent="1"/>
    </xf>
    <xf numFmtId="4" fontId="72" fillId="50" borderId="251" applyNumberFormat="0" applyProtection="0">
      <alignment horizontal="right" vertical="center"/>
    </xf>
    <xf numFmtId="190" fontId="28" fillId="51" borderId="258">
      <alignment horizontal="right" vertical="center"/>
      <protection locked="0"/>
    </xf>
    <xf numFmtId="186" fontId="62" fillId="48" borderId="251" applyNumberFormat="0" applyProtection="0">
      <alignment horizontal="left" vertical="top" indent="1"/>
    </xf>
    <xf numFmtId="0" fontId="27" fillId="21" borderId="260" applyNumberFormat="0" applyProtection="0">
      <alignment horizontal="left" vertical="top" indent="1"/>
    </xf>
    <xf numFmtId="186" fontId="28" fillId="49" borderId="258">
      <alignment vertical="center"/>
    </xf>
    <xf numFmtId="4" fontId="56" fillId="60" borderId="262" applyNumberFormat="0" applyProtection="0">
      <alignment horizontal="right" vertical="center"/>
    </xf>
    <xf numFmtId="186" fontId="50" fillId="41" borderId="241" applyNumberFormat="0" applyAlignment="0" applyProtection="0"/>
    <xf numFmtId="4" fontId="72" fillId="84" borderId="251" applyNumberFormat="0" applyProtection="0">
      <alignment horizontal="right" vertical="center"/>
    </xf>
    <xf numFmtId="4" fontId="56" fillId="54" borderId="241" applyNumberFormat="0" applyProtection="0">
      <alignment horizontal="left" vertical="center" indent="1"/>
    </xf>
    <xf numFmtId="186" fontId="56" fillId="21" borderId="251" applyNumberFormat="0" applyProtection="0">
      <alignment horizontal="left" vertical="top" indent="1"/>
    </xf>
    <xf numFmtId="186" fontId="50" fillId="41" borderId="252" applyNumberFormat="0" applyAlignment="0" applyProtection="0"/>
    <xf numFmtId="186" fontId="56" fillId="21" borderId="260" applyNumberFormat="0" applyProtection="0">
      <alignment horizontal="left" vertical="top" indent="1"/>
    </xf>
    <xf numFmtId="4" fontId="56" fillId="59" borderId="262" applyNumberFormat="0" applyProtection="0">
      <alignment horizontal="right" vertical="center"/>
    </xf>
    <xf numFmtId="186" fontId="56" fillId="63" borderId="260" applyNumberFormat="0" applyProtection="0">
      <alignment horizontal="left" vertical="top" indent="1"/>
    </xf>
    <xf numFmtId="4" fontId="72" fillId="78" borderId="251" applyNumberFormat="0" applyProtection="0">
      <alignment horizontal="right" vertical="center"/>
    </xf>
    <xf numFmtId="191" fontId="5" fillId="69" borderId="258">
      <alignment vertical="center"/>
    </xf>
    <xf numFmtId="186" fontId="27" fillId="21" borderId="260" applyNumberFormat="0" applyProtection="0">
      <alignment horizontal="left" vertical="center" indent="1"/>
    </xf>
    <xf numFmtId="186" fontId="56" fillId="14" borderId="251" applyNumberFormat="0" applyProtection="0">
      <alignment horizontal="left" vertical="top" indent="1"/>
    </xf>
    <xf numFmtId="4" fontId="56" fillId="57" borderId="266" applyNumberFormat="0" applyProtection="0">
      <alignment horizontal="right" vertical="center"/>
    </xf>
    <xf numFmtId="186" fontId="56" fillId="40" borderId="252" applyNumberFormat="0" applyFont="0" applyAlignment="0" applyProtection="0"/>
    <xf numFmtId="4" fontId="56" fillId="53" borderId="252" applyNumberFormat="0" applyProtection="0">
      <alignment horizontal="left" vertical="center" indent="1"/>
    </xf>
    <xf numFmtId="188" fontId="5" fillId="7" borderId="8">
      <alignment vertical="center"/>
      <protection locked="0"/>
    </xf>
    <xf numFmtId="186" fontId="27" fillId="21" borderId="251" applyNumberFormat="0" applyProtection="0">
      <alignment horizontal="left" vertical="center" indent="1"/>
    </xf>
    <xf numFmtId="193" fontId="28" fillId="50" borderId="258">
      <alignment vertical="center"/>
    </xf>
    <xf numFmtId="186" fontId="56" fillId="14" borderId="251" applyNumberFormat="0" applyProtection="0">
      <alignment horizontal="left" vertical="top" indent="1"/>
    </xf>
    <xf numFmtId="4" fontId="63" fillId="66" borderId="266" applyNumberFormat="0" applyProtection="0">
      <alignment horizontal="left" vertical="center" indent="1"/>
    </xf>
    <xf numFmtId="186" fontId="56" fillId="14" borderId="260" applyNumberFormat="0" applyProtection="0">
      <alignment horizontal="left" vertical="top" indent="1"/>
    </xf>
    <xf numFmtId="186" fontId="44" fillId="0" borderId="257" applyNumberFormat="0" applyFill="0" applyAlignment="0" applyProtection="0"/>
    <xf numFmtId="4" fontId="59" fillId="53" borderId="252" applyNumberFormat="0" applyProtection="0">
      <alignment vertical="center"/>
    </xf>
    <xf numFmtId="186" fontId="56" fillId="15" borderId="251" applyNumberFormat="0" applyProtection="0">
      <alignment horizontal="left" vertical="top" indent="1"/>
    </xf>
    <xf numFmtId="4" fontId="56" fillId="16" borderId="252" applyNumberFormat="0" applyProtection="0">
      <alignment horizontal="right" vertical="center"/>
    </xf>
    <xf numFmtId="186" fontId="50" fillId="41" borderId="252" applyNumberFormat="0" applyAlignment="0" applyProtection="0"/>
    <xf numFmtId="4" fontId="74" fillId="87" borderId="251" applyNumberFormat="0" applyProtection="0">
      <alignment vertical="center"/>
    </xf>
    <xf numFmtId="172" fontId="5" fillId="7" borderId="8">
      <alignment vertical="center"/>
      <protection locked="0"/>
    </xf>
    <xf numFmtId="186" fontId="56" fillId="15" borderId="251" applyNumberFormat="0" applyProtection="0">
      <alignment horizontal="left" vertical="top" indent="1"/>
    </xf>
    <xf numFmtId="4" fontId="56" fillId="0" borderId="252" applyNumberFormat="0" applyProtection="0">
      <alignment horizontal="right" vertical="center"/>
    </xf>
    <xf numFmtId="186" fontId="56" fillId="40" borderId="252" applyNumberFormat="0" applyFont="0" applyAlignment="0" applyProtection="0"/>
    <xf numFmtId="188" fontId="5" fillId="70" borderId="258">
      <alignment horizontal="right" vertical="center"/>
      <protection locked="0"/>
    </xf>
    <xf numFmtId="186" fontId="56" fillId="15" borderId="251" applyNumberFormat="0" applyProtection="0">
      <alignment horizontal="left" vertical="top" indent="1"/>
    </xf>
    <xf numFmtId="190" fontId="28" fillId="49" borderId="258">
      <alignment vertical="center"/>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62" fillId="15" borderId="251" applyNumberFormat="0" applyProtection="0">
      <alignment horizontal="left" vertical="top" indent="1"/>
    </xf>
    <xf numFmtId="186" fontId="60" fillId="52" borderId="251" applyNumberFormat="0" applyProtection="0">
      <alignment horizontal="left" vertical="top" indent="1"/>
    </xf>
    <xf numFmtId="186" fontId="56" fillId="15" borderId="251" applyNumberFormat="0" applyProtection="0">
      <alignment horizontal="left" vertical="top" indent="1"/>
    </xf>
    <xf numFmtId="186" fontId="56" fillId="63" borderId="241" applyNumberFormat="0" applyProtection="0">
      <alignment horizontal="left" vertical="center" indent="1"/>
    </xf>
    <xf numFmtId="186" fontId="56" fillId="14" borderId="251" applyNumberFormat="0" applyProtection="0">
      <alignment horizontal="left" vertical="top" indent="1"/>
    </xf>
    <xf numFmtId="4" fontId="62" fillId="48" borderId="243" applyNumberFormat="0" applyProtection="0">
      <alignment vertical="center"/>
    </xf>
    <xf numFmtId="4" fontId="56" fillId="23" borderId="241" applyNumberFormat="0" applyProtection="0">
      <alignment horizontal="right" vertical="center"/>
    </xf>
    <xf numFmtId="4" fontId="56" fillId="15" borderId="241" applyNumberFormat="0" applyProtection="0">
      <alignment horizontal="right" vertical="center"/>
    </xf>
    <xf numFmtId="186" fontId="56" fillId="40" borderId="241" applyNumberFormat="0" applyFont="0" applyAlignment="0" applyProtection="0"/>
    <xf numFmtId="186" fontId="28" fillId="51" borderId="268">
      <alignment horizontal="right" vertical="center"/>
      <protection locked="0"/>
    </xf>
    <xf numFmtId="186" fontId="27" fillId="14" borderId="243" applyNumberFormat="0" applyProtection="0">
      <alignment horizontal="left" vertical="top" indent="1"/>
    </xf>
    <xf numFmtId="4" fontId="56" fillId="55" borderId="241" applyNumberFormat="0" applyProtection="0">
      <alignment horizontal="right" vertical="center"/>
    </xf>
    <xf numFmtId="186" fontId="50" fillId="41" borderId="241" applyNumberFormat="0" applyAlignment="0" applyProtection="0"/>
    <xf numFmtId="186" fontId="56" fillId="40" borderId="252" applyNumberFormat="0" applyFont="0" applyAlignment="0" applyProtection="0"/>
    <xf numFmtId="186" fontId="56" fillId="14" borderId="251" applyNumberFormat="0" applyProtection="0">
      <alignment horizontal="left" vertical="top" indent="1"/>
    </xf>
    <xf numFmtId="4" fontId="56" fillId="59" borderId="241" applyNumberFormat="0" applyProtection="0">
      <alignment horizontal="right" vertical="center"/>
    </xf>
    <xf numFmtId="191" fontId="28" fillId="50" borderId="8">
      <alignment vertical="center"/>
    </xf>
    <xf numFmtId="186" fontId="56" fillId="21" borderId="251" applyNumberFormat="0" applyProtection="0">
      <alignment horizontal="left" vertical="top" indent="1"/>
    </xf>
    <xf numFmtId="186" fontId="56" fillId="14" borderId="260"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4" fontId="56" fillId="15" borderId="241" applyNumberFormat="0" applyProtection="0">
      <alignment horizontal="right" vertical="center"/>
    </xf>
    <xf numFmtId="4" fontId="56" fillId="57" borderId="256" applyNumberFormat="0" applyProtection="0">
      <alignment horizontal="right" vertical="center"/>
    </xf>
    <xf numFmtId="4" fontId="56" fillId="54" borderId="252" applyNumberFormat="0" applyProtection="0">
      <alignment horizontal="left" vertical="center" indent="1"/>
    </xf>
    <xf numFmtId="186" fontId="56" fillId="63"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14" borderId="243" applyNumberFormat="0" applyProtection="0">
      <alignment horizontal="left" vertical="top" indent="1"/>
    </xf>
    <xf numFmtId="186" fontId="56" fillId="63" borderId="241" applyNumberFormat="0" applyProtection="0">
      <alignment horizontal="left" vertical="center" indent="1"/>
    </xf>
    <xf numFmtId="4" fontId="56" fillId="15" borderId="241" applyNumberFormat="0" applyProtection="0">
      <alignment horizontal="right" vertical="center"/>
    </xf>
    <xf numFmtId="186" fontId="57" fillId="44" borderId="242" applyNumberFormat="0" applyAlignment="0" applyProtection="0"/>
    <xf numFmtId="186" fontId="27" fillId="14" borderId="260" applyNumberFormat="0" applyProtection="0">
      <alignment horizontal="left" vertical="top" indent="1"/>
    </xf>
    <xf numFmtId="193" fontId="5" fillId="69" borderId="258">
      <alignment vertical="center"/>
    </xf>
    <xf numFmtId="4" fontId="62" fillId="11" borderId="251" applyNumberFormat="0" applyProtection="0">
      <alignment horizontal="left" vertical="center" indent="1"/>
    </xf>
    <xf numFmtId="186" fontId="27" fillId="14" borderId="251" applyNumberFormat="0" applyProtection="0">
      <alignment horizontal="left" vertical="center" indent="1"/>
    </xf>
    <xf numFmtId="186" fontId="56" fillId="14" borderId="243" applyNumberFormat="0" applyProtection="0">
      <alignment horizontal="left" vertical="top" indent="1"/>
    </xf>
    <xf numFmtId="186" fontId="27" fillId="15" borderId="251" applyNumberFormat="0" applyProtection="0">
      <alignment horizontal="left" vertical="center" indent="1"/>
    </xf>
    <xf numFmtId="186" fontId="56" fillId="15" borderId="251" applyNumberFormat="0" applyProtection="0">
      <alignment horizontal="left" vertical="top" indent="1"/>
    </xf>
    <xf numFmtId="0" fontId="37" fillId="48" borderId="260" applyNumberFormat="0" applyProtection="0">
      <alignment horizontal="left" vertical="top" indent="1"/>
    </xf>
    <xf numFmtId="193" fontId="28" fillId="12" borderId="258">
      <alignment vertical="center"/>
      <protection locked="0"/>
    </xf>
    <xf numFmtId="0" fontId="5" fillId="7" borderId="8">
      <alignment vertical="center"/>
      <protection locked="0"/>
    </xf>
    <xf numFmtId="186" fontId="27" fillId="14" borderId="260" applyNumberFormat="0" applyProtection="0">
      <alignment horizontal="left" vertical="center" indent="1"/>
    </xf>
    <xf numFmtId="186" fontId="27" fillId="64" borderId="258" applyNumberFormat="0">
      <protection locked="0"/>
    </xf>
    <xf numFmtId="186" fontId="56" fillId="63" borderId="260" applyNumberFormat="0" applyProtection="0">
      <alignment horizontal="left" vertical="top" indent="1"/>
    </xf>
    <xf numFmtId="186" fontId="56" fillId="40" borderId="262" applyNumberFormat="0" applyFont="0" applyAlignment="0" applyProtection="0"/>
    <xf numFmtId="4" fontId="56" fillId="53" borderId="241" applyNumberFormat="0" applyProtection="0">
      <alignment horizontal="left" vertical="center"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27" fillId="63" borderId="251" applyNumberFormat="0" applyProtection="0">
      <alignment horizontal="left" vertical="top" indent="1"/>
    </xf>
    <xf numFmtId="186" fontId="56" fillId="21" borderId="251" applyNumberFormat="0" applyProtection="0">
      <alignment horizontal="left" vertical="top" indent="1"/>
    </xf>
    <xf numFmtId="4" fontId="56" fillId="56" borderId="262" applyNumberFormat="0" applyProtection="0">
      <alignment horizontal="righ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27" fillId="21" borderId="256" applyNumberFormat="0" applyProtection="0">
      <alignment horizontal="left" vertical="center" indent="1"/>
    </xf>
    <xf numFmtId="186" fontId="27" fillId="14" borderId="251" applyNumberFormat="0" applyProtection="0">
      <alignment horizontal="left" vertical="center" indent="1"/>
    </xf>
    <xf numFmtId="186" fontId="62" fillId="15" borderId="251" applyNumberFormat="0" applyProtection="0">
      <alignment horizontal="left" vertical="top" indent="1"/>
    </xf>
    <xf numFmtId="4" fontId="72" fillId="50" borderId="260" applyNumberFormat="0" applyProtection="0">
      <alignment horizontal="right" vertical="center"/>
    </xf>
    <xf numFmtId="186" fontId="50" fillId="41" borderId="252" applyNumberFormat="0" applyAlignment="0" applyProtection="0"/>
    <xf numFmtId="186" fontId="44" fillId="0" borderId="267" applyNumberFormat="0" applyFill="0" applyAlignment="0" applyProtection="0"/>
    <xf numFmtId="191" fontId="28" fillId="50" borderId="258">
      <alignment vertical="center"/>
    </xf>
    <xf numFmtId="186" fontId="56" fillId="21" borderId="251" applyNumberFormat="0" applyProtection="0">
      <alignment horizontal="left" vertical="top" indent="1"/>
    </xf>
    <xf numFmtId="186" fontId="56" fillId="63" borderId="243" applyNumberFormat="0" applyProtection="0">
      <alignment horizontal="left" vertical="top" indent="1"/>
    </xf>
    <xf numFmtId="4" fontId="27" fillId="21" borderId="244" applyNumberFormat="0" applyProtection="0">
      <alignment horizontal="left" vertical="center" indent="1"/>
    </xf>
    <xf numFmtId="186" fontId="56" fillId="63" borderId="252" applyNumberFormat="0" applyProtection="0">
      <alignment horizontal="left" vertical="center" indent="1"/>
    </xf>
    <xf numFmtId="4" fontId="64" fillId="64" borderId="252" applyNumberFormat="0" applyProtection="0">
      <alignment horizontal="right" vertical="center"/>
    </xf>
    <xf numFmtId="186" fontId="56" fillId="21" borderId="260" applyNumberFormat="0" applyProtection="0">
      <alignment horizontal="left" vertical="top" indent="1"/>
    </xf>
    <xf numFmtId="193" fontId="28" fillId="50" borderId="258">
      <alignment vertical="center"/>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4" borderId="252" applyNumberFormat="0" applyProtection="0">
      <alignment horizontal="left" vertical="center" indent="1"/>
    </xf>
    <xf numFmtId="37" fontId="33" fillId="0" borderId="255" applyNumberFormat="0"/>
    <xf numFmtId="4" fontId="56" fillId="57" borderId="266" applyNumberFormat="0" applyProtection="0">
      <alignment horizontal="right" vertical="center"/>
    </xf>
    <xf numFmtId="4" fontId="56" fillId="59" borderId="262" applyNumberFormat="0" applyProtection="0">
      <alignment horizontal="right" vertical="center"/>
    </xf>
    <xf numFmtId="186" fontId="57" fillId="44" borderId="253" applyNumberFormat="0" applyAlignment="0" applyProtection="0"/>
    <xf numFmtId="188" fontId="28" fillId="49" borderId="268">
      <alignment vertical="center"/>
    </xf>
    <xf numFmtId="186" fontId="56" fillId="21" borderId="243" applyNumberFormat="0" applyProtection="0">
      <alignment horizontal="left" vertical="top" indent="1"/>
    </xf>
    <xf numFmtId="186" fontId="27" fillId="63" borderId="251" applyNumberFormat="0" applyProtection="0">
      <alignment horizontal="left" vertical="center" indent="1"/>
    </xf>
    <xf numFmtId="0" fontId="27" fillId="64" borderId="258" applyNumberFormat="0">
      <protection locked="0"/>
    </xf>
    <xf numFmtId="4" fontId="56" fillId="15" borderId="252" applyNumberFormat="0" applyProtection="0">
      <alignment horizontal="right" vertical="center"/>
    </xf>
    <xf numFmtId="4" fontId="59" fillId="53" borderId="252" applyNumberFormat="0" applyProtection="0">
      <alignment vertical="center"/>
    </xf>
    <xf numFmtId="186" fontId="62" fillId="15" borderId="243" applyNumberFormat="0" applyProtection="0">
      <alignment horizontal="left" vertical="top" indent="1"/>
    </xf>
    <xf numFmtId="4" fontId="74" fillId="87" borderId="260" applyNumberFormat="0" applyProtection="0">
      <alignment vertical="center"/>
    </xf>
    <xf numFmtId="186" fontId="60" fillId="52" borderId="251"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186" fontId="56" fillId="14" borderId="260" applyNumberFormat="0" applyProtection="0">
      <alignment horizontal="left" vertical="top" indent="1"/>
    </xf>
    <xf numFmtId="0" fontId="5" fillId="69" borderId="248">
      <alignment vertical="center"/>
    </xf>
    <xf numFmtId="186" fontId="56" fillId="15" borderId="243" applyNumberFormat="0" applyProtection="0">
      <alignment horizontal="left" vertical="top" indent="1"/>
    </xf>
    <xf numFmtId="186" fontId="56" fillId="15" borderId="251" applyNumberFormat="0" applyProtection="0">
      <alignment horizontal="left" vertical="top" indent="1"/>
    </xf>
    <xf numFmtId="4" fontId="56" fillId="15" borderId="266" applyNumberFormat="0" applyProtection="0">
      <alignment horizontal="left" vertical="center" indent="1"/>
    </xf>
    <xf numFmtId="186" fontId="27" fillId="15" borderId="251"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6" fillId="15" borderId="243" applyNumberFormat="0" applyProtection="0">
      <alignment horizontal="left" vertical="top" indent="1"/>
    </xf>
    <xf numFmtId="4" fontId="27" fillId="21" borderId="244" applyNumberFormat="0" applyProtection="0">
      <alignment horizontal="left" vertical="center" indent="1"/>
    </xf>
    <xf numFmtId="4" fontId="62" fillId="11" borderId="243" applyNumberFormat="0" applyProtection="0">
      <alignment horizontal="left" vertical="center" indent="1"/>
    </xf>
    <xf numFmtId="186" fontId="27" fillId="14" borderId="251" applyNumberFormat="0" applyProtection="0">
      <alignment horizontal="left" vertical="top" indent="1"/>
    </xf>
    <xf numFmtId="186" fontId="56" fillId="11" borderId="252" applyNumberFormat="0" applyProtection="0">
      <alignment horizontal="left" vertical="center"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67" borderId="258"/>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center" indent="1"/>
    </xf>
    <xf numFmtId="186" fontId="56" fillId="40" borderId="252" applyNumberFormat="0" applyFont="0" applyAlignment="0" applyProtection="0"/>
    <xf numFmtId="186" fontId="56" fillId="40" borderId="252" applyNumberFormat="0" applyFont="0" applyAlignment="0" applyProtection="0"/>
    <xf numFmtId="4" fontId="64" fillId="64" borderId="262" applyNumberFormat="0" applyProtection="0">
      <alignment horizontal="right" vertical="center"/>
    </xf>
    <xf numFmtId="4" fontId="72" fillId="53" borderId="251" applyNumberFormat="0" applyProtection="0">
      <alignment horizontal="left" vertical="center" indent="1"/>
    </xf>
    <xf numFmtId="4" fontId="70" fillId="86" borderId="250" applyNumberFormat="0" applyProtection="0">
      <alignment horizontal="left" vertical="center"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91" fontId="5" fillId="13" borderId="258">
      <alignment vertical="center"/>
    </xf>
    <xf numFmtId="191" fontId="5" fillId="69" borderId="258">
      <alignment vertical="center"/>
    </xf>
    <xf numFmtId="0" fontId="5" fillId="69" borderId="258">
      <alignment vertical="center"/>
    </xf>
    <xf numFmtId="193" fontId="5" fillId="7" borderId="258">
      <alignment vertical="center"/>
      <protection locked="0"/>
    </xf>
    <xf numFmtId="4" fontId="56" fillId="15" borderId="256" applyNumberFormat="0" applyProtection="0">
      <alignment horizontal="left" vertical="center" indent="1"/>
    </xf>
    <xf numFmtId="186" fontId="56" fillId="14" borderId="260" applyNumberFormat="0" applyProtection="0">
      <alignment horizontal="left" vertical="top" indent="1"/>
    </xf>
    <xf numFmtId="4" fontId="56" fillId="58" borderId="252" applyNumberFormat="0" applyProtection="0">
      <alignment horizontal="right" vertical="center"/>
    </xf>
    <xf numFmtId="186" fontId="56" fillId="14" borderId="251"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21" borderId="260" applyNumberFormat="0" applyProtection="0">
      <alignment horizontal="left" vertical="top" indent="1"/>
    </xf>
    <xf numFmtId="4" fontId="27" fillId="21" borderId="266" applyNumberFormat="0" applyProtection="0">
      <alignment horizontal="left" vertical="center" indent="1"/>
    </xf>
    <xf numFmtId="186" fontId="56" fillId="62" borderId="262" applyNumberFormat="0" applyProtection="0">
      <alignment horizontal="left" vertical="center" indent="1"/>
    </xf>
    <xf numFmtId="4" fontId="56" fillId="55" borderId="252" applyNumberFormat="0" applyProtection="0">
      <alignment horizontal="right" vertical="center"/>
    </xf>
    <xf numFmtId="186" fontId="56" fillId="40" borderId="252" applyNumberFormat="0" applyFont="0" applyAlignment="0" applyProtection="0"/>
    <xf numFmtId="186" fontId="28" fillId="12" borderId="258">
      <alignment vertical="center"/>
      <protection locked="0"/>
    </xf>
    <xf numFmtId="186" fontId="56" fillId="15" borderId="260" applyNumberFormat="0" applyProtection="0">
      <alignment horizontal="left" vertical="top" indent="1"/>
    </xf>
    <xf numFmtId="186" fontId="56" fillId="21" borderId="251" applyNumberFormat="0" applyProtection="0">
      <alignment horizontal="left" vertical="top" indent="1"/>
    </xf>
    <xf numFmtId="4" fontId="64" fillId="64" borderId="262" applyNumberFormat="0" applyProtection="0">
      <alignment horizontal="right" vertical="center"/>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53" borderId="262" applyNumberFormat="0" applyProtection="0">
      <alignment horizontal="left" vertical="center" indent="1"/>
    </xf>
    <xf numFmtId="4" fontId="27" fillId="21" borderId="266" applyNumberFormat="0" applyProtection="0">
      <alignment horizontal="left" vertical="center" indent="1"/>
    </xf>
    <xf numFmtId="191" fontId="28" fillId="12" borderId="258">
      <alignment vertical="center"/>
      <protection locked="0"/>
    </xf>
    <xf numFmtId="186" fontId="42" fillId="44" borderId="252" applyNumberFormat="0" applyAlignment="0" applyProtection="0"/>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191" fontId="28" fillId="51" borderId="268">
      <alignment horizontal="right" vertical="center"/>
      <protection locked="0"/>
    </xf>
    <xf numFmtId="186" fontId="56" fillId="21" borderId="260" applyNumberFormat="0" applyProtection="0">
      <alignment horizontal="left" vertical="top" indent="1"/>
    </xf>
    <xf numFmtId="186" fontId="42" fillId="44" borderId="262" applyNumberFormat="0" applyAlignment="0" applyProtection="0"/>
    <xf numFmtId="4" fontId="62" fillId="48" borderId="251" applyNumberFormat="0" applyProtection="0">
      <alignment vertical="center"/>
    </xf>
    <xf numFmtId="0" fontId="27" fillId="63" borderId="260" applyNumberFormat="0" applyProtection="0">
      <alignment horizontal="left" vertical="center" indent="1"/>
    </xf>
    <xf numFmtId="0" fontId="37" fillId="15" borderId="260" applyNumberFormat="0" applyProtection="0">
      <alignment horizontal="left" vertical="top" indent="1"/>
    </xf>
    <xf numFmtId="186" fontId="56" fillId="40" borderId="252" applyNumberFormat="0" applyFont="0" applyAlignment="0" applyProtection="0"/>
    <xf numFmtId="0" fontId="73" fillId="52" borderId="260" applyNumberFormat="0" applyProtection="0">
      <alignment horizontal="left" vertical="top" indent="1"/>
    </xf>
    <xf numFmtId="191" fontId="5" fillId="7" borderId="258">
      <alignment vertical="center"/>
      <protection locked="0"/>
    </xf>
    <xf numFmtId="186" fontId="27" fillId="21" borderId="251"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6" fontId="62" fillId="48" borderId="251" applyNumberFormat="0" applyProtection="0">
      <alignment horizontal="left" vertical="top" indent="1"/>
    </xf>
    <xf numFmtId="186" fontId="56" fillId="63" borderId="251" applyNumberFormat="0" applyProtection="0">
      <alignment horizontal="left" vertical="top" indent="1"/>
    </xf>
    <xf numFmtId="4" fontId="64" fillId="64" borderId="252" applyNumberFormat="0" applyProtection="0">
      <alignment horizontal="right" vertical="center"/>
    </xf>
    <xf numFmtId="4" fontId="56" fillId="0" borderId="252" applyNumberFormat="0" applyProtection="0">
      <alignment horizontal="right" vertical="center"/>
    </xf>
    <xf numFmtId="186" fontId="56" fillId="21" borderId="243" applyNumberFormat="0" applyProtection="0">
      <alignment horizontal="left" vertical="top" indent="1"/>
    </xf>
    <xf numFmtId="186" fontId="56" fillId="63" borderId="260" applyNumberFormat="0" applyProtection="0">
      <alignment horizontal="left" vertical="top" indent="1"/>
    </xf>
    <xf numFmtId="186" fontId="61" fillId="21" borderId="264" applyBorder="0"/>
    <xf numFmtId="186" fontId="50" fillId="41" borderId="252" applyNumberFormat="0" applyAlignment="0" applyProtection="0"/>
    <xf numFmtId="4" fontId="62" fillId="11" borderId="251" applyNumberFormat="0" applyProtection="0">
      <alignment horizontal="left" vertical="center"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27" fillId="21" borderId="260" applyNumberFormat="0" applyProtection="0">
      <alignment horizontal="left" vertical="center" indent="1"/>
    </xf>
    <xf numFmtId="4" fontId="62" fillId="48" borderId="251" applyNumberFormat="0" applyProtection="0">
      <alignment vertical="center"/>
    </xf>
    <xf numFmtId="0" fontId="27" fillId="21" borderId="251" applyNumberFormat="0" applyProtection="0">
      <alignment horizontal="left" vertical="center" indent="1"/>
    </xf>
    <xf numFmtId="193" fontId="5" fillId="7" borderId="8">
      <alignment vertical="center"/>
      <protection locked="0"/>
    </xf>
    <xf numFmtId="4" fontId="70" fillId="86" borderId="243" applyNumberFormat="0" applyProtection="0">
      <alignment horizontal="left" vertical="center" indent="1"/>
    </xf>
    <xf numFmtId="186" fontId="56" fillId="62" borderId="252" applyNumberFormat="0" applyProtection="0">
      <alignment horizontal="left" vertical="center" indent="1"/>
    </xf>
    <xf numFmtId="186" fontId="61" fillId="21" borderId="245" applyBorder="0"/>
    <xf numFmtId="4" fontId="59" fillId="53" borderId="241" applyNumberFormat="0" applyProtection="0">
      <alignment vertical="center"/>
    </xf>
    <xf numFmtId="186" fontId="56" fillId="21" borderId="251" applyNumberFormat="0" applyProtection="0">
      <alignment horizontal="left" vertical="top" indent="1"/>
    </xf>
    <xf numFmtId="191" fontId="5" fillId="69" borderId="8">
      <alignment vertical="center"/>
    </xf>
    <xf numFmtId="4" fontId="56" fillId="57" borderId="244" applyNumberFormat="0" applyProtection="0">
      <alignment horizontal="right" vertical="center"/>
    </xf>
    <xf numFmtId="186" fontId="50" fillId="41" borderId="252" applyNumberFormat="0" applyAlignment="0" applyProtection="0"/>
    <xf numFmtId="186" fontId="56" fillId="63" borderId="251" applyNumberFormat="0" applyProtection="0">
      <alignment horizontal="left" vertical="top" indent="1"/>
    </xf>
    <xf numFmtId="4" fontId="56" fillId="52" borderId="241" applyNumberFormat="0" applyProtection="0">
      <alignment vertical="center"/>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56" fillId="15" borderId="262" applyNumberFormat="0" applyProtection="0">
      <alignment horizontal="right" vertical="center"/>
    </xf>
    <xf numFmtId="196" fontId="5" fillId="69" borderId="248">
      <alignment vertical="center"/>
    </xf>
    <xf numFmtId="4" fontId="62" fillId="11" borderId="260" applyNumberFormat="0" applyProtection="0">
      <alignment horizontal="left" vertical="center" indent="1"/>
    </xf>
    <xf numFmtId="186" fontId="56" fillId="15" borderId="251" applyNumberFormat="0" applyProtection="0">
      <alignment horizontal="left" vertical="top" indent="1"/>
    </xf>
    <xf numFmtId="4" fontId="56" fillId="14" borderId="256" applyNumberFormat="0" applyProtection="0">
      <alignment horizontal="left" vertical="center" indent="1"/>
    </xf>
    <xf numFmtId="193" fontId="28" fillId="50" borderId="258">
      <alignment vertical="center"/>
    </xf>
    <xf numFmtId="4" fontId="59" fillId="12" borderId="8" applyNumberFormat="0" applyProtection="0">
      <alignment vertical="center"/>
    </xf>
    <xf numFmtId="186" fontId="44" fillId="0" borderId="257" applyNumberFormat="0" applyFill="0" applyAlignment="0" applyProtection="0"/>
    <xf numFmtId="37" fontId="33" fillId="0" borderId="265" applyNumberFormat="0"/>
    <xf numFmtId="4" fontId="72" fillId="87" borderId="260" applyNumberFormat="0" applyProtection="0">
      <alignment vertical="center"/>
    </xf>
    <xf numFmtId="186" fontId="56" fillId="63" borderId="251" applyNumberFormat="0" applyProtection="0">
      <alignment horizontal="left" vertical="top" indent="1"/>
    </xf>
    <xf numFmtId="186" fontId="27" fillId="21" borderId="260" applyNumberFormat="0" applyProtection="0">
      <alignment horizontal="left" vertical="center" indent="1"/>
    </xf>
    <xf numFmtId="186" fontId="56" fillId="40" borderId="252" applyNumberFormat="0" applyFont="0" applyAlignment="0" applyProtection="0"/>
    <xf numFmtId="186" fontId="56" fillId="15" borderId="260" applyNumberFormat="0" applyProtection="0">
      <alignment horizontal="left" vertical="top" indent="1"/>
    </xf>
    <xf numFmtId="186" fontId="56" fillId="15" borderId="260" applyNumberFormat="0" applyProtection="0">
      <alignment horizontal="left" vertical="top" indent="1"/>
    </xf>
    <xf numFmtId="188" fontId="5" fillId="13" borderId="258">
      <alignment vertical="center"/>
    </xf>
    <xf numFmtId="4" fontId="27" fillId="21" borderId="266" applyNumberFormat="0" applyProtection="0">
      <alignment horizontal="left" vertical="center"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4" fontId="27" fillId="21" borderId="266" applyNumberFormat="0" applyProtection="0">
      <alignment horizontal="left" vertical="center"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186" fontId="56" fillId="15" borderId="251" applyNumberFormat="0" applyProtection="0">
      <alignment horizontal="left" vertical="top" indent="1"/>
    </xf>
    <xf numFmtId="186" fontId="28" fillId="51" borderId="248">
      <alignment horizontal="right" vertical="center"/>
      <protection locked="0"/>
    </xf>
    <xf numFmtId="186" fontId="28" fillId="12" borderId="258">
      <alignment vertical="center"/>
      <protection locked="0"/>
    </xf>
    <xf numFmtId="186" fontId="56" fillId="14" borderId="243" applyNumberFormat="0" applyProtection="0">
      <alignment horizontal="left" vertical="top" indent="1"/>
    </xf>
    <xf numFmtId="186" fontId="56" fillId="21" borderId="243" applyNumberFormat="0" applyProtection="0">
      <alignment horizontal="left" vertical="top" indent="1"/>
    </xf>
    <xf numFmtId="186" fontId="27" fillId="21" borderId="243" applyNumberFormat="0" applyProtection="0">
      <alignment horizontal="left" vertical="top" indent="1"/>
    </xf>
    <xf numFmtId="4" fontId="56" fillId="55" borderId="262" applyNumberFormat="0" applyProtection="0">
      <alignment horizontal="right" vertical="center"/>
    </xf>
    <xf numFmtId="186" fontId="56" fillId="63" borderId="243" applyNumberFormat="0" applyProtection="0">
      <alignment horizontal="left" vertical="top" indent="1"/>
    </xf>
    <xf numFmtId="186" fontId="56" fillId="40" borderId="241" applyNumberFormat="0" applyFont="0" applyAlignment="0" applyProtection="0"/>
    <xf numFmtId="186" fontId="56" fillId="63" borderId="243" applyNumberFormat="0" applyProtection="0">
      <alignment horizontal="left" vertical="top" indent="1"/>
    </xf>
    <xf numFmtId="186" fontId="57" fillId="44" borderId="253" applyNumberFormat="0" applyAlignment="0" applyProtection="0"/>
    <xf numFmtId="4" fontId="56" fillId="59" borderId="252" applyNumberFormat="0" applyProtection="0">
      <alignment horizontal="right" vertical="center"/>
    </xf>
    <xf numFmtId="186" fontId="28" fillId="12" borderId="8">
      <alignment vertical="center"/>
      <protection locked="0"/>
    </xf>
    <xf numFmtId="186" fontId="27" fillId="63" borderId="260" applyNumberFormat="0" applyProtection="0">
      <alignment horizontal="left" vertical="center" indent="1"/>
    </xf>
    <xf numFmtId="186" fontId="44" fillId="0" borderId="267" applyNumberFormat="0" applyFill="0" applyAlignment="0" applyProtection="0"/>
    <xf numFmtId="186" fontId="56" fillId="15" borderId="260" applyNumberFormat="0" applyProtection="0">
      <alignment horizontal="left" vertical="top" indent="1"/>
    </xf>
    <xf numFmtId="4" fontId="56" fillId="60" borderId="241" applyNumberFormat="0" applyProtection="0">
      <alignment horizontal="right" vertical="center"/>
    </xf>
    <xf numFmtId="196" fontId="5" fillId="13" borderId="8">
      <alignment vertical="center"/>
    </xf>
    <xf numFmtId="186" fontId="56" fillId="21" borderId="251" applyNumberFormat="0" applyProtection="0">
      <alignment horizontal="left" vertical="top" indent="1"/>
    </xf>
    <xf numFmtId="37" fontId="33" fillId="0" borderId="265" applyNumberFormat="0"/>
    <xf numFmtId="186" fontId="56" fillId="15" borderId="260" applyNumberFormat="0" applyProtection="0">
      <alignment horizontal="left" vertical="top" indent="1"/>
    </xf>
    <xf numFmtId="186" fontId="44" fillId="0" borderId="247" applyNumberFormat="0" applyFill="0" applyAlignment="0" applyProtection="0"/>
    <xf numFmtId="186" fontId="56" fillId="21" borderId="251" applyNumberFormat="0" applyProtection="0">
      <alignment horizontal="left" vertical="top"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15" borderId="251" applyNumberFormat="0" applyProtection="0">
      <alignment horizontal="left" vertical="top" indent="1"/>
    </xf>
    <xf numFmtId="4" fontId="56" fillId="0" borderId="262" applyNumberFormat="0" applyProtection="0">
      <alignment horizontal="right" vertical="center"/>
    </xf>
    <xf numFmtId="186" fontId="56" fillId="11" borderId="252" applyNumberFormat="0" applyProtection="0">
      <alignment horizontal="left" vertical="center" indent="1"/>
    </xf>
    <xf numFmtId="186" fontId="56" fillId="21" borderId="251" applyNumberFormat="0" applyProtection="0">
      <alignment horizontal="left" vertical="top" indent="1"/>
    </xf>
    <xf numFmtId="186" fontId="27" fillId="15" borderId="260" applyNumberFormat="0" applyProtection="0">
      <alignment horizontal="left" vertical="center" indent="1"/>
    </xf>
    <xf numFmtId="4" fontId="72" fillId="79" borderId="260" applyNumberFormat="0" applyProtection="0">
      <alignment horizontal="right" vertical="center"/>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28" fillId="49" borderId="268">
      <alignment vertical="center"/>
    </xf>
    <xf numFmtId="186" fontId="56" fillId="14" borderId="251"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4" fontId="71" fillId="53" borderId="251" applyNumberFormat="0" applyProtection="0">
      <alignment vertical="center"/>
    </xf>
    <xf numFmtId="186" fontId="50" fillId="41" borderId="252" applyNumberFormat="0" applyAlignment="0" applyProtection="0"/>
    <xf numFmtId="186" fontId="56" fillId="15" borderId="251" applyNumberFormat="0" applyProtection="0">
      <alignment horizontal="left" vertical="top"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61" fillId="21" borderId="245" applyBorder="0"/>
    <xf numFmtId="37" fontId="33" fillId="0" borderId="246" applyNumberFormat="0"/>
    <xf numFmtId="186" fontId="56" fillId="15" borderId="243" applyNumberFormat="0" applyProtection="0">
      <alignment horizontal="left" vertical="top" indent="1"/>
    </xf>
    <xf numFmtId="191" fontId="28" fillId="50" borderId="248">
      <alignment vertical="center"/>
    </xf>
    <xf numFmtId="186" fontId="56" fillId="62" borderId="252" applyNumberFormat="0" applyProtection="0">
      <alignment horizontal="left" vertical="center" indent="1"/>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63" borderId="251" applyNumberFormat="0" applyProtection="0">
      <alignment horizontal="left" vertical="top" indent="1"/>
    </xf>
    <xf numFmtId="191" fontId="28" fillId="12" borderId="8">
      <alignment vertical="center"/>
      <protection locked="0"/>
    </xf>
    <xf numFmtId="186" fontId="56" fillId="14" borderId="251" applyNumberFormat="0" applyProtection="0">
      <alignment horizontal="left" vertical="top" indent="1"/>
    </xf>
    <xf numFmtId="186" fontId="56" fillId="62" borderId="252" applyNumberFormat="0" applyProtection="0">
      <alignment horizontal="left" vertical="center" indent="1"/>
    </xf>
    <xf numFmtId="186" fontId="56" fillId="40" borderId="252" applyNumberFormat="0" applyFont="0" applyAlignment="0" applyProtection="0"/>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4" fontId="62" fillId="48" borderId="243" applyNumberFormat="0" applyProtection="0">
      <alignment vertical="center"/>
    </xf>
    <xf numFmtId="4" fontId="56" fillId="52" borderId="241" applyNumberFormat="0" applyProtection="0">
      <alignment vertical="center"/>
    </xf>
    <xf numFmtId="186" fontId="44" fillId="0" borderId="247" applyNumberFormat="0" applyFill="0" applyAlignment="0" applyProtection="0"/>
    <xf numFmtId="4" fontId="56" fillId="16" borderId="241" applyNumberFormat="0" applyProtection="0">
      <alignment horizontal="right" vertical="center"/>
    </xf>
    <xf numFmtId="4" fontId="56" fillId="56" borderId="241" applyNumberFormat="0" applyProtection="0">
      <alignment horizontal="right" vertical="center"/>
    </xf>
    <xf numFmtId="0" fontId="5" fillId="69" borderId="248">
      <alignment vertical="center"/>
    </xf>
    <xf numFmtId="191" fontId="5" fillId="70" borderId="248">
      <alignment horizontal="right" vertical="center"/>
      <protection locked="0"/>
    </xf>
    <xf numFmtId="186" fontId="56" fillId="14" borderId="251" applyNumberFormat="0" applyProtection="0">
      <alignment horizontal="left" vertical="top" indent="1"/>
    </xf>
    <xf numFmtId="186" fontId="27" fillId="14" borderId="243" applyNumberFormat="0" applyProtection="0">
      <alignment horizontal="left" vertical="top" indent="1"/>
    </xf>
    <xf numFmtId="186" fontId="56" fillId="63" borderId="251" applyNumberFormat="0" applyProtection="0">
      <alignment horizontal="left" vertical="top" indent="1"/>
    </xf>
    <xf numFmtId="186" fontId="56" fillId="15" borderId="243" applyNumberFormat="0" applyProtection="0">
      <alignment horizontal="left" vertical="top" indent="1"/>
    </xf>
    <xf numFmtId="191" fontId="28" fillId="12" borderId="248">
      <alignment vertical="center"/>
      <protection locked="0"/>
    </xf>
    <xf numFmtId="4" fontId="62" fillId="48" borderId="251" applyNumberFormat="0" applyProtection="0">
      <alignment vertical="center"/>
    </xf>
    <xf numFmtId="186" fontId="27" fillId="63" borderId="251" applyNumberFormat="0" applyProtection="0">
      <alignment horizontal="left" vertical="top" indent="1"/>
    </xf>
    <xf numFmtId="4" fontId="56" fillId="54" borderId="262" applyNumberFormat="0" applyProtection="0">
      <alignment horizontal="left" vertical="center" indent="1"/>
    </xf>
    <xf numFmtId="186" fontId="27" fillId="15" borderId="260" applyNumberFormat="0" applyProtection="0">
      <alignment horizontal="left" vertical="top" indent="1"/>
    </xf>
    <xf numFmtId="186" fontId="56" fillId="14" borderId="243" applyNumberFormat="0" applyProtection="0">
      <alignment horizontal="left" vertical="top" indent="1"/>
    </xf>
    <xf numFmtId="4" fontId="56" fillId="55" borderId="252" applyNumberFormat="0" applyProtection="0">
      <alignment horizontal="right" vertical="center"/>
    </xf>
    <xf numFmtId="4" fontId="63" fillId="66" borderId="266" applyNumberFormat="0" applyProtection="0">
      <alignment horizontal="left" vertical="center" indent="1"/>
    </xf>
    <xf numFmtId="186" fontId="27" fillId="63" borderId="251" applyNumberFormat="0" applyProtection="0">
      <alignment horizontal="left" vertical="center" indent="1"/>
    </xf>
    <xf numFmtId="186" fontId="56" fillId="15" borderId="260" applyNumberFormat="0" applyProtection="0">
      <alignment horizontal="left" vertical="top" indent="1"/>
    </xf>
    <xf numFmtId="186" fontId="56" fillId="40" borderId="262" applyNumberFormat="0" applyFont="0" applyAlignment="0" applyProtection="0"/>
    <xf numFmtId="4" fontId="62" fillId="48" borderId="251" applyNumberFormat="0" applyProtection="0">
      <alignmen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56" fillId="21" borderId="243"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37" fontId="33" fillId="0" borderId="246" applyNumberFormat="0"/>
    <xf numFmtId="186" fontId="27" fillId="63" borderId="243" applyNumberFormat="0" applyProtection="0">
      <alignment horizontal="left" vertical="top" indent="1"/>
    </xf>
    <xf numFmtId="186" fontId="56" fillId="63" borderId="260" applyNumberFormat="0" applyProtection="0">
      <alignment horizontal="left" vertical="top" indent="1"/>
    </xf>
    <xf numFmtId="186" fontId="56" fillId="63" borderId="243" applyNumberFormat="0" applyProtection="0">
      <alignment horizontal="left" vertical="top" indent="1"/>
    </xf>
    <xf numFmtId="190" fontId="28" fillId="51" borderId="248">
      <alignment horizontal="right" vertical="center"/>
      <protection locked="0"/>
    </xf>
    <xf numFmtId="186" fontId="42" fillId="44" borderId="241" applyNumberFormat="0" applyAlignment="0" applyProtection="0"/>
    <xf numFmtId="186" fontId="56" fillId="14" borderId="243" applyNumberFormat="0" applyProtection="0">
      <alignment horizontal="left" vertical="top" indent="1"/>
    </xf>
    <xf numFmtId="186" fontId="56" fillId="14" borderId="251" applyNumberFormat="0" applyProtection="0">
      <alignment horizontal="left" vertical="top" indent="1"/>
    </xf>
    <xf numFmtId="191" fontId="28" fillId="51" borderId="258">
      <alignment horizontal="right" vertical="center"/>
      <protection locked="0"/>
    </xf>
    <xf numFmtId="186" fontId="56" fillId="67" borderId="258"/>
    <xf numFmtId="4" fontId="59" fillId="53" borderId="252" applyNumberFormat="0" applyProtection="0">
      <alignment vertical="center"/>
    </xf>
    <xf numFmtId="186" fontId="56" fillId="40" borderId="252" applyNumberFormat="0" applyFont="0" applyAlignment="0" applyProtection="0"/>
    <xf numFmtId="4" fontId="56" fillId="56" borderId="241" applyNumberFormat="0" applyProtection="0">
      <alignment horizontal="right" vertical="center"/>
    </xf>
    <xf numFmtId="186" fontId="27" fillId="63" borderId="251" applyNumberFormat="0" applyProtection="0">
      <alignment horizontal="left" vertical="top"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27" fillId="15" borderId="243" applyNumberFormat="0" applyProtection="0">
      <alignment horizontal="left" vertical="center" indent="1"/>
    </xf>
    <xf numFmtId="4" fontId="56" fillId="54" borderId="241" applyNumberFormat="0" applyProtection="0">
      <alignment horizontal="left" vertical="center" indent="1"/>
    </xf>
    <xf numFmtId="4" fontId="56" fillId="56" borderId="241" applyNumberFormat="0" applyProtection="0">
      <alignment horizontal="right" vertical="center"/>
    </xf>
    <xf numFmtId="186" fontId="42" fillId="44" borderId="241" applyNumberFormat="0" applyAlignment="0" applyProtection="0"/>
    <xf numFmtId="186" fontId="57" fillId="44" borderId="253" applyNumberFormat="0" applyAlignment="0" applyProtection="0"/>
    <xf numFmtId="186" fontId="56" fillId="15" borderId="260" applyNumberFormat="0" applyProtection="0">
      <alignment horizontal="left" vertical="top" indent="1"/>
    </xf>
    <xf numFmtId="4" fontId="56" fillId="60" borderId="252" applyNumberFormat="0" applyProtection="0">
      <alignment horizontal="right" vertical="center"/>
    </xf>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4" fontId="56" fillId="59" borderId="252" applyNumberFormat="0" applyProtection="0">
      <alignment horizontal="right" vertical="center"/>
    </xf>
    <xf numFmtId="186" fontId="56" fillId="40" borderId="262" applyNumberFormat="0" applyFont="0" applyAlignment="0" applyProtection="0"/>
    <xf numFmtId="186" fontId="56" fillId="40" borderId="262" applyNumberFormat="0" applyFont="0" applyAlignment="0" applyProtection="0"/>
    <xf numFmtId="4" fontId="59" fillId="53" borderId="252" applyNumberFormat="0" applyProtection="0">
      <alignment vertical="center"/>
    </xf>
    <xf numFmtId="4" fontId="56" fillId="16" borderId="252" applyNumberFormat="0" applyProtection="0">
      <alignment horizontal="right" vertical="center"/>
    </xf>
    <xf numFmtId="186" fontId="56" fillId="15" borderId="251" applyNumberFormat="0" applyProtection="0">
      <alignment horizontal="left" vertical="top" indent="1"/>
    </xf>
    <xf numFmtId="4" fontId="56" fillId="53" borderId="252" applyNumberFormat="0" applyProtection="0">
      <alignment horizontal="left" vertical="center" indent="1"/>
    </xf>
    <xf numFmtId="186" fontId="56" fillId="40" borderId="252" applyNumberFormat="0" applyFont="0" applyAlignment="0" applyProtection="0"/>
    <xf numFmtId="4" fontId="56" fillId="58" borderId="252" applyNumberFormat="0" applyProtection="0">
      <alignment horizontal="right" vertical="center"/>
    </xf>
    <xf numFmtId="193" fontId="5" fillId="69" borderId="8">
      <alignment vertical="center"/>
    </xf>
    <xf numFmtId="190" fontId="28" fillId="50" borderId="8">
      <alignment vertical="center"/>
    </xf>
    <xf numFmtId="186" fontId="56" fillId="15" borderId="251" applyNumberFormat="0" applyProtection="0">
      <alignment horizontal="left" vertical="top" indent="1"/>
    </xf>
    <xf numFmtId="4" fontId="56" fillId="23" borderId="252" applyNumberFormat="0" applyProtection="0">
      <alignment horizontal="righ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57" borderId="244" applyNumberFormat="0" applyProtection="0">
      <alignment horizontal="right" vertical="center"/>
    </xf>
    <xf numFmtId="186" fontId="56" fillId="14" borderId="251" applyNumberFormat="0" applyProtection="0">
      <alignment horizontal="left" vertical="top" indent="1"/>
    </xf>
    <xf numFmtId="188" fontId="5" fillId="13" borderId="258">
      <alignment vertical="center"/>
    </xf>
    <xf numFmtId="0" fontId="27" fillId="64" borderId="248" applyNumberFormat="0">
      <protection locked="0"/>
    </xf>
    <xf numFmtId="193" fontId="5" fillId="7" borderId="248">
      <alignment vertical="center"/>
      <protection locked="0"/>
    </xf>
    <xf numFmtId="186" fontId="44" fillId="0" borderId="267" applyNumberFormat="0" applyFill="0" applyAlignment="0" applyProtection="0"/>
    <xf numFmtId="186" fontId="56" fillId="63" borderId="243" applyNumberFormat="0" applyProtection="0">
      <alignment horizontal="left" vertical="top" indent="1"/>
    </xf>
    <xf numFmtId="4" fontId="59" fillId="65" borderId="252" applyNumberFormat="0" applyProtection="0">
      <alignment horizontal="right" vertical="center"/>
    </xf>
    <xf numFmtId="37" fontId="33" fillId="0" borderId="246" applyNumberFormat="0"/>
    <xf numFmtId="4" fontId="56" fillId="14" borderId="244" applyNumberFormat="0" applyProtection="0">
      <alignment horizontal="left" vertical="center" indent="1"/>
    </xf>
    <xf numFmtId="186" fontId="56" fillId="21" borderId="243" applyNumberFormat="0" applyProtection="0">
      <alignment horizontal="left" vertical="top" indent="1"/>
    </xf>
    <xf numFmtId="191" fontId="5" fillId="13" borderId="258">
      <alignment vertical="center"/>
    </xf>
    <xf numFmtId="4" fontId="56" fillId="61" borderId="266" applyNumberFormat="0" applyProtection="0">
      <alignment horizontal="left" vertical="center" indent="1"/>
    </xf>
    <xf numFmtId="186" fontId="61" fillId="21" borderId="245" applyBorder="0"/>
    <xf numFmtId="4" fontId="27" fillId="21" borderId="244" applyNumberFormat="0" applyProtection="0">
      <alignment horizontal="left" vertical="center" indent="1"/>
    </xf>
    <xf numFmtId="186" fontId="56" fillId="40" borderId="241" applyNumberFormat="0" applyFont="0" applyAlignment="0" applyProtection="0"/>
    <xf numFmtId="186" fontId="28" fillId="51" borderId="258">
      <alignment horizontal="right" vertical="center"/>
      <protection locked="0"/>
    </xf>
    <xf numFmtId="4" fontId="63" fillId="66" borderId="244" applyNumberFormat="0" applyProtection="0">
      <alignment horizontal="left" vertical="center" indent="1"/>
    </xf>
    <xf numFmtId="4" fontId="56" fillId="15" borderId="244" applyNumberFormat="0" applyProtection="0">
      <alignment horizontal="left" vertical="center" indent="1"/>
    </xf>
    <xf numFmtId="186" fontId="56" fillId="14" borderId="251" applyNumberFormat="0" applyProtection="0">
      <alignment horizontal="left" vertical="top" indent="1"/>
    </xf>
    <xf numFmtId="186" fontId="27" fillId="63" borderId="251" applyNumberFormat="0" applyProtection="0">
      <alignment horizontal="left" vertical="center" indent="1"/>
    </xf>
    <xf numFmtId="191" fontId="28" fillId="12" borderId="258">
      <alignment vertical="center"/>
      <protection locked="0"/>
    </xf>
    <xf numFmtId="4" fontId="27" fillId="21" borderId="256" applyNumberFormat="0" applyProtection="0">
      <alignment horizontal="left" vertical="center" indent="1"/>
    </xf>
    <xf numFmtId="4" fontId="62" fillId="48" borderId="251" applyNumberFormat="0" applyProtection="0">
      <alignment vertical="center"/>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28" fillId="49" borderId="258">
      <alignment vertical="center"/>
    </xf>
    <xf numFmtId="186" fontId="56" fillId="14" borderId="243" applyNumberFormat="0" applyProtection="0">
      <alignment horizontal="left" vertical="top" indent="1"/>
    </xf>
    <xf numFmtId="0" fontId="27" fillId="63" borderId="243" applyNumberFormat="0" applyProtection="0">
      <alignment horizontal="left" vertical="top" indent="1"/>
    </xf>
    <xf numFmtId="186" fontId="56" fillId="14" borderId="243" applyNumberFormat="0" applyProtection="0">
      <alignment horizontal="left" vertical="top" indent="1"/>
    </xf>
    <xf numFmtId="186" fontId="27" fillId="63" borderId="243" applyNumberFormat="0" applyProtection="0">
      <alignment horizontal="left" vertical="top" indent="1"/>
    </xf>
    <xf numFmtId="186" fontId="61" fillId="21" borderId="245" applyBorder="0"/>
    <xf numFmtId="4" fontId="56" fillId="61" borderId="244" applyNumberFormat="0" applyProtection="0">
      <alignment horizontal="left" vertical="center" indent="1"/>
    </xf>
    <xf numFmtId="186" fontId="56" fillId="63" borderId="243" applyNumberFormat="0" applyProtection="0">
      <alignment horizontal="left" vertical="top" indent="1"/>
    </xf>
    <xf numFmtId="190" fontId="5" fillId="69" borderId="248">
      <alignment vertical="center"/>
    </xf>
    <xf numFmtId="186" fontId="56" fillId="21" borderId="243" applyNumberFormat="0" applyProtection="0">
      <alignment horizontal="left" vertical="top" indent="1"/>
    </xf>
    <xf numFmtId="188" fontId="28" fillId="49" borderId="248">
      <alignment vertical="center"/>
    </xf>
    <xf numFmtId="186" fontId="56" fillId="40" borderId="241" applyNumberFormat="0" applyFont="0" applyAlignment="0" applyProtection="0"/>
    <xf numFmtId="186" fontId="56" fillId="15" borderId="251" applyNumberFormat="0" applyProtection="0">
      <alignment horizontal="left" vertical="top" indent="1"/>
    </xf>
    <xf numFmtId="186" fontId="56" fillId="15" borderId="251" applyNumberFormat="0" applyProtection="0">
      <alignment horizontal="left" vertical="top" indent="1"/>
    </xf>
    <xf numFmtId="0" fontId="5" fillId="69" borderId="8">
      <alignment vertical="center"/>
    </xf>
    <xf numFmtId="4" fontId="56" fillId="52" borderId="252" applyNumberFormat="0" applyProtection="0">
      <alignment vertical="center"/>
    </xf>
    <xf numFmtId="186" fontId="56" fillId="11" borderId="252" applyNumberFormat="0" applyProtection="0">
      <alignment horizontal="left" vertical="center" indent="1"/>
    </xf>
    <xf numFmtId="4" fontId="62" fillId="48" borderId="251" applyNumberFormat="0" applyProtection="0">
      <alignment vertical="center"/>
    </xf>
    <xf numFmtId="4" fontId="62" fillId="48" borderId="260" applyNumberFormat="0" applyProtection="0">
      <alignment vertical="center"/>
    </xf>
    <xf numFmtId="186" fontId="56" fillId="15" borderId="260" applyNumberFormat="0" applyProtection="0">
      <alignment horizontal="left" vertical="top" indent="1"/>
    </xf>
    <xf numFmtId="4" fontId="56" fillId="55" borderId="252" applyNumberFormat="0" applyProtection="0">
      <alignment horizontal="right" vertical="center"/>
    </xf>
    <xf numFmtId="186" fontId="56" fillId="21" borderId="251" applyNumberFormat="0" applyProtection="0">
      <alignment horizontal="left" vertical="top" indent="1"/>
    </xf>
    <xf numFmtId="186" fontId="62" fillId="48" borderId="251" applyNumberFormat="0" applyProtection="0">
      <alignment horizontal="left" vertical="top" indent="1"/>
    </xf>
    <xf numFmtId="186" fontId="27" fillId="21" borderId="251"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40" borderId="252" applyNumberFormat="0" applyFont="0" applyAlignment="0" applyProtection="0"/>
    <xf numFmtId="186" fontId="62" fillId="48" borderId="251" applyNumberFormat="0" applyProtection="0">
      <alignment horizontal="left" vertical="top" indent="1"/>
    </xf>
    <xf numFmtId="186" fontId="56" fillId="21" borderId="251" applyNumberFormat="0" applyProtection="0">
      <alignment horizontal="left" vertical="top" indent="1"/>
    </xf>
    <xf numFmtId="186" fontId="56" fillId="63" borderId="260" applyNumberFormat="0" applyProtection="0">
      <alignment horizontal="left" vertical="top" indent="1"/>
    </xf>
    <xf numFmtId="186" fontId="61" fillId="21" borderId="254" applyBorder="0"/>
    <xf numFmtId="4" fontId="27" fillId="21" borderId="266" applyNumberFormat="0" applyProtection="0">
      <alignment horizontal="left" vertical="center" indent="1"/>
    </xf>
    <xf numFmtId="186" fontId="56" fillId="14" borderId="251" applyNumberFormat="0" applyProtection="0">
      <alignment horizontal="left" vertical="top" indent="1"/>
    </xf>
    <xf numFmtId="4" fontId="56" fillId="16" borderId="252" applyNumberFormat="0" applyProtection="0">
      <alignment horizontal="right" vertical="center"/>
    </xf>
    <xf numFmtId="186" fontId="44" fillId="0" borderId="257" applyNumberFormat="0" applyFill="0" applyAlignment="0" applyProtection="0"/>
    <xf numFmtId="4" fontId="59" fillId="53" borderId="252" applyNumberFormat="0" applyProtection="0">
      <alignment vertical="center"/>
    </xf>
    <xf numFmtId="186" fontId="56" fillId="40" borderId="262" applyNumberFormat="0" applyFont="0" applyAlignment="0" applyProtection="0"/>
    <xf numFmtId="186" fontId="56" fillId="11" borderId="252" applyNumberFormat="0" applyProtection="0">
      <alignment horizontal="left" vertical="center" indent="1"/>
    </xf>
    <xf numFmtId="186" fontId="28" fillId="50" borderId="258">
      <alignment vertical="center"/>
    </xf>
    <xf numFmtId="4" fontId="59" fillId="12" borderId="258" applyNumberFormat="0" applyProtection="0">
      <alignment vertical="center"/>
    </xf>
    <xf numFmtId="4" fontId="64" fillId="64" borderId="262" applyNumberFormat="0" applyProtection="0">
      <alignment horizontal="right" vertical="center"/>
    </xf>
    <xf numFmtId="186" fontId="50" fillId="41" borderId="262" applyNumberFormat="0" applyAlignment="0" applyProtection="0"/>
    <xf numFmtId="186" fontId="44" fillId="0" borderId="257" applyNumberFormat="0" applyFill="0" applyAlignment="0" applyProtection="0"/>
    <xf numFmtId="4" fontId="56" fillId="52" borderId="252" applyNumberFormat="0" applyProtection="0">
      <alignment vertical="center"/>
    </xf>
    <xf numFmtId="186" fontId="56" fillId="40" borderId="252" applyNumberFormat="0" applyFont="0" applyAlignment="0" applyProtection="0"/>
    <xf numFmtId="172" fontId="28" fillId="12" borderId="8">
      <alignment vertical="center"/>
      <protection locked="0"/>
    </xf>
    <xf numFmtId="186" fontId="50" fillId="41" borderId="252" applyNumberFormat="0" applyAlignment="0" applyProtection="0"/>
    <xf numFmtId="4" fontId="72" fillId="87" borderId="251" applyNumberFormat="0" applyProtection="0">
      <alignment vertical="center"/>
    </xf>
    <xf numFmtId="172" fontId="5" fillId="7" borderId="8">
      <alignment vertical="center"/>
      <protection locked="0"/>
    </xf>
    <xf numFmtId="186" fontId="56" fillId="63" borderId="251" applyNumberFormat="0" applyProtection="0">
      <alignment horizontal="left" vertical="top" indent="1"/>
    </xf>
    <xf numFmtId="186" fontId="62" fillId="48" borderId="251" applyNumberFormat="0" applyProtection="0">
      <alignment horizontal="left" vertical="top" indent="1"/>
    </xf>
    <xf numFmtId="186" fontId="62" fillId="15" borderId="251" applyNumberFormat="0" applyProtection="0">
      <alignment horizontal="left" vertical="top" indent="1"/>
    </xf>
    <xf numFmtId="190" fontId="5" fillId="13" borderId="258">
      <alignmen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7" fillId="44" borderId="263" applyNumberFormat="0" applyAlignment="0" applyProtection="0"/>
    <xf numFmtId="4" fontId="72" fillId="86" borderId="251" applyNumberFormat="0" applyProtection="0">
      <alignment horizontal="right" vertical="center"/>
    </xf>
    <xf numFmtId="4" fontId="56" fillId="57" borderId="256" applyNumberFormat="0" applyProtection="0">
      <alignment horizontal="right" vertical="center"/>
    </xf>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186" fontId="61" fillId="21" borderId="245" applyBorder="0"/>
    <xf numFmtId="4" fontId="56" fillId="57" borderId="244" applyNumberFormat="0" applyProtection="0">
      <alignment horizontal="right" vertical="center"/>
    </xf>
    <xf numFmtId="4" fontId="27" fillId="21" borderId="244" applyNumberFormat="0" applyProtection="0">
      <alignment horizontal="left" vertical="center" indent="1"/>
    </xf>
    <xf numFmtId="186" fontId="56" fillId="40" borderId="241" applyNumberFormat="0" applyFont="0" applyAlignment="0" applyProtection="0"/>
    <xf numFmtId="186" fontId="28" fillId="50" borderId="268">
      <alignment vertical="center"/>
    </xf>
    <xf numFmtId="186" fontId="56" fillId="14" borderId="243" applyNumberFormat="0" applyProtection="0">
      <alignment horizontal="left" vertical="top" indent="1"/>
    </xf>
    <xf numFmtId="4" fontId="56" fillId="54" borderId="241" applyNumberFormat="0" applyProtection="0">
      <alignment horizontal="left" vertical="center" indent="1"/>
    </xf>
    <xf numFmtId="186" fontId="50" fillId="41" borderId="241" applyNumberFormat="0" applyAlignment="0" applyProtection="0"/>
    <xf numFmtId="191" fontId="28" fillId="50" borderId="258">
      <alignment vertical="center"/>
    </xf>
    <xf numFmtId="186" fontId="27" fillId="15" borderId="251" applyNumberFormat="0" applyProtection="0">
      <alignment horizontal="left" vertical="center" indent="1"/>
    </xf>
    <xf numFmtId="4" fontId="56" fillId="58" borderId="241" applyNumberFormat="0" applyProtection="0">
      <alignment horizontal="right" vertical="center"/>
    </xf>
    <xf numFmtId="191" fontId="28" fillId="49" borderId="8">
      <alignment vertical="center"/>
    </xf>
    <xf numFmtId="186" fontId="56" fillId="11" borderId="252" applyNumberFormat="0" applyProtection="0">
      <alignment horizontal="left" vertical="center" indent="1"/>
    </xf>
    <xf numFmtId="4" fontId="56" fillId="0" borderId="252" applyNumberFormat="0" applyProtection="0">
      <alignment horizontal="right" vertical="center"/>
    </xf>
    <xf numFmtId="186" fontId="27" fillId="15" borderId="251" applyNumberFormat="0" applyProtection="0">
      <alignment horizontal="left" vertical="top" indent="1"/>
    </xf>
    <xf numFmtId="186" fontId="56" fillId="21" borderId="251" applyNumberFormat="0" applyProtection="0">
      <alignment horizontal="left" vertical="top" indent="1"/>
    </xf>
    <xf numFmtId="4" fontId="27" fillId="21" borderId="244" applyNumberFormat="0" applyProtection="0">
      <alignment horizontal="left" vertical="center" indent="1"/>
    </xf>
    <xf numFmtId="4" fontId="56" fillId="23" borderId="252" applyNumberFormat="0" applyProtection="0">
      <alignment horizontal="right" vertical="center"/>
    </xf>
    <xf numFmtId="186" fontId="62" fillId="15" borderId="251" applyNumberFormat="0" applyProtection="0">
      <alignment horizontal="left" vertical="top" indent="1"/>
    </xf>
    <xf numFmtId="186" fontId="56" fillId="63" borderId="243" applyNumberFormat="0" applyProtection="0">
      <alignment horizontal="left" vertical="top" indent="1"/>
    </xf>
    <xf numFmtId="172"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4" fontId="27" fillId="21" borderId="244" applyNumberFormat="0" applyProtection="0">
      <alignment horizontal="left" vertical="center" indent="1"/>
    </xf>
    <xf numFmtId="186" fontId="56" fillId="40" borderId="241" applyNumberFormat="0" applyFont="0" applyAlignment="0" applyProtection="0"/>
    <xf numFmtId="186" fontId="56" fillId="63" borderId="251" applyNumberFormat="0" applyProtection="0">
      <alignment horizontal="left" vertical="top" indent="1"/>
    </xf>
    <xf numFmtId="186" fontId="27" fillId="15" borderId="251" applyNumberFormat="0" applyProtection="0">
      <alignment horizontal="left" vertical="center" indent="1"/>
    </xf>
    <xf numFmtId="190" fontId="5" fillId="13" borderId="258">
      <alignment vertical="center"/>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56" fillId="21" borderId="260" applyNumberFormat="0" applyProtection="0">
      <alignment horizontal="left" vertical="top" indent="1"/>
    </xf>
    <xf numFmtId="186" fontId="44" fillId="0" borderId="267" applyNumberFormat="0" applyFill="0" applyAlignment="0" applyProtection="0"/>
    <xf numFmtId="186" fontId="56" fillId="40" borderId="252" applyNumberFormat="0" applyFont="0" applyAlignment="0" applyProtection="0"/>
    <xf numFmtId="191" fontId="5" fillId="69" borderId="248">
      <alignment vertical="center"/>
    </xf>
    <xf numFmtId="186" fontId="56" fillId="15" borderId="251" applyNumberFormat="0" applyProtection="0">
      <alignment horizontal="left" vertical="top" indent="1"/>
    </xf>
    <xf numFmtId="4" fontId="75" fillId="88" borderId="250" applyNumberFormat="0" applyProtection="0">
      <alignment horizontal="left" vertical="center" indent="1"/>
    </xf>
    <xf numFmtId="4" fontId="56" fillId="23" borderId="252" applyNumberFormat="0" applyProtection="0">
      <alignment horizontal="right" vertical="center"/>
    </xf>
    <xf numFmtId="186" fontId="57" fillId="44" borderId="263" applyNumberFormat="0" applyAlignment="0" applyProtection="0"/>
    <xf numFmtId="186" fontId="57" fillId="44" borderId="263" applyNumberFormat="0" applyAlignment="0" applyProtection="0"/>
    <xf numFmtId="191" fontId="28" fillId="51" borderId="8">
      <alignment horizontal="right" vertical="center"/>
      <protection locked="0"/>
    </xf>
    <xf numFmtId="186" fontId="56" fillId="14" borderId="251" applyNumberFormat="0" applyProtection="0">
      <alignment horizontal="left" vertical="top" indent="1"/>
    </xf>
    <xf numFmtId="186" fontId="27" fillId="21" borderId="251"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6" fillId="63" borderId="260" applyNumberFormat="0" applyProtection="0">
      <alignment horizontal="left" vertical="top" indent="1"/>
    </xf>
    <xf numFmtId="186" fontId="56" fillId="40" borderId="241" applyNumberFormat="0" applyFont="0" applyAlignment="0" applyProtection="0"/>
    <xf numFmtId="37" fontId="33" fillId="0" borderId="255" applyNumberFormat="0"/>
    <xf numFmtId="186" fontId="56" fillId="15" borderId="251" applyNumberFormat="0" applyProtection="0">
      <alignment horizontal="left" vertical="top" indent="1"/>
    </xf>
    <xf numFmtId="172" fontId="28" fillId="12" borderId="258">
      <alignment vertical="center"/>
      <protection locked="0"/>
    </xf>
    <xf numFmtId="186" fontId="56" fillId="40" borderId="252" applyNumberFormat="0" applyFont="0" applyAlignment="0" applyProtection="0"/>
    <xf numFmtId="193" fontId="28" fillId="12" borderId="248">
      <alignment vertical="center"/>
      <protection locked="0"/>
    </xf>
    <xf numFmtId="188" fontId="5" fillId="7" borderId="248">
      <alignment vertical="center"/>
      <protection locked="0"/>
    </xf>
    <xf numFmtId="186" fontId="56" fillId="15" borderId="243" applyNumberFormat="0" applyProtection="0">
      <alignment horizontal="left" vertical="top" indent="1"/>
    </xf>
    <xf numFmtId="4" fontId="56" fillId="23" borderId="241" applyNumberFormat="0" applyProtection="0">
      <alignment horizontal="right" vertical="center"/>
    </xf>
    <xf numFmtId="188" fontId="28" fillId="50" borderId="8">
      <alignment vertical="center"/>
    </xf>
    <xf numFmtId="4" fontId="56" fillId="61" borderId="266" applyNumberFormat="0" applyProtection="0">
      <alignment horizontal="left" vertical="center" indent="1"/>
    </xf>
    <xf numFmtId="4" fontId="56" fillId="58" borderId="252" applyNumberFormat="0" applyProtection="0">
      <alignment horizontal="right" vertical="center"/>
    </xf>
    <xf numFmtId="186" fontId="42" fillId="44" borderId="252" applyNumberFormat="0" applyAlignment="0" applyProtection="0"/>
    <xf numFmtId="186" fontId="28" fillId="49" borderId="258">
      <alignment vertical="center"/>
    </xf>
    <xf numFmtId="186" fontId="56" fillId="14" borderId="251" applyNumberFormat="0" applyProtection="0">
      <alignment horizontal="left" vertical="top" indent="1"/>
    </xf>
    <xf numFmtId="186" fontId="57" fillId="44" borderId="263" applyNumberFormat="0" applyAlignment="0" applyProtection="0"/>
    <xf numFmtId="186" fontId="56" fillId="11" borderId="262" applyNumberFormat="0" applyProtection="0">
      <alignment horizontal="left" vertical="center" indent="1"/>
    </xf>
    <xf numFmtId="186" fontId="56" fillId="40" borderId="252" applyNumberFormat="0" applyFont="0" applyAlignment="0" applyProtection="0"/>
    <xf numFmtId="186" fontId="56" fillId="15" borderId="260" applyNumberFormat="0" applyProtection="0">
      <alignment horizontal="left" vertical="top" indent="1"/>
    </xf>
    <xf numFmtId="4" fontId="62" fillId="48" borderId="260" applyNumberFormat="0" applyProtection="0">
      <alignment vertical="center"/>
    </xf>
    <xf numFmtId="186" fontId="62" fillId="15" borderId="260" applyNumberFormat="0" applyProtection="0">
      <alignment horizontal="left" vertical="top" indent="1"/>
    </xf>
    <xf numFmtId="172" fontId="28" fillId="12" borderId="258">
      <alignment vertical="center"/>
      <protection locked="0"/>
    </xf>
    <xf numFmtId="186" fontId="56" fillId="63" borderId="251" applyNumberFormat="0" applyProtection="0">
      <alignment horizontal="left" vertical="top" indent="1"/>
    </xf>
    <xf numFmtId="4" fontId="56" fillId="15" borderId="256" applyNumberFormat="0" applyProtection="0">
      <alignment horizontal="left" vertical="center" indent="1"/>
    </xf>
    <xf numFmtId="186" fontId="56" fillId="63" borderId="251" applyNumberFormat="0" applyProtection="0">
      <alignment horizontal="left" vertical="top" indent="1"/>
    </xf>
    <xf numFmtId="186" fontId="56" fillId="62" borderId="252" applyNumberFormat="0" applyProtection="0">
      <alignment horizontal="left" vertical="center" indent="1"/>
    </xf>
    <xf numFmtId="186" fontId="56" fillId="40" borderId="262" applyNumberFormat="0" applyFont="0" applyAlignment="0" applyProtection="0"/>
    <xf numFmtId="186" fontId="57" fillId="44" borderId="253" applyNumberFormat="0" applyAlignment="0" applyProtection="0"/>
    <xf numFmtId="186" fontId="56" fillId="15" borderId="260" applyNumberFormat="0" applyProtection="0">
      <alignment horizontal="left" vertical="top" indent="1"/>
    </xf>
    <xf numFmtId="186" fontId="56" fillId="14" borderId="243" applyNumberFormat="0" applyProtection="0">
      <alignment horizontal="left" vertical="top" indent="1"/>
    </xf>
    <xf numFmtId="186" fontId="27" fillId="15" borderId="243" applyNumberFormat="0" applyProtection="0">
      <alignment horizontal="left" vertical="top" indent="1"/>
    </xf>
    <xf numFmtId="4" fontId="56" fillId="19" borderId="252" applyNumberFormat="0" applyProtection="0">
      <alignment horizontal="right" vertical="center"/>
    </xf>
    <xf numFmtId="186" fontId="56" fillId="15" borderId="260" applyNumberFormat="0" applyProtection="0">
      <alignment horizontal="left" vertical="top" indent="1"/>
    </xf>
    <xf numFmtId="4" fontId="56" fillId="59" borderId="252" applyNumberFormat="0" applyProtection="0">
      <alignment horizontal="right" vertical="center"/>
    </xf>
    <xf numFmtId="186" fontId="56" fillId="11" borderId="252" applyNumberFormat="0" applyProtection="0">
      <alignment horizontal="left" vertical="center" indent="1"/>
    </xf>
    <xf numFmtId="186" fontId="27" fillId="21" borderId="260" applyNumberFormat="0" applyProtection="0">
      <alignment horizontal="left" vertical="center" indent="1"/>
    </xf>
    <xf numFmtId="186" fontId="56" fillId="40" borderId="262" applyNumberFormat="0" applyFont="0" applyAlignment="0" applyProtection="0"/>
    <xf numFmtId="4" fontId="56" fillId="59" borderId="252" applyNumberFormat="0" applyProtection="0">
      <alignment horizontal="right" vertical="center"/>
    </xf>
    <xf numFmtId="4" fontId="56" fillId="59" borderId="252" applyNumberFormat="0" applyProtection="0">
      <alignment horizontal="right" vertical="center"/>
    </xf>
    <xf numFmtId="186" fontId="50" fillId="41" borderId="252" applyNumberFormat="0" applyAlignment="0" applyProtection="0"/>
    <xf numFmtId="4" fontId="56" fillId="53" borderId="252" applyNumberFormat="0" applyProtection="0">
      <alignment horizontal="left" vertical="center" indent="1"/>
    </xf>
    <xf numFmtId="193" fontId="5" fillId="69" borderId="8">
      <alignment vertical="center"/>
    </xf>
    <xf numFmtId="186" fontId="44" fillId="0" borderId="257" applyNumberFormat="0" applyFill="0" applyAlignment="0" applyProtection="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7" fillId="44" borderId="242" applyNumberFormat="0" applyAlignment="0" applyProtection="0"/>
    <xf numFmtId="186" fontId="56" fillId="63" borderId="243" applyNumberFormat="0" applyProtection="0">
      <alignment horizontal="left" vertical="top" indent="1"/>
    </xf>
    <xf numFmtId="186" fontId="56" fillId="15" borderId="260" applyNumberFormat="0" applyProtection="0">
      <alignment horizontal="left" vertical="top" indent="1"/>
    </xf>
    <xf numFmtId="172" fontId="28" fillId="12" borderId="258">
      <alignment vertical="center"/>
      <protection locked="0"/>
    </xf>
    <xf numFmtId="186" fontId="56" fillId="21" borderId="243" applyNumberFormat="0" applyProtection="0">
      <alignment horizontal="left" vertical="top" indent="1"/>
    </xf>
    <xf numFmtId="4" fontId="27" fillId="21" borderId="244" applyNumberFormat="0" applyProtection="0">
      <alignment horizontal="left" vertical="center" indent="1"/>
    </xf>
    <xf numFmtId="186" fontId="56" fillId="21" borderId="251" applyNumberFormat="0" applyProtection="0">
      <alignment horizontal="left" vertical="top" indent="1"/>
    </xf>
    <xf numFmtId="186" fontId="56" fillId="14" borderId="243" applyNumberFormat="0" applyProtection="0">
      <alignment horizontal="left" vertical="top" indent="1"/>
    </xf>
    <xf numFmtId="186" fontId="56" fillId="40" borderId="241" applyNumberFormat="0" applyFont="0" applyAlignment="0" applyProtection="0"/>
    <xf numFmtId="186" fontId="56" fillId="63" borderId="251" applyNumberFormat="0" applyProtection="0">
      <alignment horizontal="left" vertical="top" indent="1"/>
    </xf>
    <xf numFmtId="4" fontId="56" fillId="14" borderId="244" applyNumberFormat="0" applyProtection="0">
      <alignment horizontal="left" vertical="center" indent="1"/>
    </xf>
    <xf numFmtId="186" fontId="56" fillId="15" borderId="251" applyNumberFormat="0" applyProtection="0">
      <alignment horizontal="left" vertical="top" indent="1"/>
    </xf>
    <xf numFmtId="186" fontId="57" fillId="44" borderId="253" applyNumberFormat="0" applyAlignment="0" applyProtection="0"/>
    <xf numFmtId="4" fontId="56" fillId="15" borderId="256" applyNumberFormat="0" applyProtection="0">
      <alignment horizontal="left" vertical="center" indent="1"/>
    </xf>
    <xf numFmtId="186" fontId="56" fillId="14" borderId="251" applyNumberFormat="0" applyProtection="0">
      <alignment horizontal="left" vertical="top" indent="1"/>
    </xf>
    <xf numFmtId="4" fontId="63" fillId="66" borderId="256" applyNumberFormat="0" applyProtection="0">
      <alignment horizontal="left" vertical="center" indent="1"/>
    </xf>
    <xf numFmtId="186" fontId="56" fillId="21" borderId="243" applyNumberFormat="0" applyProtection="0">
      <alignment horizontal="left" vertical="top" indent="1"/>
    </xf>
    <xf numFmtId="186" fontId="56" fillId="14" borderId="251" applyNumberFormat="0" applyProtection="0">
      <alignment horizontal="left" vertical="top" indent="1"/>
    </xf>
    <xf numFmtId="193" fontId="5" fillId="69" borderId="248">
      <alignment vertical="center"/>
    </xf>
    <xf numFmtId="186" fontId="56" fillId="14" borderId="243" applyNumberFormat="0" applyProtection="0">
      <alignment horizontal="left" vertical="top" indent="1"/>
    </xf>
    <xf numFmtId="186" fontId="61" fillId="21" borderId="264" applyBorder="0"/>
    <xf numFmtId="0" fontId="27" fillId="15" borderId="243" applyNumberFormat="0" applyProtection="0">
      <alignment horizontal="left" vertical="top" indent="1"/>
    </xf>
    <xf numFmtId="186" fontId="56" fillId="14" borderId="243" applyNumberFormat="0" applyProtection="0">
      <alignment horizontal="left" vertical="top" indent="1"/>
    </xf>
    <xf numFmtId="186" fontId="56" fillId="14" borderId="243" applyNumberFormat="0" applyProtection="0">
      <alignment horizontal="left" vertical="top" indent="1"/>
    </xf>
    <xf numFmtId="186" fontId="60" fillId="52" borderId="243" applyNumberFormat="0" applyProtection="0">
      <alignment horizontal="left" vertical="top" indent="1"/>
    </xf>
    <xf numFmtId="186" fontId="56" fillId="63" borderId="243" applyNumberFormat="0" applyProtection="0">
      <alignment horizontal="left" vertical="top" indent="1"/>
    </xf>
    <xf numFmtId="186" fontId="56" fillId="21" borderId="243" applyNumberFormat="0" applyProtection="0">
      <alignment horizontal="left" vertical="top" indent="1"/>
    </xf>
    <xf numFmtId="196" fontId="5" fillId="69" borderId="248">
      <alignment vertical="center"/>
    </xf>
    <xf numFmtId="186" fontId="28" fillId="49" borderId="248">
      <alignment vertical="center"/>
    </xf>
    <xf numFmtId="186" fontId="56" fillId="15" borderId="251" applyNumberFormat="0" applyProtection="0">
      <alignment horizontal="left" vertical="top" indent="1"/>
    </xf>
    <xf numFmtId="172" fontId="28" fillId="12" borderId="258">
      <alignment vertical="center"/>
      <protection locked="0"/>
    </xf>
    <xf numFmtId="186" fontId="56" fillId="14" borderId="251" applyNumberFormat="0" applyProtection="0">
      <alignment horizontal="left" vertical="top" indent="1"/>
    </xf>
    <xf numFmtId="4" fontId="62" fillId="11" borderId="251" applyNumberFormat="0" applyProtection="0">
      <alignment horizontal="left" vertical="center" indent="1"/>
    </xf>
    <xf numFmtId="186" fontId="62" fillId="15" borderId="251" applyNumberFormat="0" applyProtection="0">
      <alignment horizontal="left" vertical="top" indent="1"/>
    </xf>
    <xf numFmtId="4" fontId="63" fillId="66" borderId="256" applyNumberFormat="0" applyProtection="0">
      <alignment horizontal="left" vertical="center" indent="1"/>
    </xf>
    <xf numFmtId="37" fontId="33" fillId="0" borderId="255" applyNumberFormat="0"/>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42" fillId="44" borderId="252" applyNumberFormat="0" applyAlignment="0" applyProtection="0"/>
    <xf numFmtId="4" fontId="62" fillId="48" borderId="251" applyNumberFormat="0" applyProtection="0">
      <alignment vertical="center"/>
    </xf>
    <xf numFmtId="186" fontId="62" fillId="48" borderId="251" applyNumberFormat="0" applyProtection="0">
      <alignment horizontal="left" vertical="top" indent="1"/>
    </xf>
    <xf numFmtId="37" fontId="33" fillId="0" borderId="255" applyNumberFormat="0"/>
    <xf numFmtId="194" fontId="33" fillId="0" borderId="249" applyFill="0"/>
    <xf numFmtId="186" fontId="56" fillId="15" borderId="251" applyNumberFormat="0" applyProtection="0">
      <alignment horizontal="left" vertical="top" indent="1"/>
    </xf>
    <xf numFmtId="4" fontId="63" fillId="66" borderId="266" applyNumberFormat="0" applyProtection="0">
      <alignment horizontal="left" vertical="center" indent="1"/>
    </xf>
    <xf numFmtId="4" fontId="56" fillId="23" borderId="252" applyNumberFormat="0" applyProtection="0">
      <alignment horizontal="right" vertical="center"/>
    </xf>
    <xf numFmtId="186" fontId="56" fillId="15" borderId="251" applyNumberFormat="0" applyProtection="0">
      <alignment horizontal="left" vertical="top" indent="1"/>
    </xf>
    <xf numFmtId="186" fontId="27" fillId="21" borderId="251" applyNumberFormat="0" applyProtection="0">
      <alignment horizontal="left" vertical="top" indent="1"/>
    </xf>
    <xf numFmtId="186" fontId="42" fillId="44" borderId="252" applyNumberFormat="0" applyAlignment="0" applyProtection="0"/>
    <xf numFmtId="4" fontId="56" fillId="56" borderId="241" applyNumberFormat="0" applyProtection="0">
      <alignment horizontal="right" vertical="center"/>
    </xf>
    <xf numFmtId="186" fontId="50" fillId="41" borderId="241" applyNumberFormat="0" applyAlignment="0" applyProtection="0"/>
    <xf numFmtId="186" fontId="56" fillId="63" borderId="251" applyNumberFormat="0" applyProtection="0">
      <alignment horizontal="left" vertical="top" indent="1"/>
    </xf>
    <xf numFmtId="186" fontId="57" fillId="44" borderId="242" applyNumberFormat="0" applyAlignment="0" applyProtection="0"/>
    <xf numFmtId="186" fontId="56" fillId="15" borderId="243" applyNumberFormat="0" applyProtection="0">
      <alignment horizontal="left" vertical="top" indent="1"/>
    </xf>
    <xf numFmtId="186" fontId="27" fillId="21" borderId="243" applyNumberFormat="0" applyProtection="0">
      <alignment horizontal="left" vertical="top" indent="1"/>
    </xf>
    <xf numFmtId="186" fontId="56" fillId="14" borderId="262" applyNumberFormat="0" applyProtection="0">
      <alignment horizontal="left" vertical="center" indent="1"/>
    </xf>
    <xf numFmtId="4" fontId="56" fillId="14" borderId="266" applyNumberFormat="0" applyProtection="0">
      <alignment horizontal="left" vertical="center" indent="1"/>
    </xf>
    <xf numFmtId="4" fontId="72" fillId="79" borderId="251" applyNumberFormat="0" applyProtection="0">
      <alignment horizontal="right" vertical="center"/>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15" borderId="243" applyNumberFormat="0" applyProtection="0">
      <alignment horizontal="left" vertical="top" indent="1"/>
    </xf>
    <xf numFmtId="186" fontId="56" fillId="63" borderId="260" applyNumberFormat="0" applyProtection="0">
      <alignment horizontal="left" vertical="top" indent="1"/>
    </xf>
    <xf numFmtId="186" fontId="56" fillId="40" borderId="241" applyNumberFormat="0" applyFont="0" applyAlignment="0" applyProtection="0"/>
    <xf numFmtId="186" fontId="28" fillId="50" borderId="258">
      <alignment vertical="center"/>
    </xf>
    <xf numFmtId="186" fontId="56" fillId="21" borderId="251" applyNumberFormat="0" applyProtection="0">
      <alignment horizontal="left" vertical="top" indent="1"/>
    </xf>
    <xf numFmtId="186" fontId="56" fillId="63" borderId="251" applyNumberFormat="0" applyProtection="0">
      <alignment horizontal="left" vertical="top" indent="1"/>
    </xf>
    <xf numFmtId="188" fontId="5" fillId="13" borderId="8">
      <alignment vertical="center"/>
    </xf>
    <xf numFmtId="186" fontId="56" fillId="14" borderId="251" applyNumberFormat="0" applyProtection="0">
      <alignment horizontal="left" vertical="top" indent="1"/>
    </xf>
    <xf numFmtId="4" fontId="59" fillId="65" borderId="252" applyNumberFormat="0" applyProtection="0">
      <alignment horizontal="right" vertical="center"/>
    </xf>
    <xf numFmtId="193" fontId="28" fillId="12" borderId="8">
      <alignment vertical="center"/>
      <protection locked="0"/>
    </xf>
    <xf numFmtId="4" fontId="64" fillId="64" borderId="262" applyNumberFormat="0" applyProtection="0">
      <alignment horizontal="right" vertical="center"/>
    </xf>
    <xf numFmtId="186" fontId="27" fillId="15" borderId="260" applyNumberFormat="0" applyProtection="0">
      <alignment horizontal="left" vertical="top" indent="1"/>
    </xf>
    <xf numFmtId="186" fontId="27" fillId="21" borderId="251" applyNumberFormat="0" applyProtection="0">
      <alignment horizontal="left" vertical="center" indent="1"/>
    </xf>
    <xf numFmtId="186" fontId="27" fillId="21" borderId="260" applyNumberFormat="0" applyProtection="0">
      <alignment horizontal="left" vertical="center" indent="1"/>
    </xf>
    <xf numFmtId="4" fontId="56" fillId="58" borderId="262" applyNumberFormat="0" applyProtection="0">
      <alignment horizontal="right" vertical="center"/>
    </xf>
    <xf numFmtId="186" fontId="56" fillId="15" borderId="251" applyNumberFormat="0" applyProtection="0">
      <alignment horizontal="left" vertical="top" indent="1"/>
    </xf>
    <xf numFmtId="4" fontId="64" fillId="64" borderId="262" applyNumberFormat="0" applyProtection="0">
      <alignment horizontal="right" vertical="center"/>
    </xf>
    <xf numFmtId="4" fontId="56" fillId="15" borderId="266" applyNumberFormat="0" applyProtection="0">
      <alignment horizontal="left" vertical="center" indent="1"/>
    </xf>
    <xf numFmtId="186" fontId="56" fillId="21" borderId="251" applyNumberFormat="0" applyProtection="0">
      <alignment horizontal="left" vertical="top" indent="1"/>
    </xf>
    <xf numFmtId="186" fontId="56" fillId="21" borderId="260" applyNumberFormat="0" applyProtection="0">
      <alignment horizontal="left" vertical="top" indent="1"/>
    </xf>
    <xf numFmtId="4" fontId="72" fillId="78" borderId="260" applyNumberFormat="0" applyProtection="0">
      <alignment horizontal="right" vertical="center"/>
    </xf>
    <xf numFmtId="4" fontId="56" fillId="53" borderId="262" applyNumberFormat="0" applyProtection="0">
      <alignment horizontal="left" vertical="center" indent="1"/>
    </xf>
    <xf numFmtId="186" fontId="56" fillId="63" borderId="251" applyNumberFormat="0" applyProtection="0">
      <alignment horizontal="left" vertical="top" indent="1"/>
    </xf>
    <xf numFmtId="188" fontId="28" fillId="49" borderId="268">
      <alignment vertical="center"/>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4" fontId="70" fillId="53" borderId="251" applyNumberFormat="0" applyProtection="0">
      <alignment vertical="center"/>
    </xf>
    <xf numFmtId="4" fontId="62" fillId="11" borderId="251" applyNumberFormat="0" applyProtection="0">
      <alignment horizontal="left" vertical="center" indent="1"/>
    </xf>
    <xf numFmtId="188" fontId="5" fillId="13" borderId="258">
      <alignment vertical="center"/>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43" applyNumberFormat="0" applyProtection="0">
      <alignment horizontal="left" vertical="top" indent="1"/>
    </xf>
    <xf numFmtId="186" fontId="56" fillId="14" borderId="243" applyNumberFormat="0" applyProtection="0">
      <alignment horizontal="left" vertical="top" indent="1"/>
    </xf>
    <xf numFmtId="4" fontId="64" fillId="64" borderId="241" applyNumberFormat="0" applyProtection="0">
      <alignment horizontal="right" vertical="center"/>
    </xf>
    <xf numFmtId="186" fontId="56" fillId="15" borderId="243" applyNumberFormat="0" applyProtection="0">
      <alignment horizontal="left" vertical="top" indent="1"/>
    </xf>
    <xf numFmtId="191" fontId="28" fillId="50" borderId="248">
      <alignment vertical="center"/>
    </xf>
    <xf numFmtId="186" fontId="56" fillId="63" borderId="251" applyNumberFormat="0" applyProtection="0">
      <alignment horizontal="left" vertical="top" indent="1"/>
    </xf>
    <xf numFmtId="186" fontId="27" fillId="14" borderId="251" applyNumberFormat="0" applyProtection="0">
      <alignment horizontal="left" vertical="top" indent="1"/>
    </xf>
    <xf numFmtId="186" fontId="56"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63" borderId="251" applyNumberFormat="0" applyProtection="0">
      <alignment horizontal="left" vertical="top" indent="1"/>
    </xf>
    <xf numFmtId="191" fontId="28" fillId="12" borderId="8">
      <alignment vertical="center"/>
      <protection locked="0"/>
    </xf>
    <xf numFmtId="186" fontId="56" fillId="14" borderId="251" applyNumberFormat="0" applyProtection="0">
      <alignment horizontal="left" vertical="top" indent="1"/>
    </xf>
    <xf numFmtId="186" fontId="27" fillId="15" borderId="251" applyNumberFormat="0" applyProtection="0">
      <alignment horizontal="left" vertical="center" indent="1"/>
    </xf>
    <xf numFmtId="186" fontId="56" fillId="40" borderId="252" applyNumberFormat="0" applyFont="0" applyAlignment="0" applyProtection="0"/>
    <xf numFmtId="186" fontId="56" fillId="21" borderId="243" applyNumberFormat="0" applyProtection="0">
      <alignment horizontal="left" vertical="top" indent="1"/>
    </xf>
    <xf numFmtId="191" fontId="5" fillId="70" borderId="248">
      <alignment horizontal="right" vertical="center"/>
      <protection locked="0"/>
    </xf>
    <xf numFmtId="193" fontId="5" fillId="7" borderId="248">
      <alignment vertical="center"/>
      <protection locked="0"/>
    </xf>
    <xf numFmtId="186" fontId="27"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186" fontId="61" fillId="21" borderId="245" applyBorder="0"/>
    <xf numFmtId="191" fontId="28" fillId="51" borderId="248">
      <alignment horizontal="right" vertical="center"/>
      <protection locked="0"/>
    </xf>
    <xf numFmtId="4" fontId="56" fillId="55" borderId="241" applyNumberFormat="0" applyProtection="0">
      <alignment horizontal="right" vertical="center"/>
    </xf>
    <xf numFmtId="186" fontId="27" fillId="14" borderId="251" applyNumberFormat="0" applyProtection="0">
      <alignment horizontal="left" vertical="center" indent="1"/>
    </xf>
    <xf numFmtId="4" fontId="56" fillId="54" borderId="252" applyNumberFormat="0" applyProtection="0">
      <alignment horizontal="left" vertical="center" indent="1"/>
    </xf>
    <xf numFmtId="193" fontId="5" fillId="7" borderId="258">
      <alignment vertical="center"/>
      <protection locked="0"/>
    </xf>
    <xf numFmtId="186" fontId="56" fillId="15" borderId="243" applyNumberFormat="0" applyProtection="0">
      <alignment horizontal="left" vertical="top" indent="1"/>
    </xf>
    <xf numFmtId="4" fontId="56" fillId="15" borderId="252" applyNumberFormat="0" applyProtection="0">
      <alignment horizontal="right" vertical="center"/>
    </xf>
    <xf numFmtId="186" fontId="50" fillId="41" borderId="252" applyNumberFormat="0" applyAlignment="0" applyProtection="0"/>
    <xf numFmtId="4" fontId="56" fillId="54" borderId="241"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37" fontId="33" fillId="0" borderId="265" applyNumberFormat="0"/>
    <xf numFmtId="186" fontId="27" fillId="15" borderId="251" applyNumberFormat="0" applyProtection="0">
      <alignment horizontal="left" vertical="top" indent="1"/>
    </xf>
    <xf numFmtId="191" fontId="5" fillId="69" borderId="258">
      <alignment vertical="center"/>
    </xf>
    <xf numFmtId="186" fontId="56" fillId="21" borderId="251"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186" fontId="56" fillId="14" borderId="262" applyNumberFormat="0" applyProtection="0">
      <alignment horizontal="left" vertical="center" indent="1"/>
    </xf>
    <xf numFmtId="186" fontId="56" fillId="63" borderId="262" applyNumberFormat="0" applyProtection="0">
      <alignment horizontal="left" vertical="center" indent="1"/>
    </xf>
    <xf numFmtId="4" fontId="59" fillId="65" borderId="262" applyNumberFormat="0" applyProtection="0">
      <alignment horizontal="right" vertical="center"/>
    </xf>
    <xf numFmtId="4" fontId="56" fillId="58" borderId="262" applyNumberFormat="0" applyProtection="0">
      <alignment horizontal="right" vertical="center"/>
    </xf>
    <xf numFmtId="186" fontId="56" fillId="63" borderId="251" applyNumberFormat="0" applyProtection="0">
      <alignment horizontal="left" vertical="top" indent="1"/>
    </xf>
    <xf numFmtId="186" fontId="56" fillId="21" borderId="251" applyNumberFormat="0" applyProtection="0">
      <alignment horizontal="left" vertical="top" indent="1"/>
    </xf>
    <xf numFmtId="4" fontId="27" fillId="21" borderId="256" applyNumberFormat="0" applyProtection="0">
      <alignment horizontal="left" vertical="center" indent="1"/>
    </xf>
    <xf numFmtId="193" fontId="5" fillId="7" borderId="8">
      <alignment vertical="center"/>
      <protection locked="0"/>
    </xf>
    <xf numFmtId="4" fontId="27" fillId="21" borderId="256" applyNumberFormat="0" applyProtection="0">
      <alignment horizontal="left" vertical="center" indent="1"/>
    </xf>
    <xf numFmtId="186" fontId="56" fillId="14" borderId="251" applyNumberFormat="0" applyProtection="0">
      <alignment horizontal="left" vertical="top" indent="1"/>
    </xf>
    <xf numFmtId="4" fontId="56" fillId="54" borderId="252" applyNumberFormat="0" applyProtection="0">
      <alignment horizontal="left" vertical="center" indent="1"/>
    </xf>
    <xf numFmtId="186" fontId="27" fillId="15" borderId="251" applyNumberFormat="0" applyProtection="0">
      <alignment horizontal="left" vertical="center" indent="1"/>
    </xf>
    <xf numFmtId="186" fontId="27" fillId="15" borderId="251" applyNumberFormat="0" applyProtection="0">
      <alignment horizontal="left" vertical="top" indent="1"/>
    </xf>
    <xf numFmtId="186" fontId="56" fillId="40" borderId="252" applyNumberFormat="0" applyFont="0" applyAlignment="0" applyProtection="0"/>
    <xf numFmtId="4" fontId="72" fillId="79" borderId="251" applyNumberFormat="0" applyProtection="0">
      <alignment horizontal="right" vertical="center"/>
    </xf>
    <xf numFmtId="186" fontId="56" fillId="15" borderId="260" applyNumberFormat="0" applyProtection="0">
      <alignment horizontal="left" vertical="top" indent="1"/>
    </xf>
    <xf numFmtId="186" fontId="50" fillId="41" borderId="262" applyNumberFormat="0" applyAlignment="0" applyProtection="0"/>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27" fillId="14" borderId="260" applyNumberFormat="0" applyProtection="0">
      <alignment horizontal="left" vertical="center" indent="1"/>
    </xf>
    <xf numFmtId="4" fontId="70" fillId="86" borderId="261" applyNumberFormat="0" applyProtection="0">
      <alignment horizontal="left" vertical="center" indent="1"/>
    </xf>
    <xf numFmtId="186" fontId="27" fillId="15" borderId="260" applyNumberFormat="0" applyProtection="0">
      <alignment horizontal="left" vertical="center" indent="1"/>
    </xf>
    <xf numFmtId="186" fontId="62" fillId="15" borderId="251" applyNumberFormat="0" applyProtection="0">
      <alignment horizontal="left" vertical="top" indent="1"/>
    </xf>
    <xf numFmtId="4" fontId="56" fillId="54" borderId="252" applyNumberFormat="0" applyProtection="0">
      <alignment horizontal="left" vertical="center" indent="1"/>
    </xf>
    <xf numFmtId="186" fontId="56" fillId="40" borderId="252" applyNumberFormat="0" applyFont="0" applyAlignment="0" applyProtection="0"/>
    <xf numFmtId="186" fontId="56" fillId="62" borderId="241" applyNumberFormat="0" applyProtection="0">
      <alignment horizontal="left" vertical="center" indent="1"/>
    </xf>
    <xf numFmtId="186" fontId="27" fillId="15" borderId="251" applyNumberFormat="0" applyProtection="0">
      <alignment horizontal="left" vertical="center" indent="1"/>
    </xf>
    <xf numFmtId="186" fontId="56" fillId="14" borderId="243" applyNumberFormat="0" applyProtection="0">
      <alignment horizontal="left" vertical="top" indent="1"/>
    </xf>
    <xf numFmtId="4" fontId="63" fillId="66" borderId="244" applyNumberFormat="0" applyProtection="0">
      <alignment horizontal="left" vertical="center" indent="1"/>
    </xf>
    <xf numFmtId="191" fontId="5" fillId="7" borderId="8">
      <alignment vertical="center"/>
      <protection locked="0"/>
    </xf>
    <xf numFmtId="186" fontId="56" fillId="14" borderId="260" applyNumberFormat="0" applyProtection="0">
      <alignment horizontal="left" vertical="top" indent="1"/>
    </xf>
    <xf numFmtId="186" fontId="27" fillId="63" borderId="243" applyNumberFormat="0" applyProtection="0">
      <alignment horizontal="left" vertical="top" indent="1"/>
    </xf>
    <xf numFmtId="186" fontId="28" fillId="51" borderId="248">
      <alignment horizontal="right" vertical="center"/>
      <protection locked="0"/>
    </xf>
    <xf numFmtId="188" fontId="5" fillId="13" borderId="248">
      <alignment vertical="center"/>
    </xf>
    <xf numFmtId="186" fontId="56" fillId="14" borderId="243" applyNumberFormat="0" applyProtection="0">
      <alignment horizontal="left" vertical="top" indent="1"/>
    </xf>
    <xf numFmtId="186" fontId="56" fillId="14" borderId="251" applyNumberFormat="0" applyProtection="0">
      <alignment horizontal="left" vertical="top" indent="1"/>
    </xf>
    <xf numFmtId="190" fontId="28" fillId="51" borderId="258">
      <alignment horizontal="right" vertical="center"/>
      <protection locked="0"/>
    </xf>
    <xf numFmtId="4" fontId="56" fillId="0" borderId="252" applyNumberFormat="0" applyProtection="0">
      <alignment horizontal="right" vertical="center"/>
    </xf>
    <xf numFmtId="190" fontId="28" fillId="51" borderId="8">
      <alignment horizontal="right" vertical="center"/>
      <protection locked="0"/>
    </xf>
    <xf numFmtId="186" fontId="56" fillId="40" borderId="252" applyNumberFormat="0" applyFont="0" applyAlignment="0" applyProtection="0"/>
    <xf numFmtId="4" fontId="56" fillId="55" borderId="241" applyNumberFormat="0" applyProtection="0">
      <alignment horizontal="right" vertical="center"/>
    </xf>
    <xf numFmtId="186" fontId="60" fillId="52" borderId="251" applyNumberFormat="0" applyProtection="0">
      <alignment horizontal="left" vertical="top" indent="1"/>
    </xf>
    <xf numFmtId="186" fontId="56" fillId="15" borderId="243" applyNumberFormat="0" applyProtection="0">
      <alignment horizontal="left" vertical="top" indent="1"/>
    </xf>
    <xf numFmtId="0" fontId="73" fillId="52" borderId="243" applyNumberFormat="0" applyProtection="0">
      <alignment horizontal="left" vertical="top" indent="1"/>
    </xf>
    <xf numFmtId="193" fontId="5" fillId="7" borderId="248">
      <alignment vertical="center"/>
      <protection locked="0"/>
    </xf>
    <xf numFmtId="186" fontId="56" fillId="21" borderId="243" applyNumberFormat="0" applyProtection="0">
      <alignment horizontal="left" vertical="top" indent="1"/>
    </xf>
    <xf numFmtId="186" fontId="56" fillId="15" borderId="243" applyNumberFormat="0" applyProtection="0">
      <alignment horizontal="left" vertical="top" indent="1"/>
    </xf>
    <xf numFmtId="186" fontId="56" fillId="62" borderId="241" applyNumberFormat="0" applyProtection="0">
      <alignment horizontal="left" vertical="center" indent="1"/>
    </xf>
    <xf numFmtId="4" fontId="59" fillId="65" borderId="241" applyNumberFormat="0" applyProtection="0">
      <alignment horizontal="right" vertical="center"/>
    </xf>
    <xf numFmtId="4" fontId="56" fillId="55" borderId="241" applyNumberFormat="0" applyProtection="0">
      <alignment horizontal="right" vertical="center"/>
    </xf>
    <xf numFmtId="186" fontId="50" fillId="41" borderId="241" applyNumberFormat="0" applyAlignment="0" applyProtection="0"/>
    <xf numFmtId="172" fontId="28" fillId="12" borderId="8">
      <alignment vertical="center"/>
      <protection locked="0"/>
    </xf>
    <xf numFmtId="186" fontId="56" fillId="63" borderId="260" applyNumberFormat="0" applyProtection="0">
      <alignment horizontal="left" vertical="top" indent="1"/>
    </xf>
    <xf numFmtId="4" fontId="56" fillId="16" borderId="252" applyNumberFormat="0" applyProtection="0">
      <alignment horizontal="right" vertical="center"/>
    </xf>
    <xf numFmtId="186" fontId="27" fillId="15" borderId="260" applyNumberFormat="0" applyProtection="0">
      <alignment horizontal="left" vertical="top" indent="1"/>
    </xf>
    <xf numFmtId="186" fontId="56" fillId="21" borderId="251" applyNumberFormat="0" applyProtection="0">
      <alignment horizontal="left" vertical="top" indent="1"/>
    </xf>
    <xf numFmtId="186" fontId="50" fillId="41" borderId="262" applyNumberFormat="0" applyAlignment="0" applyProtection="0"/>
    <xf numFmtId="4" fontId="27" fillId="21" borderId="256"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61" fillId="21" borderId="254" applyBorder="0"/>
    <xf numFmtId="4" fontId="56" fillId="19" borderId="252" applyNumberFormat="0" applyProtection="0">
      <alignment horizontal="right" vertical="center"/>
    </xf>
    <xf numFmtId="186" fontId="56" fillId="40" borderId="262" applyNumberFormat="0" applyFont="0" applyAlignment="0" applyProtection="0"/>
    <xf numFmtId="4" fontId="56" fillId="19" borderId="252" applyNumberFormat="0" applyProtection="0">
      <alignment horizontal="right" vertical="center"/>
    </xf>
    <xf numFmtId="186" fontId="56" fillId="40" borderId="252"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7" applyNumberFormat="0" applyFill="0" applyAlignment="0" applyProtection="0"/>
    <xf numFmtId="4" fontId="56" fillId="57" borderId="256"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91" fontId="28" fillId="12" borderId="258">
      <alignment vertical="center"/>
      <protection locked="0"/>
    </xf>
    <xf numFmtId="186" fontId="56" fillId="14" borderId="251" applyNumberFormat="0" applyProtection="0">
      <alignment horizontal="left" vertical="top" indent="1"/>
    </xf>
    <xf numFmtId="186" fontId="60" fillId="52" borderId="243" applyNumberFormat="0" applyProtection="0">
      <alignment horizontal="left" vertical="top"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0" fontId="27" fillId="14" borderId="251" applyNumberFormat="0" applyProtection="0">
      <alignment horizontal="left" vertical="top" indent="1"/>
    </xf>
    <xf numFmtId="193" fontId="5" fillId="7" borderId="248">
      <alignment vertical="center"/>
      <protection locked="0"/>
    </xf>
    <xf numFmtId="191" fontId="28" fillId="50" borderId="8">
      <alignment vertical="center"/>
    </xf>
    <xf numFmtId="186" fontId="56" fillId="63" borderId="243" applyNumberFormat="0" applyProtection="0">
      <alignment horizontal="left" vertical="top" indent="1"/>
    </xf>
    <xf numFmtId="4" fontId="56" fillId="58" borderId="252" applyNumberFormat="0" applyProtection="0">
      <alignment horizontal="right" vertical="center"/>
    </xf>
    <xf numFmtId="186" fontId="27" fillId="21" borderId="243" applyNumberFormat="0" applyProtection="0">
      <alignment horizontal="left" vertical="top" indent="1"/>
    </xf>
    <xf numFmtId="4" fontId="56" fillId="15" borderId="241" applyNumberFormat="0" applyProtection="0">
      <alignment horizontal="right" vertical="center"/>
    </xf>
    <xf numFmtId="186" fontId="56" fillId="21" borderId="243" applyNumberFormat="0" applyProtection="0">
      <alignment horizontal="left" vertical="top" indent="1"/>
    </xf>
    <xf numFmtId="4" fontId="27" fillId="21" borderId="256" applyNumberFormat="0" applyProtection="0">
      <alignment horizontal="left" vertical="center" indent="1"/>
    </xf>
    <xf numFmtId="4" fontId="56" fillId="16" borderId="252" applyNumberFormat="0" applyProtection="0">
      <alignment horizontal="right" vertical="center"/>
    </xf>
    <xf numFmtId="186" fontId="27" fillId="64" borderId="248" applyNumberFormat="0">
      <protection locked="0"/>
    </xf>
    <xf numFmtId="4" fontId="56" fillId="61" borderId="244" applyNumberFormat="0" applyProtection="0">
      <alignment horizontal="left" vertical="center" indent="1"/>
    </xf>
    <xf numFmtId="186" fontId="56" fillId="40" borderId="241" applyNumberFormat="0" applyFont="0" applyAlignment="0" applyProtection="0"/>
    <xf numFmtId="191" fontId="28" fillId="50" borderId="8">
      <alignment vertical="center"/>
    </xf>
    <xf numFmtId="186" fontId="62" fillId="15" borderId="243" applyNumberFormat="0" applyProtection="0">
      <alignment horizontal="left" vertical="top" indent="1"/>
    </xf>
    <xf numFmtId="186" fontId="62" fillId="48" borderId="251" applyNumberFormat="0" applyProtection="0">
      <alignment horizontal="left" vertical="top" indent="1"/>
    </xf>
    <xf numFmtId="186" fontId="56" fillId="14" borderId="251" applyNumberFormat="0" applyProtection="0">
      <alignment horizontal="left" vertical="top" indent="1"/>
    </xf>
    <xf numFmtId="186" fontId="56" fillId="63" borderId="252" applyNumberFormat="0" applyProtection="0">
      <alignment horizontal="left" vertical="center" indent="1"/>
    </xf>
    <xf numFmtId="186" fontId="27" fillId="15" borderId="251" applyNumberFormat="0" applyProtection="0">
      <alignment horizontal="left" vertical="center" indent="1"/>
    </xf>
    <xf numFmtId="4" fontId="56" fillId="15" borderId="252" applyNumberFormat="0" applyProtection="0">
      <alignment horizontal="right" vertical="center"/>
    </xf>
    <xf numFmtId="186" fontId="62" fillId="15" borderId="251" applyNumberFormat="0" applyProtection="0">
      <alignment horizontal="left" vertical="top" indent="1"/>
    </xf>
    <xf numFmtId="186" fontId="56" fillId="21" borderId="243"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7" fillId="44" borderId="253" applyNumberFormat="0" applyAlignment="0" applyProtection="0"/>
    <xf numFmtId="186" fontId="56" fillId="14" borderId="243" applyNumberFormat="0" applyProtection="0">
      <alignment horizontal="left" vertical="top" indent="1"/>
    </xf>
    <xf numFmtId="0" fontId="27" fillId="63" borderId="243" applyNumberFormat="0" applyProtection="0">
      <alignment horizontal="left" vertical="center" indent="1"/>
    </xf>
    <xf numFmtId="193" fontId="5" fillId="69" borderId="248">
      <alignment vertical="center"/>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56" fillId="14" borderId="243" applyNumberFormat="0" applyProtection="0">
      <alignment horizontal="left" vertical="top" indent="1"/>
    </xf>
    <xf numFmtId="4" fontId="56" fillId="57" borderId="244" applyNumberFormat="0" applyProtection="0">
      <alignment horizontal="right" vertical="center"/>
    </xf>
    <xf numFmtId="186" fontId="56" fillId="63" borderId="243" applyNumberFormat="0" applyProtection="0">
      <alignment horizontal="left" vertical="top" indent="1"/>
    </xf>
    <xf numFmtId="188" fontId="5" fillId="69" borderId="248">
      <alignment vertical="center"/>
    </xf>
    <xf numFmtId="186" fontId="56" fillId="21" borderId="243" applyNumberFormat="0" applyProtection="0">
      <alignment horizontal="left" vertical="top" indent="1"/>
    </xf>
    <xf numFmtId="188" fontId="28" fillId="49" borderId="248">
      <alignment vertical="center"/>
    </xf>
    <xf numFmtId="186" fontId="56" fillId="40" borderId="241" applyNumberFormat="0" applyFont="0" applyAlignment="0" applyProtection="0"/>
    <xf numFmtId="186" fontId="56" fillId="15" borderId="251" applyNumberFormat="0" applyProtection="0">
      <alignment horizontal="left" vertical="top" indent="1"/>
    </xf>
    <xf numFmtId="190" fontId="28" fillId="51" borderId="258">
      <alignment horizontal="right" vertical="center"/>
      <protection locked="0"/>
    </xf>
    <xf numFmtId="191" fontId="28" fillId="12" borderId="258">
      <alignment vertical="center"/>
      <protection locked="0"/>
    </xf>
    <xf numFmtId="186" fontId="56" fillId="14" borderId="243" applyNumberFormat="0" applyProtection="0">
      <alignment horizontal="left" vertical="top" indent="1"/>
    </xf>
    <xf numFmtId="4" fontId="74" fillId="87" borderId="243" applyNumberFormat="0" applyProtection="0">
      <alignment horizontal="right" vertical="center"/>
    </xf>
    <xf numFmtId="4" fontId="64" fillId="64" borderId="252" applyNumberFormat="0" applyProtection="0">
      <alignment horizontal="right" vertical="center"/>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56" fillId="21" borderId="243" applyNumberFormat="0" applyProtection="0">
      <alignment horizontal="left" vertical="top" indent="1"/>
    </xf>
    <xf numFmtId="186" fontId="56" fillId="21" borderId="243" applyNumberFormat="0" applyProtection="0">
      <alignment horizontal="left" vertical="top" indent="1"/>
    </xf>
    <xf numFmtId="188" fontId="5" fillId="7" borderId="248">
      <alignment vertical="center"/>
      <protection locked="0"/>
    </xf>
    <xf numFmtId="186" fontId="62" fillId="48"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center" indent="1"/>
    </xf>
    <xf numFmtId="4" fontId="59" fillId="53" borderId="252" applyNumberFormat="0" applyProtection="0">
      <alignment vertical="center"/>
    </xf>
    <xf numFmtId="186" fontId="56" fillId="21" borderId="251" applyNumberFormat="0" applyProtection="0">
      <alignment horizontal="left" vertical="top" indent="1"/>
    </xf>
    <xf numFmtId="186" fontId="50" fillId="41" borderId="252" applyNumberFormat="0" applyAlignment="0" applyProtection="0"/>
    <xf numFmtId="4" fontId="59" fillId="65" borderId="252" applyNumberFormat="0" applyProtection="0">
      <alignment horizontal="right" vertical="center"/>
    </xf>
    <xf numFmtId="186" fontId="56" fillId="63" borderId="243" applyNumberFormat="0" applyProtection="0">
      <alignment horizontal="left" vertical="top" indent="1"/>
    </xf>
    <xf numFmtId="4" fontId="56" fillId="61" borderId="244" applyNumberFormat="0" applyProtection="0">
      <alignment horizontal="left" vertical="center" indent="1"/>
    </xf>
    <xf numFmtId="188" fontId="5" fillId="13" borderId="248">
      <alignment vertical="center"/>
    </xf>
    <xf numFmtId="4" fontId="56" fillId="59" borderId="252" applyNumberFormat="0" applyProtection="0">
      <alignment horizontal="right" vertical="center"/>
    </xf>
    <xf numFmtId="186" fontId="56" fillId="21" borderId="251" applyNumberFormat="0" applyProtection="0">
      <alignment horizontal="left" vertical="top" indent="1"/>
    </xf>
    <xf numFmtId="186" fontId="56" fillId="40" borderId="252" applyNumberFormat="0" applyFont="0" applyAlignment="0" applyProtection="0"/>
    <xf numFmtId="4" fontId="56" fillId="57" borderId="244" applyNumberFormat="0" applyProtection="0">
      <alignment horizontal="right" vertical="center"/>
    </xf>
    <xf numFmtId="186" fontId="56" fillId="63" borderId="243" applyNumberFormat="0" applyProtection="0">
      <alignment horizontal="left" vertical="top" indent="1"/>
    </xf>
    <xf numFmtId="186" fontId="27" fillId="21" borderId="251" applyNumberFormat="0" applyProtection="0">
      <alignment horizontal="left" vertical="center" indent="1"/>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62" fillId="15" borderId="251" applyNumberFormat="0" applyProtection="0">
      <alignment horizontal="left" vertical="top" indent="1"/>
    </xf>
    <xf numFmtId="186" fontId="56" fillId="40" borderId="262" applyNumberFormat="0" applyFont="0" applyAlignment="0" applyProtection="0"/>
    <xf numFmtId="4" fontId="56" fillId="61" borderId="266" applyNumberFormat="0" applyProtection="0">
      <alignment horizontal="left" vertical="center" indent="1"/>
    </xf>
    <xf numFmtId="186" fontId="56" fillId="14" borderId="251" applyNumberFormat="0" applyProtection="0">
      <alignment horizontal="left" vertical="top" indent="1"/>
    </xf>
    <xf numFmtId="186" fontId="44" fillId="0" borderId="257" applyNumberFormat="0" applyFill="0" applyAlignment="0" applyProtection="0"/>
    <xf numFmtId="4" fontId="56" fillId="52" borderId="252" applyNumberFormat="0" applyProtection="0">
      <alignment vertical="center"/>
    </xf>
    <xf numFmtId="194" fontId="33" fillId="0" borderId="269" applyFill="0"/>
    <xf numFmtId="4" fontId="56" fillId="15" borderId="256" applyNumberFormat="0" applyProtection="0">
      <alignment horizontal="left" vertical="center" indent="1"/>
    </xf>
    <xf numFmtId="191" fontId="28" fillId="50" borderId="258">
      <alignment vertical="center"/>
    </xf>
    <xf numFmtId="4" fontId="56" fillId="54" borderId="252" applyNumberFormat="0" applyProtection="0">
      <alignment horizontal="left" vertical="center" indent="1"/>
    </xf>
    <xf numFmtId="186" fontId="62" fillId="15" borderId="260" applyNumberFormat="0" applyProtection="0">
      <alignment horizontal="left" vertical="top" indent="1"/>
    </xf>
    <xf numFmtId="4" fontId="56" fillId="54" borderId="252" applyNumberFormat="0" applyProtection="0">
      <alignment horizontal="left" vertical="center" indent="1"/>
    </xf>
    <xf numFmtId="37" fontId="33" fillId="0" borderId="255" applyNumberFormat="0"/>
    <xf numFmtId="186" fontId="57" fillId="44" borderId="253" applyNumberFormat="0" applyAlignment="0" applyProtection="0"/>
    <xf numFmtId="186" fontId="56" fillId="40" borderId="252" applyNumberFormat="0" applyFont="0" applyAlignment="0" applyProtection="0"/>
    <xf numFmtId="193" fontId="28" fillId="12" borderId="258">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1" applyNumberFormat="0" applyProtection="0">
      <alignment horizontal="left" vertical="top" indent="1"/>
    </xf>
    <xf numFmtId="4" fontId="62" fillId="11" borderId="251" applyNumberFormat="0" applyProtection="0">
      <alignment horizontal="left" vertical="center" indent="1"/>
    </xf>
    <xf numFmtId="193" fontId="28" fillId="50" borderId="8">
      <alignment vertical="center"/>
    </xf>
    <xf numFmtId="190" fontId="5" fillId="69" borderId="258">
      <alignment vertical="center"/>
    </xf>
    <xf numFmtId="186" fontId="56" fillId="15" borderId="251" applyNumberFormat="0" applyProtection="0">
      <alignment horizontal="left" vertical="top" indent="1"/>
    </xf>
    <xf numFmtId="4" fontId="62" fillId="48" borderId="251" applyNumberFormat="0" applyProtection="0">
      <alignment vertical="center"/>
    </xf>
    <xf numFmtId="186" fontId="56" fillId="63" borderId="251" applyNumberFormat="0" applyProtection="0">
      <alignment horizontal="left" vertical="top" indent="1"/>
    </xf>
    <xf numFmtId="186" fontId="50" fillId="41" borderId="252" applyNumberFormat="0" applyAlignment="0" applyProtection="0"/>
    <xf numFmtId="186" fontId="56" fillId="63" borderId="251" applyNumberFormat="0" applyProtection="0">
      <alignment horizontal="left" vertical="top" indent="1"/>
    </xf>
    <xf numFmtId="4" fontId="27" fillId="21" borderId="256" applyNumberFormat="0" applyProtection="0">
      <alignment horizontal="left" vertical="center" indent="1"/>
    </xf>
    <xf numFmtId="4" fontId="62" fillId="11" borderId="251" applyNumberFormat="0" applyProtection="0">
      <alignment horizontal="left" vertical="center" indent="1"/>
    </xf>
    <xf numFmtId="186" fontId="42" fillId="44" borderId="252" applyNumberFormat="0" applyAlignment="0" applyProtection="0"/>
    <xf numFmtId="186" fontId="56" fillId="15" borderId="251" applyNumberFormat="0" applyProtection="0">
      <alignment horizontal="left" vertical="top" indent="1"/>
    </xf>
    <xf numFmtId="186" fontId="56" fillId="15" borderId="243" applyNumberFormat="0" applyProtection="0">
      <alignment horizontal="left" vertical="top" indent="1"/>
    </xf>
    <xf numFmtId="186" fontId="56" fillId="21" borderId="260" applyNumberFormat="0" applyProtection="0">
      <alignment horizontal="left" vertical="top" indent="1"/>
    </xf>
    <xf numFmtId="186" fontId="56" fillId="15" borderId="251" applyNumberFormat="0" applyProtection="0">
      <alignment horizontal="left" vertical="top" indent="1"/>
    </xf>
    <xf numFmtId="4" fontId="56" fillId="56" borderId="241" applyNumberFormat="0" applyProtection="0">
      <alignment horizontal="right" vertical="center"/>
    </xf>
    <xf numFmtId="4" fontId="27" fillId="21" borderId="244" applyNumberFormat="0" applyProtection="0">
      <alignment horizontal="left" vertical="center" indent="1"/>
    </xf>
    <xf numFmtId="186" fontId="56" fillId="40" borderId="241" applyNumberFormat="0" applyFont="0" applyAlignment="0" applyProtection="0"/>
    <xf numFmtId="193" fontId="28" fillId="50" borderId="268">
      <alignment vertical="center"/>
    </xf>
    <xf numFmtId="186" fontId="27" fillId="14" borderId="243" applyNumberFormat="0" applyProtection="0">
      <alignment horizontal="left" vertical="center" indent="1"/>
    </xf>
    <xf numFmtId="186" fontId="60" fillId="52" borderId="243" applyNumberFormat="0" applyProtection="0">
      <alignment horizontal="left" vertical="top" indent="1"/>
    </xf>
    <xf numFmtId="4" fontId="56" fillId="14" borderId="266" applyNumberFormat="0" applyProtection="0">
      <alignment horizontal="left" vertical="center" indent="1"/>
    </xf>
    <xf numFmtId="4" fontId="56" fillId="15" borderId="256" applyNumberFormat="0" applyProtection="0">
      <alignment horizontal="left" vertical="center" indent="1"/>
    </xf>
    <xf numFmtId="186" fontId="56" fillId="21" borderId="251" applyNumberFormat="0" applyProtection="0">
      <alignment horizontal="left" vertical="top" indent="1"/>
    </xf>
    <xf numFmtId="4" fontId="56" fillId="23" borderId="241" applyNumberFormat="0" applyProtection="0">
      <alignment horizontal="right" vertical="center"/>
    </xf>
    <xf numFmtId="188" fontId="28" fillId="49" borderId="258">
      <alignment vertical="center"/>
    </xf>
    <xf numFmtId="4" fontId="56" fillId="57" borderId="256" applyNumberFormat="0" applyProtection="0">
      <alignment horizontal="right" vertical="center"/>
    </xf>
    <xf numFmtId="186" fontId="56" fillId="15" borderId="251" applyNumberFormat="0" applyProtection="0">
      <alignment horizontal="left" vertical="top" indent="1"/>
    </xf>
    <xf numFmtId="186" fontId="28" fillId="49" borderId="258">
      <alignment vertical="center"/>
    </xf>
    <xf numFmtId="4" fontId="27" fillId="21" borderId="244" applyNumberFormat="0" applyProtection="0">
      <alignment horizontal="left" vertical="center" indent="1"/>
    </xf>
    <xf numFmtId="4" fontId="56" fillId="58" borderId="252" applyNumberFormat="0" applyProtection="0">
      <alignment horizontal="right" vertical="center"/>
    </xf>
    <xf numFmtId="4" fontId="63" fillId="66" borderId="256" applyNumberFormat="0" applyProtection="0">
      <alignment horizontal="left" vertical="center" indent="1"/>
    </xf>
    <xf numFmtId="186" fontId="56" fillId="63" borderId="243" applyNumberFormat="0" applyProtection="0">
      <alignment horizontal="left" vertical="top" indent="1"/>
    </xf>
    <xf numFmtId="4" fontId="72" fillId="84" borderId="243" applyNumberFormat="0" applyProtection="0">
      <alignment horizontal="right" vertical="center"/>
    </xf>
    <xf numFmtId="172" fontId="5" fillId="7" borderId="248">
      <alignmen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4" fontId="27" fillId="21" borderId="244" applyNumberFormat="0" applyProtection="0">
      <alignment horizontal="left" vertical="center" indent="1"/>
    </xf>
    <xf numFmtId="186" fontId="56" fillId="40" borderId="241" applyNumberFormat="0" applyFont="0" applyAlignment="0" applyProtection="0"/>
    <xf numFmtId="186" fontId="56" fillId="40" borderId="252" applyNumberFormat="0" applyFont="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42" fillId="44" borderId="262" applyNumberFormat="0" applyAlignment="0" applyProtection="0"/>
    <xf numFmtId="4" fontId="56" fillId="54" borderId="241" applyNumberFormat="0" applyProtection="0">
      <alignment horizontal="left" vertical="center" indent="1"/>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86" fontId="56" fillId="11" borderId="241" applyNumberFormat="0" applyProtection="0">
      <alignment horizontal="left" vertical="center" indent="1"/>
    </xf>
    <xf numFmtId="4" fontId="56" fillId="58" borderId="252" applyNumberFormat="0" applyProtection="0">
      <alignment horizontal="right" vertical="center"/>
    </xf>
    <xf numFmtId="186" fontId="56" fillId="21" borderId="251" applyNumberFormat="0" applyProtection="0">
      <alignment horizontal="left" vertical="top" indent="1"/>
    </xf>
    <xf numFmtId="186" fontId="28" fillId="12" borderId="248">
      <alignment vertical="center"/>
      <protection locked="0"/>
    </xf>
    <xf numFmtId="186" fontId="56" fillId="40" borderId="241" applyNumberFormat="0" applyFont="0" applyAlignment="0" applyProtection="0"/>
    <xf numFmtId="186" fontId="60" fillId="52" borderId="251" applyNumberFormat="0" applyProtection="0">
      <alignment horizontal="left" vertical="top" indent="1"/>
    </xf>
    <xf numFmtId="186" fontId="56" fillId="21" borderId="243"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56" fillId="40" borderId="252" applyNumberFormat="0" applyFont="0" applyAlignment="0" applyProtection="0"/>
    <xf numFmtId="186" fontId="56" fillId="14" borderId="251" applyNumberFormat="0" applyProtection="0">
      <alignment horizontal="left" vertical="top" indent="1"/>
    </xf>
    <xf numFmtId="0" fontId="5" fillId="69" borderId="8">
      <alignment vertical="center"/>
    </xf>
    <xf numFmtId="186" fontId="56" fillId="21" borderId="251" applyNumberFormat="0" applyProtection="0">
      <alignment horizontal="left" vertical="top" indent="1"/>
    </xf>
    <xf numFmtId="186" fontId="56" fillId="40" borderId="262" applyNumberFormat="0" applyFont="0" applyAlignment="0" applyProtection="0"/>
    <xf numFmtId="4" fontId="56" fillId="61" borderId="256" applyNumberFormat="0" applyProtection="0">
      <alignment horizontal="left" vertical="center" indent="1"/>
    </xf>
    <xf numFmtId="186" fontId="56" fillId="63" borderId="251" applyNumberFormat="0" applyProtection="0">
      <alignment horizontal="left" vertical="top" indent="1"/>
    </xf>
    <xf numFmtId="186" fontId="27" fillId="14" borderId="260" applyNumberFormat="0" applyProtection="0">
      <alignment horizontal="left" vertical="center" indent="1"/>
    </xf>
    <xf numFmtId="4" fontId="64" fillId="64" borderId="241" applyNumberFormat="0" applyProtection="0">
      <alignment horizontal="right" vertical="center"/>
    </xf>
    <xf numFmtId="186" fontId="57" fillId="44" borderId="253" applyNumberFormat="0" applyAlignment="0" applyProtection="0"/>
    <xf numFmtId="186" fontId="28" fillId="12" borderId="248">
      <alignment vertical="center"/>
      <protection locked="0"/>
    </xf>
    <xf numFmtId="186" fontId="56" fillId="14" borderId="243" applyNumberFormat="0" applyProtection="0">
      <alignment horizontal="left" vertical="top" indent="1"/>
    </xf>
    <xf numFmtId="186" fontId="28" fillId="49" borderId="8">
      <alignment vertical="center"/>
    </xf>
    <xf numFmtId="186" fontId="56" fillId="21" borderId="243" applyNumberFormat="0" applyProtection="0">
      <alignment horizontal="left" vertical="top" indent="1"/>
    </xf>
    <xf numFmtId="186" fontId="56" fillId="15" borderId="251" applyNumberFormat="0" applyProtection="0">
      <alignment horizontal="left" vertical="top" indent="1"/>
    </xf>
    <xf numFmtId="4" fontId="56" fillId="60" borderId="252" applyNumberFormat="0" applyProtection="0">
      <alignment horizontal="right" vertical="center"/>
    </xf>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4" fontId="56" fillId="54" borderId="241" applyNumberFormat="0" applyProtection="0">
      <alignment horizontal="left" vertical="center" indent="1"/>
    </xf>
    <xf numFmtId="186" fontId="56" fillId="15" borderId="260" applyNumberFormat="0" applyProtection="0">
      <alignment horizontal="left" vertical="top" indent="1"/>
    </xf>
    <xf numFmtId="4" fontId="56" fillId="19" borderId="262" applyNumberFormat="0" applyProtection="0">
      <alignment horizontal="right" vertical="center"/>
    </xf>
    <xf numFmtId="4" fontId="72" fillId="84" borderId="260" applyNumberFormat="0" applyProtection="0">
      <alignment horizontal="right" vertical="center"/>
    </xf>
    <xf numFmtId="4" fontId="27" fillId="21" borderId="266" applyNumberFormat="0" applyProtection="0">
      <alignment horizontal="left" vertical="center" indent="1"/>
    </xf>
    <xf numFmtId="186" fontId="56" fillId="14" borderId="251" applyNumberFormat="0" applyProtection="0">
      <alignment horizontal="left" vertical="top" indent="1"/>
    </xf>
    <xf numFmtId="4" fontId="64" fillId="64" borderId="252" applyNumberFormat="0" applyProtection="0">
      <alignment horizontal="right" vertical="center"/>
    </xf>
    <xf numFmtId="37" fontId="33" fillId="0" borderId="255" applyNumberFormat="0"/>
    <xf numFmtId="186" fontId="57" fillId="44" borderId="253" applyNumberFormat="0" applyAlignment="0" applyProtection="0"/>
    <xf numFmtId="188" fontId="5" fillId="70" borderId="8">
      <alignment horizontal="right" vertical="center"/>
      <protection locked="0"/>
    </xf>
    <xf numFmtId="4" fontId="56" fillId="14" borderId="256" applyNumberFormat="0" applyProtection="0">
      <alignment horizontal="left" vertical="center" indent="1"/>
    </xf>
    <xf numFmtId="190" fontId="28" fillId="51" borderId="258">
      <alignment horizontal="right" vertical="center"/>
      <protection locked="0"/>
    </xf>
    <xf numFmtId="37" fontId="33" fillId="0" borderId="255" applyNumberFormat="0"/>
    <xf numFmtId="4" fontId="59" fillId="65" borderId="262" applyNumberFormat="0" applyProtection="0">
      <alignment horizontal="right" vertical="center"/>
    </xf>
    <xf numFmtId="186" fontId="27" fillId="21" borderId="251" applyNumberFormat="0" applyProtection="0">
      <alignment horizontal="left" vertical="top" indent="1"/>
    </xf>
    <xf numFmtId="4" fontId="64" fillId="64" borderId="252" applyNumberFormat="0" applyProtection="0">
      <alignment horizontal="right" vertical="center"/>
    </xf>
    <xf numFmtId="186" fontId="57" fillId="44" borderId="253" applyNumberFormat="0" applyAlignment="0" applyProtection="0"/>
    <xf numFmtId="4" fontId="56" fillId="54" borderId="252" applyNumberFormat="0" applyProtection="0">
      <alignment horizontal="left" vertical="center" indent="1"/>
    </xf>
    <xf numFmtId="4" fontId="56" fillId="58" borderId="252" applyNumberFormat="0" applyProtection="0">
      <alignment horizontal="right" vertical="center"/>
    </xf>
    <xf numFmtId="191" fontId="28" fillId="51" borderId="8">
      <alignment horizontal="right" vertical="center"/>
      <protection locked="0"/>
    </xf>
    <xf numFmtId="0" fontId="27" fillId="14" borderId="251" applyNumberFormat="0" applyProtection="0">
      <alignment horizontal="left" vertical="top" indent="1"/>
    </xf>
    <xf numFmtId="172" fontId="5" fillId="7" borderId="8">
      <alignment vertical="center"/>
      <protection locked="0"/>
    </xf>
    <xf numFmtId="186" fontId="56" fillId="14" borderId="260" applyNumberFormat="0" applyProtection="0">
      <alignment horizontal="left" vertical="top" indent="1"/>
    </xf>
    <xf numFmtId="4" fontId="62" fillId="48" borderId="251" applyNumberFormat="0" applyProtection="0">
      <alignment vertical="center"/>
    </xf>
    <xf numFmtId="191" fontId="28" fillId="50" borderId="8">
      <alignment vertical="center"/>
    </xf>
    <xf numFmtId="186" fontId="56" fillId="40" borderId="252" applyNumberFormat="0" applyFont="0" applyAlignment="0" applyProtection="0"/>
    <xf numFmtId="186" fontId="56" fillId="15" borderId="251" applyNumberFormat="0" applyProtection="0">
      <alignment horizontal="left" vertical="top" indent="1"/>
    </xf>
    <xf numFmtId="186" fontId="56" fillId="63" borderId="251" applyNumberFormat="0" applyProtection="0">
      <alignment horizontal="left" vertical="top" indent="1"/>
    </xf>
    <xf numFmtId="190" fontId="28" fillId="51" borderId="258">
      <alignment horizontal="right" vertical="center"/>
      <protection locked="0"/>
    </xf>
    <xf numFmtId="186" fontId="56" fillId="63" borderId="251" applyNumberFormat="0" applyProtection="0">
      <alignment horizontal="left" vertical="top" indent="1"/>
    </xf>
    <xf numFmtId="4" fontId="56" fillId="52" borderId="262" applyNumberFormat="0" applyProtection="0">
      <alignment vertical="center"/>
    </xf>
    <xf numFmtId="4" fontId="62" fillId="48" borderId="251" applyNumberFormat="0" applyProtection="0">
      <alignment vertical="center"/>
    </xf>
    <xf numFmtId="190" fontId="5" fillId="13" borderId="248">
      <alignment vertical="center"/>
    </xf>
    <xf numFmtId="186" fontId="56" fillId="63" borderId="252" applyNumberFormat="0" applyProtection="0">
      <alignment horizontal="left" vertical="center" indent="1"/>
    </xf>
    <xf numFmtId="186" fontId="56" fillId="15" borderId="243" applyNumberFormat="0" applyProtection="0">
      <alignment horizontal="left" vertical="top" indent="1"/>
    </xf>
    <xf numFmtId="186" fontId="56" fillId="40" borderId="252" applyNumberFormat="0" applyFont="0" applyAlignment="0" applyProtection="0"/>
    <xf numFmtId="186" fontId="56" fillId="21" borderId="251" applyNumberFormat="0" applyProtection="0">
      <alignment horizontal="left" vertical="top" indent="1"/>
    </xf>
    <xf numFmtId="4" fontId="56" fillId="55" borderId="241" applyNumberFormat="0" applyProtection="0">
      <alignment horizontal="right" vertical="center"/>
    </xf>
    <xf numFmtId="4" fontId="56" fillId="61" borderId="244" applyNumberFormat="0" applyProtection="0">
      <alignment horizontal="left" vertical="center" indent="1"/>
    </xf>
    <xf numFmtId="186" fontId="56" fillId="40" borderId="241" applyNumberFormat="0" applyFont="0" applyAlignment="0" applyProtection="0"/>
    <xf numFmtId="193" fontId="28" fillId="12" borderId="268">
      <alignment vertical="center"/>
      <protection locked="0"/>
    </xf>
    <xf numFmtId="186" fontId="56" fillId="14" borderId="241" applyNumberFormat="0" applyProtection="0">
      <alignment horizontal="left" vertical="center" indent="1"/>
    </xf>
    <xf numFmtId="4" fontId="56" fillId="53" borderId="241" applyNumberFormat="0" applyProtection="0">
      <alignment horizontal="left" vertical="center" indent="1"/>
    </xf>
    <xf numFmtId="186" fontId="56" fillId="14" borderId="251" applyNumberFormat="0" applyProtection="0">
      <alignment horizontal="left" vertical="top" indent="1"/>
    </xf>
    <xf numFmtId="4" fontId="27" fillId="21" borderId="256" applyNumberFormat="0" applyProtection="0">
      <alignment horizontal="left" vertical="center" indent="1"/>
    </xf>
    <xf numFmtId="186" fontId="56" fillId="21" borderId="251" applyNumberFormat="0" applyProtection="0">
      <alignment horizontal="left" vertical="top" indent="1"/>
    </xf>
    <xf numFmtId="4" fontId="56" fillId="57" borderId="244" applyNumberFormat="0" applyProtection="0">
      <alignment horizontal="right" vertical="center"/>
    </xf>
    <xf numFmtId="4" fontId="62" fillId="48" borderId="251" applyNumberFormat="0" applyProtection="0">
      <alignment vertical="center"/>
    </xf>
    <xf numFmtId="4" fontId="56" fillId="56" borderId="252" applyNumberFormat="0" applyProtection="0">
      <alignment horizontal="right" vertical="center"/>
    </xf>
    <xf numFmtId="186" fontId="56" fillId="15" borderId="251" applyNumberFormat="0" applyProtection="0">
      <alignment horizontal="left" vertical="top" indent="1"/>
    </xf>
    <xf numFmtId="186" fontId="27" fillId="63" borderId="251" applyNumberFormat="0" applyProtection="0">
      <alignment horizontal="left" vertical="center" indent="1"/>
    </xf>
    <xf numFmtId="4" fontId="56" fillId="61" borderId="244" applyNumberFormat="0" applyProtection="0">
      <alignment horizontal="left" vertical="center" indent="1"/>
    </xf>
    <xf numFmtId="4" fontId="56" fillId="59" borderId="252" applyNumberFormat="0" applyProtection="0">
      <alignment horizontal="right" vertical="center"/>
    </xf>
    <xf numFmtId="4" fontId="64" fillId="64" borderId="252" applyNumberFormat="0" applyProtection="0">
      <alignment horizontal="right" vertical="center"/>
    </xf>
    <xf numFmtId="186" fontId="27" fillId="63" borderId="243" applyNumberFormat="0" applyProtection="0">
      <alignment horizontal="left" vertical="top" indent="1"/>
    </xf>
    <xf numFmtId="4" fontId="72" fillId="83" borderId="243" applyNumberFormat="0" applyProtection="0">
      <alignment horizontal="right" vertical="center"/>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44" fillId="0" borderId="247" applyNumberFormat="0" applyFill="0" applyAlignment="0" applyProtection="0"/>
    <xf numFmtId="4" fontId="56" fillId="61" borderId="244" applyNumberFormat="0" applyProtection="0">
      <alignment horizontal="left" vertical="center" indent="1"/>
    </xf>
    <xf numFmtId="186" fontId="56" fillId="40" borderId="241" applyNumberFormat="0" applyFont="0" applyAlignment="0" applyProtection="0"/>
    <xf numFmtId="186" fontId="56" fillId="14" borderId="251" applyNumberFormat="0" applyProtection="0">
      <alignment horizontal="left" vertical="top" indent="1"/>
    </xf>
    <xf numFmtId="4" fontId="56" fillId="15" borderId="256" applyNumberFormat="0" applyProtection="0">
      <alignment horizontal="left" vertical="center" indent="1"/>
    </xf>
    <xf numFmtId="186" fontId="27" fillId="15" borderId="251" applyNumberFormat="0" applyProtection="0">
      <alignment horizontal="left" vertical="center" indent="1"/>
    </xf>
    <xf numFmtId="186" fontId="56" fillId="14" borderId="251" applyNumberFormat="0" applyProtection="0">
      <alignment horizontal="left" vertical="top" indent="1"/>
    </xf>
    <xf numFmtId="186" fontId="60" fillId="52" borderId="251"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61" fillId="21" borderId="254" applyBorder="0"/>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40" borderId="252" applyNumberFormat="0" applyFont="0" applyAlignment="0" applyProtection="0"/>
    <xf numFmtId="4" fontId="71" fillId="53" borderId="251" applyNumberFormat="0" applyProtection="0">
      <alignment vertical="center"/>
    </xf>
    <xf numFmtId="4" fontId="74" fillId="87" borderId="251" applyNumberFormat="0" applyProtection="0">
      <alignment vertical="center"/>
    </xf>
    <xf numFmtId="186" fontId="56" fillId="21" borderId="251" applyNumberFormat="0" applyProtection="0">
      <alignment horizontal="left" vertical="top" indent="1"/>
    </xf>
    <xf numFmtId="186" fontId="56" fillId="63" borderId="251" applyNumberFormat="0" applyProtection="0">
      <alignment horizontal="left" vertical="top" indent="1"/>
    </xf>
    <xf numFmtId="0" fontId="5" fillId="13" borderId="258">
      <alignment vertical="center"/>
    </xf>
    <xf numFmtId="188" fontId="5" fillId="7" borderId="258">
      <alignment vertical="center"/>
      <protection locked="0"/>
    </xf>
    <xf numFmtId="0" fontId="5" fillId="69" borderId="258">
      <alignment vertical="center"/>
    </xf>
    <xf numFmtId="0" fontId="5" fillId="7" borderId="258">
      <alignment vertical="center"/>
      <protection locked="0"/>
    </xf>
    <xf numFmtId="4" fontId="56" fillId="15" borderId="252" applyNumberFormat="0" applyProtection="0">
      <alignment horizontal="right" vertical="center"/>
    </xf>
    <xf numFmtId="186" fontId="56" fillId="40" borderId="252" applyNumberFormat="0" applyFont="0" applyAlignment="0" applyProtection="0"/>
    <xf numFmtId="190" fontId="28" fillId="49" borderId="268">
      <alignment vertical="center"/>
    </xf>
    <xf numFmtId="186" fontId="42" fillId="44" borderId="252" applyNumberFormat="0" applyAlignment="0" applyProtection="0"/>
    <xf numFmtId="186" fontId="56" fillId="40" borderId="252" applyNumberFormat="0" applyFont="0" applyAlignment="0" applyProtection="0"/>
    <xf numFmtId="186" fontId="56" fillId="14" borderId="260" applyNumberFormat="0" applyProtection="0">
      <alignment horizontal="left" vertical="top" indent="1"/>
    </xf>
    <xf numFmtId="37" fontId="33" fillId="0" borderId="265" applyNumberFormat="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21" borderId="260" applyNumberFormat="0" applyProtection="0">
      <alignment horizontal="left" vertical="center" indent="1"/>
    </xf>
    <xf numFmtId="190" fontId="5" fillId="69" borderId="268">
      <alignment vertical="center"/>
    </xf>
    <xf numFmtId="186" fontId="56" fillId="21" borderId="260" applyNumberFormat="0" applyProtection="0">
      <alignment horizontal="left" vertical="top" indent="1"/>
    </xf>
    <xf numFmtId="4" fontId="56" fillId="61" borderId="256" applyNumberFormat="0" applyProtection="0">
      <alignment horizontal="left" vertical="center" indent="1"/>
    </xf>
    <xf numFmtId="186" fontId="42" fillId="44" borderId="262" applyNumberFormat="0" applyAlignment="0" applyProtection="0"/>
    <xf numFmtId="172" fontId="28" fillId="12" borderId="258">
      <alignment vertical="center"/>
      <protection locked="0"/>
    </xf>
    <xf numFmtId="4" fontId="56" fillId="15" borderId="262" applyNumberFormat="0" applyProtection="0">
      <alignment horizontal="right" vertical="center"/>
    </xf>
    <xf numFmtId="186" fontId="56" fillId="63" borderId="251" applyNumberFormat="0" applyProtection="0">
      <alignment horizontal="left" vertical="top" indent="1"/>
    </xf>
    <xf numFmtId="4" fontId="63" fillId="66" borderId="266" applyNumberFormat="0" applyProtection="0">
      <alignment horizontal="left" vertical="center" indent="1"/>
    </xf>
    <xf numFmtId="186" fontId="27" fillId="63" borderId="260" applyNumberFormat="0" applyProtection="0">
      <alignment horizontal="left" vertical="center" indent="1"/>
    </xf>
    <xf numFmtId="186" fontId="27" fillId="14" borderId="260" applyNumberFormat="0" applyProtection="0">
      <alignment horizontal="left" vertical="center" indent="1"/>
    </xf>
    <xf numFmtId="4" fontId="59" fillId="53" borderId="262" applyNumberFormat="0" applyProtection="0">
      <alignment vertical="center"/>
    </xf>
    <xf numFmtId="4" fontId="27" fillId="21" borderId="266" applyNumberFormat="0" applyProtection="0">
      <alignment horizontal="left" vertical="center"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40" borderId="262" applyNumberFormat="0" applyFont="0" applyAlignment="0" applyProtection="0"/>
    <xf numFmtId="4" fontId="59" fillId="53" borderId="252" applyNumberFormat="0" applyProtection="0">
      <alignment vertical="center"/>
    </xf>
    <xf numFmtId="186" fontId="56" fillId="21" borderId="260" applyNumberFormat="0" applyProtection="0">
      <alignment horizontal="left" vertical="top" indent="1"/>
    </xf>
    <xf numFmtId="186" fontId="56" fillId="40" borderId="262" applyNumberFormat="0" applyFont="0" applyAlignment="0" applyProtection="0"/>
    <xf numFmtId="186" fontId="56" fillId="14" borderId="251" applyNumberFormat="0" applyProtection="0">
      <alignment horizontal="left" vertical="top" indent="1"/>
    </xf>
    <xf numFmtId="0" fontId="27" fillId="15" borderId="260" applyNumberFormat="0" applyProtection="0">
      <alignment horizontal="left" vertical="top" indent="1"/>
    </xf>
    <xf numFmtId="4" fontId="70" fillId="86" borderId="260" applyNumberFormat="0" applyProtection="0">
      <alignment horizontal="left" vertical="center" indent="1"/>
    </xf>
    <xf numFmtId="193" fontId="28" fillId="50" borderId="268">
      <alignment vertical="center"/>
    </xf>
    <xf numFmtId="4" fontId="72" fillId="53" borderId="260" applyNumberFormat="0" applyProtection="0">
      <alignment horizontal="left" vertical="center" indent="1"/>
    </xf>
    <xf numFmtId="188" fontId="5" fillId="13" borderId="258">
      <alignmen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93" fontId="28" fillId="12" borderId="258">
      <alignment vertical="center"/>
      <protection locked="0"/>
    </xf>
    <xf numFmtId="4" fontId="62" fillId="48" borderId="251" applyNumberFormat="0" applyProtection="0">
      <alignment vertical="center"/>
    </xf>
    <xf numFmtId="186" fontId="56" fillId="40" borderId="262" applyNumberFormat="0" applyFont="0" applyAlignment="0" applyProtection="0"/>
    <xf numFmtId="186" fontId="62" fillId="15" borderId="251" applyNumberFormat="0" applyProtection="0">
      <alignment horizontal="left" vertical="top" indent="1"/>
    </xf>
    <xf numFmtId="186" fontId="56" fillId="11" borderId="252"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90" fontId="28" fillId="49" borderId="258">
      <alignment vertical="center"/>
    </xf>
    <xf numFmtId="186" fontId="61" fillId="21" borderId="254" applyBorder="0"/>
    <xf numFmtId="191" fontId="28" fillId="50" borderId="268">
      <alignment vertical="center"/>
    </xf>
    <xf numFmtId="186" fontId="27" fillId="21" borderId="251" applyNumberFormat="0" applyProtection="0">
      <alignment horizontal="left" vertical="top" indent="1"/>
    </xf>
    <xf numFmtId="37" fontId="33" fillId="0" borderId="255" applyNumberFormat="0"/>
    <xf numFmtId="186" fontId="60" fillId="52" borderId="260" applyNumberFormat="0" applyProtection="0">
      <alignment horizontal="left" vertical="top" indent="1"/>
    </xf>
    <xf numFmtId="4" fontId="72" fillId="86" borderId="251"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186" fontId="56" fillId="40" borderId="252" applyNumberFormat="0" applyFont="0" applyAlignment="0" applyProtection="0"/>
    <xf numFmtId="4" fontId="56" fillId="14" borderId="266" applyNumberFormat="0" applyProtection="0">
      <alignment horizontal="left" vertical="center" indent="1"/>
    </xf>
    <xf numFmtId="4" fontId="56" fillId="55" borderId="241" applyNumberFormat="0" applyProtection="0">
      <alignment horizontal="right" vertical="center"/>
    </xf>
    <xf numFmtId="186" fontId="50" fillId="41" borderId="241" applyNumberFormat="0" applyAlignment="0" applyProtection="0"/>
    <xf numFmtId="186" fontId="56" fillId="63" borderId="251" applyNumberFormat="0" applyProtection="0">
      <alignment horizontal="left" vertical="top" indent="1"/>
    </xf>
    <xf numFmtId="186" fontId="57" fillId="44" borderId="242" applyNumberFormat="0" applyAlignment="0" applyProtection="0"/>
    <xf numFmtId="186" fontId="56" fillId="15" borderId="243" applyNumberFormat="0" applyProtection="0">
      <alignment horizontal="left" vertical="top" indent="1"/>
    </xf>
    <xf numFmtId="186" fontId="56" fillId="21" borderId="243" applyNumberFormat="0" applyProtection="0">
      <alignment horizontal="left" vertical="top" indent="1"/>
    </xf>
    <xf numFmtId="186" fontId="42" fillId="44" borderId="262" applyNumberFormat="0" applyAlignment="0" applyProtection="0"/>
    <xf numFmtId="4" fontId="56" fillId="15" borderId="266" applyNumberFormat="0" applyProtection="0">
      <alignment horizontal="left" vertical="center" indent="1"/>
    </xf>
    <xf numFmtId="4" fontId="63" fillId="66" borderId="266" applyNumberFormat="0" applyProtection="0">
      <alignment horizontal="left" vertical="center"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4" fontId="56" fillId="61" borderId="266" applyNumberFormat="0" applyProtection="0">
      <alignment horizontal="left" vertical="center" indent="1"/>
    </xf>
    <xf numFmtId="186" fontId="56" fillId="15" borderId="251" applyNumberFormat="0" applyProtection="0">
      <alignment horizontal="left" vertical="top" indent="1"/>
    </xf>
    <xf numFmtId="4" fontId="56" fillId="14" borderId="266" applyNumberFormat="0" applyProtection="0">
      <alignment horizontal="left" vertical="center" indent="1"/>
    </xf>
    <xf numFmtId="186" fontId="27" fillId="21" borderId="251" applyNumberFormat="0" applyProtection="0">
      <alignment horizontal="left" vertical="center" indent="1"/>
    </xf>
    <xf numFmtId="186" fontId="56" fillId="21" borderId="260" applyNumberFormat="0" applyProtection="0">
      <alignment horizontal="left" vertical="top" indent="1"/>
    </xf>
    <xf numFmtId="0" fontId="73" fillId="52" borderId="260" applyNumberFormat="0" applyProtection="0">
      <alignment horizontal="left" vertical="top" indent="1"/>
    </xf>
    <xf numFmtId="4" fontId="59" fillId="53" borderId="262" applyNumberFormat="0" applyProtection="0">
      <alignment vertical="center"/>
    </xf>
    <xf numFmtId="186" fontId="27" fillId="63" borderId="251" applyNumberFormat="0" applyProtection="0">
      <alignment horizontal="left" vertical="top" indent="1"/>
    </xf>
    <xf numFmtId="186" fontId="28" fillId="12" borderId="268">
      <alignment vertical="center"/>
      <protection locked="0"/>
    </xf>
    <xf numFmtId="186" fontId="62" fillId="48" borderId="251"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4" fontId="62" fillId="11" borderId="251" applyNumberFormat="0" applyProtection="0">
      <alignment horizontal="left" vertical="center" indent="1"/>
    </xf>
    <xf numFmtId="186" fontId="56" fillId="14" borderId="251" applyNumberFormat="0" applyProtection="0">
      <alignment horizontal="left" vertical="top" indent="1"/>
    </xf>
    <xf numFmtId="186" fontId="44" fillId="0" borderId="257" applyNumberFormat="0" applyFill="0" applyAlignment="0" applyProtection="0"/>
    <xf numFmtId="4" fontId="59" fillId="12" borderId="258" applyNumberFormat="0" applyProtection="0">
      <alignment vertical="center"/>
    </xf>
    <xf numFmtId="186" fontId="56" fillId="21" borderId="243" applyNumberFormat="0" applyProtection="0">
      <alignment horizontal="left" vertical="top" indent="1"/>
    </xf>
    <xf numFmtId="186" fontId="28" fillId="12" borderId="258">
      <alignment vertical="center"/>
      <protection locked="0"/>
    </xf>
    <xf numFmtId="186" fontId="27" fillId="14" borderId="243" applyNumberFormat="0" applyProtection="0">
      <alignment horizontal="left" vertical="top" indent="1"/>
    </xf>
    <xf numFmtId="186" fontId="56" fillId="14" borderId="243" applyNumberFormat="0" applyProtection="0">
      <alignment horizontal="left" vertical="top" indent="1"/>
    </xf>
    <xf numFmtId="4" fontId="63" fillId="66" borderId="244" applyNumberFormat="0" applyProtection="0">
      <alignment horizontal="left" vertical="center" indent="1"/>
    </xf>
    <xf numFmtId="186" fontId="56" fillId="15" borderId="243" applyNumberFormat="0" applyProtection="0">
      <alignment horizontal="left" vertical="top" indent="1"/>
    </xf>
    <xf numFmtId="186" fontId="28" fillId="50" borderId="248">
      <alignment vertical="center"/>
    </xf>
    <xf numFmtId="186" fontId="62" fillId="15" borderId="251" applyNumberFormat="0" applyProtection="0">
      <alignment horizontal="left" vertical="top" indent="1"/>
    </xf>
    <xf numFmtId="186" fontId="56" fillId="63" borderId="251" applyNumberFormat="0" applyProtection="0">
      <alignment horizontal="left" vertical="top" indent="1"/>
    </xf>
    <xf numFmtId="186" fontId="27" fillId="14"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15" borderId="251" applyNumberFormat="0" applyProtection="0">
      <alignment horizontal="left" vertical="top" indent="1"/>
    </xf>
    <xf numFmtId="193" fontId="28" fillId="12" borderId="8">
      <alignment vertical="center"/>
      <protection locked="0"/>
    </xf>
    <xf numFmtId="186" fontId="27" fillId="14" borderId="251" applyNumberFormat="0" applyProtection="0">
      <alignment horizontal="left" vertical="center" indent="1"/>
    </xf>
    <xf numFmtId="186" fontId="27" fillId="15" borderId="251" applyNumberFormat="0" applyProtection="0">
      <alignment horizontal="left" vertical="top" indent="1"/>
    </xf>
    <xf numFmtId="186" fontId="56" fillId="40" borderId="252" applyNumberFormat="0" applyFont="0" applyAlignment="0" applyProtection="0"/>
    <xf numFmtId="186" fontId="56" fillId="21" borderId="243" applyNumberFormat="0" applyProtection="0">
      <alignment horizontal="left" vertical="top" indent="1"/>
    </xf>
    <xf numFmtId="186" fontId="44" fillId="0" borderId="247" applyNumberFormat="0" applyFill="0" applyAlignment="0" applyProtection="0"/>
    <xf numFmtId="186" fontId="56" fillId="15" borderId="243" applyNumberFormat="0" applyProtection="0">
      <alignment horizontal="left" vertical="top" indent="1"/>
    </xf>
    <xf numFmtId="186" fontId="56" fillId="40" borderId="241" applyNumberFormat="0" applyFont="0" applyAlignment="0" applyProtection="0"/>
    <xf numFmtId="186" fontId="56" fillId="21" borderId="243" applyNumberFormat="0" applyProtection="0">
      <alignment horizontal="left" vertical="top" indent="1"/>
    </xf>
    <xf numFmtId="186" fontId="27" fillId="64" borderId="248" applyNumberFormat="0">
      <protection locked="0"/>
    </xf>
    <xf numFmtId="191" fontId="28" fillId="51" borderId="248">
      <alignment horizontal="right" vertical="center"/>
      <protection locked="0"/>
    </xf>
    <xf numFmtId="4" fontId="56" fillId="19" borderId="241" applyNumberFormat="0" applyProtection="0">
      <alignment horizontal="right" vertical="center"/>
    </xf>
    <xf numFmtId="186" fontId="60" fillId="52" borderId="243" applyNumberFormat="0" applyProtection="0">
      <alignment horizontal="left" vertical="top" indent="1"/>
    </xf>
    <xf numFmtId="4" fontId="56" fillId="23" borderId="262" applyNumberFormat="0" applyProtection="0">
      <alignment horizontal="right" vertical="center"/>
    </xf>
    <xf numFmtId="4" fontId="56" fillId="55" borderId="262" applyNumberFormat="0" applyProtection="0">
      <alignment horizontal="right" vertical="center"/>
    </xf>
    <xf numFmtId="186" fontId="56" fillId="40" borderId="262" applyNumberFormat="0" applyFont="0" applyAlignment="0" applyProtection="0"/>
    <xf numFmtId="4" fontId="59" fillId="53" borderId="262" applyNumberFormat="0" applyProtection="0">
      <alignment vertical="center"/>
    </xf>
    <xf numFmtId="172" fontId="5" fillId="7" borderId="8">
      <alignment vertical="center"/>
      <protection locked="0"/>
    </xf>
    <xf numFmtId="188" fontId="5" fillId="13" borderId="8">
      <alignment vertical="center"/>
    </xf>
    <xf numFmtId="186" fontId="56" fillId="40" borderId="262" applyNumberFormat="0" applyFont="0" applyAlignment="0" applyProtection="0"/>
    <xf numFmtId="186" fontId="56" fillId="14" borderId="260" applyNumberFormat="0" applyProtection="0">
      <alignment horizontal="left" vertical="top"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4" fontId="56" fillId="59" borderId="262" applyNumberFormat="0" applyProtection="0">
      <alignment horizontal="right" vertical="center"/>
    </xf>
    <xf numFmtId="186" fontId="60" fillId="52" borderId="260" applyNumberFormat="0" applyProtection="0">
      <alignment horizontal="left" vertical="top" indent="1"/>
    </xf>
    <xf numFmtId="186" fontId="27" fillId="21" borderId="251" applyNumberFormat="0" applyProtection="0">
      <alignment horizontal="left" vertical="top" indent="1"/>
    </xf>
    <xf numFmtId="4" fontId="56" fillId="23" borderId="262" applyNumberFormat="0" applyProtection="0">
      <alignment horizontal="right" vertical="center"/>
    </xf>
    <xf numFmtId="186" fontId="56" fillId="11" borderId="262" applyNumberFormat="0" applyProtection="0">
      <alignment horizontal="left" vertical="center" indent="1"/>
    </xf>
    <xf numFmtId="186" fontId="56" fillId="21" borderId="260" applyNumberFormat="0" applyProtection="0">
      <alignment horizontal="left" vertical="top" indent="1"/>
    </xf>
    <xf numFmtId="188" fontId="5" fillId="13" borderId="8">
      <alignment vertical="center"/>
    </xf>
    <xf numFmtId="186" fontId="56" fillId="14" borderId="260" applyNumberFormat="0" applyProtection="0">
      <alignment horizontal="left" vertical="top" indent="1"/>
    </xf>
    <xf numFmtId="186" fontId="56" fillId="21" borderId="260" applyNumberFormat="0" applyProtection="0">
      <alignment horizontal="left" vertical="top" indent="1"/>
    </xf>
    <xf numFmtId="4" fontId="56" fillId="0" borderId="262" applyNumberFormat="0" applyProtection="0">
      <alignment horizontal="right" vertical="center"/>
    </xf>
    <xf numFmtId="4" fontId="56" fillId="16" borderId="262" applyNumberFormat="0" applyProtection="0">
      <alignment horizontal="right" vertical="center"/>
    </xf>
    <xf numFmtId="4" fontId="56" fillId="15" borderId="266" applyNumberFormat="0" applyProtection="0">
      <alignment horizontal="left" vertical="center" indent="1"/>
    </xf>
    <xf numFmtId="4" fontId="62" fillId="48" borderId="260" applyNumberFormat="0" applyProtection="0">
      <alignment vertical="center"/>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15" borderId="260" applyNumberFormat="0" applyProtection="0">
      <alignment horizontal="left" vertical="top" indent="1"/>
    </xf>
    <xf numFmtId="186" fontId="56" fillId="21" borderId="260" applyNumberFormat="0" applyProtection="0">
      <alignment horizontal="left" vertical="top" indent="1"/>
    </xf>
    <xf numFmtId="186" fontId="27" fillId="14" borderId="260" applyNumberFormat="0" applyProtection="0">
      <alignment horizontal="left" vertical="top" indent="1"/>
    </xf>
    <xf numFmtId="4" fontId="56" fillId="56" borderId="262" applyNumberFormat="0" applyProtection="0">
      <alignment horizontal="right" vertical="center"/>
    </xf>
    <xf numFmtId="186" fontId="56" fillId="15" borderId="260"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4" fontId="56" fillId="54" borderId="262" applyNumberFormat="0" applyProtection="0">
      <alignment horizontal="left" vertical="center" indent="1"/>
    </xf>
    <xf numFmtId="186" fontId="56" fillId="11" borderId="262" applyNumberFormat="0" applyProtection="0">
      <alignment horizontal="left" vertical="center"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64" fillId="64" borderId="262" applyNumberFormat="0" applyProtection="0">
      <alignment horizontal="right" vertical="center"/>
    </xf>
    <xf numFmtId="186" fontId="56" fillId="62" borderId="262" applyNumberFormat="0" applyProtection="0">
      <alignment horizontal="left" vertical="center" indent="1"/>
    </xf>
    <xf numFmtId="188" fontId="5" fillId="13" borderId="8">
      <alignment vertical="center"/>
    </xf>
    <xf numFmtId="186" fontId="56" fillId="14" borderId="260" applyNumberFormat="0" applyProtection="0">
      <alignment horizontal="left" vertical="top" indent="1"/>
    </xf>
    <xf numFmtId="186" fontId="56" fillId="63" borderId="262" applyNumberFormat="0" applyProtection="0">
      <alignment horizontal="left" vertical="center" indent="1"/>
    </xf>
    <xf numFmtId="4" fontId="56" fillId="55" borderId="262" applyNumberFormat="0" applyProtection="0">
      <alignment horizontal="right" vertical="center"/>
    </xf>
    <xf numFmtId="186" fontId="56" fillId="15" borderId="260" applyNumberFormat="0" applyProtection="0">
      <alignment horizontal="left" vertical="top" indent="1"/>
    </xf>
    <xf numFmtId="186" fontId="56" fillId="40" borderId="262" applyNumberFormat="0" applyFont="0" applyAlignment="0" applyProtection="0"/>
    <xf numFmtId="186" fontId="42" fillId="44" borderId="262" applyNumberFormat="0" applyAlignment="0" applyProtection="0"/>
    <xf numFmtId="186" fontId="50" fillId="41" borderId="262" applyNumberFormat="0" applyAlignment="0" applyProtection="0"/>
    <xf numFmtId="186" fontId="27" fillId="63" borderId="260" applyNumberFormat="0" applyProtection="0">
      <alignment horizontal="left" vertical="center" indent="1"/>
    </xf>
    <xf numFmtId="4" fontId="56" fillId="54" borderId="262" applyNumberFormat="0" applyProtection="0">
      <alignment horizontal="left" vertical="center" indent="1"/>
    </xf>
    <xf numFmtId="4" fontId="62" fillId="11" borderId="260"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4" fontId="56" fillId="15" borderId="266" applyNumberFormat="0" applyProtection="0">
      <alignment horizontal="left" vertical="center" indent="1"/>
    </xf>
    <xf numFmtId="186" fontId="42" fillId="44" borderId="262" applyNumberFormat="0" applyAlignment="0" applyProtection="0"/>
    <xf numFmtId="186" fontId="50" fillId="41" borderId="262" applyNumberFormat="0" applyAlignment="0" applyProtection="0"/>
    <xf numFmtId="4" fontId="56" fillId="59" borderId="262" applyNumberFormat="0" applyProtection="0">
      <alignment horizontal="right" vertical="center"/>
    </xf>
    <xf numFmtId="4" fontId="56" fillId="58" borderId="262" applyNumberFormat="0" applyProtection="0">
      <alignment horizontal="right" vertical="center"/>
    </xf>
    <xf numFmtId="4" fontId="56" fillId="54" borderId="262" applyNumberFormat="0" applyProtection="0">
      <alignment horizontal="left" vertical="center" indent="1"/>
    </xf>
    <xf numFmtId="37" fontId="33" fillId="0" borderId="265" applyNumberFormat="0"/>
    <xf numFmtId="4" fontId="56" fillId="58"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14" borderId="260" applyNumberFormat="0" applyProtection="0">
      <alignment horizontal="left" vertical="top" indent="1"/>
    </xf>
    <xf numFmtId="186" fontId="57" fillId="44" borderId="263" applyNumberFormat="0" applyAlignment="0" applyProtection="0"/>
    <xf numFmtId="186" fontId="56" fillId="21"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4" fillId="64" borderId="262" applyNumberFormat="0" applyProtection="0">
      <alignment horizontal="right" vertical="center"/>
    </xf>
    <xf numFmtId="186" fontId="56" fillId="40" borderId="262" applyNumberFormat="0" applyFont="0" applyAlignment="0" applyProtection="0"/>
    <xf numFmtId="186" fontId="62" fillId="15"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16" borderId="262" applyNumberFormat="0" applyProtection="0">
      <alignment horizontal="right" vertical="center"/>
    </xf>
    <xf numFmtId="4" fontId="56" fillId="23" borderId="262" applyNumberFormat="0" applyProtection="0">
      <alignment horizontal="right" vertical="center"/>
    </xf>
    <xf numFmtId="186" fontId="57" fillId="44" borderId="263" applyNumberFormat="0" applyAlignment="0" applyProtection="0"/>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9" borderId="262" applyNumberFormat="0" applyProtection="0">
      <alignment horizontal="right" vertical="center"/>
    </xf>
    <xf numFmtId="4" fontId="56" fillId="58" borderId="262" applyNumberFormat="0" applyProtection="0">
      <alignment horizontal="right" vertical="center"/>
    </xf>
    <xf numFmtId="4" fontId="56" fillId="14" borderId="266"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27" fillId="63" borderId="260"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2" fillId="48" borderId="260" applyNumberFormat="0" applyProtection="0">
      <alignment vertical="center"/>
    </xf>
    <xf numFmtId="37" fontId="33" fillId="0" borderId="265" applyNumberFormat="0"/>
    <xf numFmtId="4" fontId="56" fillId="23" borderId="262" applyNumberFormat="0" applyProtection="0">
      <alignment horizontal="right" vertical="center"/>
    </xf>
    <xf numFmtId="4" fontId="62" fillId="48" borderId="260" applyNumberFormat="0" applyProtection="0">
      <alignment vertical="center"/>
    </xf>
    <xf numFmtId="186" fontId="44" fillId="0" borderId="267" applyNumberFormat="0" applyFill="0" applyAlignment="0" applyProtection="0"/>
    <xf numFmtId="186" fontId="60" fillId="52" borderId="260" applyNumberFormat="0" applyProtection="0">
      <alignment horizontal="left" vertical="top" indent="1"/>
    </xf>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62" fillId="15" borderId="260" applyNumberFormat="0" applyProtection="0">
      <alignment horizontal="left" vertical="top" indent="1"/>
    </xf>
    <xf numFmtId="186" fontId="27"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57" borderId="266" applyNumberFormat="0" applyProtection="0">
      <alignment horizontal="right" vertical="center"/>
    </xf>
    <xf numFmtId="186" fontId="57" fillId="44" borderId="263" applyNumberFormat="0" applyAlignment="0" applyProtection="0"/>
    <xf numFmtId="186" fontId="56" fillId="40" borderId="262" applyNumberFormat="0" applyFont="0" applyAlignment="0" applyProtection="0"/>
    <xf numFmtId="4" fontId="56" fillId="16" borderId="262" applyNumberFormat="0" applyProtection="0">
      <alignment horizontal="right" vertical="center"/>
    </xf>
    <xf numFmtId="186" fontId="27" fillId="21" borderId="260" applyNumberFormat="0" applyProtection="0">
      <alignment horizontal="left" vertical="top" indent="1"/>
    </xf>
    <xf numFmtId="186" fontId="56" fillId="15" borderId="260" applyNumberFormat="0" applyProtection="0">
      <alignment horizontal="left" vertical="top" indent="1"/>
    </xf>
    <xf numFmtId="186" fontId="56" fillId="63" borderId="262"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7" applyNumberFormat="0" applyFill="0" applyAlignment="0" applyProtection="0"/>
    <xf numFmtId="186" fontId="27" fillId="14" borderId="251" applyNumberFormat="0" applyProtection="0">
      <alignment horizontal="left" vertical="top" indent="1"/>
    </xf>
    <xf numFmtId="4" fontId="56" fillId="0" borderId="252" applyNumberFormat="0" applyProtection="0">
      <alignment horizontal="right" vertical="center"/>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28" fillId="12" borderId="258">
      <alignment vertical="center"/>
      <protection locked="0"/>
    </xf>
    <xf numFmtId="186" fontId="56" fillId="40" borderId="262" applyNumberFormat="0" applyFont="0" applyAlignment="0" applyProtection="0"/>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27" fillId="14" borderId="251" applyNumberFormat="0" applyProtection="0">
      <alignment horizontal="left" vertical="top" indent="1"/>
    </xf>
    <xf numFmtId="186" fontId="61" fillId="21" borderId="254" applyBorder="0"/>
    <xf numFmtId="186" fontId="60" fillId="52" borderId="251" applyNumberFormat="0" applyProtection="0">
      <alignment horizontal="left" vertical="top" indent="1"/>
    </xf>
    <xf numFmtId="186" fontId="56" fillId="63" borderId="251" applyNumberFormat="0" applyProtection="0">
      <alignment horizontal="left" vertical="top" indent="1"/>
    </xf>
    <xf numFmtId="186" fontId="56" fillId="21" borderId="251" applyNumberFormat="0" applyProtection="0">
      <alignment horizontal="left" vertical="top" indent="1"/>
    </xf>
    <xf numFmtId="4" fontId="56" fillId="23" borderId="252" applyNumberFormat="0" applyProtection="0">
      <alignment horizontal="right" vertical="center"/>
    </xf>
    <xf numFmtId="190" fontId="28" fillId="49" borderId="268">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0" applyFill="0"/>
    <xf numFmtId="4" fontId="59" fillId="53" borderId="262" applyNumberFormat="0" applyProtection="0">
      <alignment vertical="center"/>
    </xf>
    <xf numFmtId="4" fontId="56" fillId="15" borderId="262" applyNumberFormat="0" applyProtection="0">
      <alignment horizontal="right" vertical="center"/>
    </xf>
    <xf numFmtId="186" fontId="50" fillId="41" borderId="262"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0" applyFill="0"/>
    <xf numFmtId="191" fontId="5" fillId="69" borderId="8">
      <alignment vertical="center"/>
    </xf>
    <xf numFmtId="186" fontId="42" fillId="44" borderId="262" applyNumberFormat="0" applyAlignment="0" applyProtection="0"/>
    <xf numFmtId="186" fontId="56" fillId="14" borderId="243" applyNumberFormat="0" applyProtection="0">
      <alignment horizontal="left" vertical="top" indent="1"/>
    </xf>
    <xf numFmtId="186" fontId="44" fillId="0" borderId="247" applyNumberFormat="0" applyFill="0" applyAlignment="0" applyProtection="0"/>
    <xf numFmtId="186" fontId="27" fillId="15"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6" fillId="63" borderId="243" applyNumberFormat="0" applyProtection="0">
      <alignment horizontal="left" vertical="top" indent="1"/>
    </xf>
    <xf numFmtId="186" fontId="56" fillId="14" borderId="252" applyNumberFormat="0" applyProtection="0">
      <alignment horizontal="left" vertical="center" indent="1"/>
    </xf>
    <xf numFmtId="193" fontId="28" fillId="50" borderId="8">
      <alignment vertical="center"/>
    </xf>
    <xf numFmtId="186" fontId="28" fillId="12" borderId="258">
      <alignment vertical="center"/>
      <protection locked="0"/>
    </xf>
    <xf numFmtId="190" fontId="5" fillId="69" borderId="258">
      <alignment vertical="center"/>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28" fillId="12" borderId="248">
      <alignment vertical="center"/>
      <protection locked="0"/>
    </xf>
    <xf numFmtId="186" fontId="56" fillId="15" borderId="243" applyNumberFormat="0" applyProtection="0">
      <alignment horizontal="left" vertical="top" indent="1"/>
    </xf>
    <xf numFmtId="190" fontId="5" fillId="13" borderId="248">
      <alignment vertical="center"/>
    </xf>
    <xf numFmtId="186" fontId="56" fillId="40" borderId="252" applyNumberFormat="0" applyFont="0" applyAlignment="0" applyProtection="0"/>
    <xf numFmtId="186" fontId="56" fillId="63" borderId="251" applyNumberFormat="0" applyProtection="0">
      <alignment horizontal="left" vertical="top" indent="1"/>
    </xf>
    <xf numFmtId="186" fontId="27" fillId="14" borderId="243" applyNumberFormat="0" applyProtection="0">
      <alignment horizontal="left" vertical="center" indent="1"/>
    </xf>
    <xf numFmtId="186" fontId="56" fillId="15" borderId="243" applyNumberFormat="0" applyProtection="0">
      <alignment horizontal="left" vertical="top" indent="1"/>
    </xf>
    <xf numFmtId="186" fontId="56" fillId="14" borderId="252" applyNumberFormat="0" applyProtection="0">
      <alignment horizontal="left" vertical="center" indent="1"/>
    </xf>
    <xf numFmtId="4" fontId="56" fillId="56" borderId="241" applyNumberFormat="0" applyProtection="0">
      <alignment horizontal="right" vertical="center"/>
    </xf>
    <xf numFmtId="4" fontId="63" fillId="66" borderId="244" applyNumberFormat="0" applyProtection="0">
      <alignment horizontal="left" vertical="center" indent="1"/>
    </xf>
    <xf numFmtId="37" fontId="33" fillId="0" borderId="255" applyNumberFormat="0"/>
    <xf numFmtId="0" fontId="5" fillId="69" borderId="248">
      <alignment vertical="center"/>
    </xf>
    <xf numFmtId="186" fontId="42" fillId="44" borderId="252" applyNumberFormat="0" applyAlignment="0" applyProtection="0"/>
    <xf numFmtId="186" fontId="56" fillId="21" borderId="251" applyNumberFormat="0" applyProtection="0">
      <alignment horizontal="left" vertical="top" indent="1"/>
    </xf>
    <xf numFmtId="190" fontId="28" fillId="49" borderId="8">
      <alignment vertical="center"/>
    </xf>
    <xf numFmtId="186" fontId="56" fillId="21" borderId="243" applyNumberFormat="0" applyProtection="0">
      <alignment horizontal="left" vertical="top" indent="1"/>
    </xf>
    <xf numFmtId="4" fontId="56" fillId="57" borderId="256" applyNumberFormat="0" applyProtection="0">
      <alignment horizontal="right" vertical="center"/>
    </xf>
    <xf numFmtId="4" fontId="56" fillId="61" borderId="256" applyNumberFormat="0" applyProtection="0">
      <alignment horizontal="left" vertical="center" indent="1"/>
    </xf>
    <xf numFmtId="186" fontId="56" fillId="15" borderId="251" applyNumberFormat="0" applyProtection="0">
      <alignment horizontal="left" vertical="top" indent="1"/>
    </xf>
    <xf numFmtId="191" fontId="28" fillId="12" borderId="258">
      <alignment vertical="center"/>
      <protection locked="0"/>
    </xf>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8" fillId="50" borderId="8">
      <alignmen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4" fontId="63" fillId="66" borderId="256"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27" fillId="21" borderId="251"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21" borderId="251" applyNumberFormat="0" applyProtection="0">
      <alignment horizontal="left" vertical="top" indent="1"/>
    </xf>
    <xf numFmtId="186" fontId="56" fillId="11" borderId="252" applyNumberFormat="0" applyProtection="0">
      <alignment horizontal="left" vertical="center" indent="1"/>
    </xf>
    <xf numFmtId="186" fontId="56" fillId="14" borderId="260" applyNumberFormat="0" applyProtection="0">
      <alignment horizontal="left" vertical="top" indent="1"/>
    </xf>
    <xf numFmtId="4" fontId="56" fillId="55" borderId="252" applyNumberFormat="0" applyProtection="0">
      <alignment horizontal="right" vertical="center"/>
    </xf>
    <xf numFmtId="4" fontId="27" fillId="21" borderId="266" applyNumberFormat="0" applyProtection="0">
      <alignment horizontal="left" vertical="center" indent="1"/>
    </xf>
    <xf numFmtId="186" fontId="62" fillId="48" borderId="251" applyNumberFormat="0" applyProtection="0">
      <alignment horizontal="left" vertical="top" indent="1"/>
    </xf>
    <xf numFmtId="4" fontId="56" fillId="16" borderId="252" applyNumberFormat="0" applyProtection="0">
      <alignment horizontal="right" vertical="center"/>
    </xf>
    <xf numFmtId="4" fontId="56" fillId="56" borderId="262" applyNumberFormat="0" applyProtection="0">
      <alignment horizontal="right" vertical="center"/>
    </xf>
    <xf numFmtId="4" fontId="56" fillId="60" borderId="262" applyNumberFormat="0" applyProtection="0">
      <alignment horizontal="right" vertical="center"/>
    </xf>
    <xf numFmtId="4" fontId="56" fillId="0" borderId="262" applyNumberFormat="0" applyProtection="0">
      <alignment horizontal="right" vertical="center"/>
    </xf>
    <xf numFmtId="186" fontId="56" fillId="63" borderId="260" applyNumberFormat="0" applyProtection="0">
      <alignment horizontal="left" vertical="top" indent="1"/>
    </xf>
    <xf numFmtId="4" fontId="56" fillId="58" borderId="262" applyNumberFormat="0" applyProtection="0">
      <alignment horizontal="right" vertical="center"/>
    </xf>
    <xf numFmtId="4" fontId="56" fillId="56" borderId="262" applyNumberFormat="0" applyProtection="0">
      <alignment horizontal="right" vertical="center"/>
    </xf>
    <xf numFmtId="186" fontId="61" fillId="21" borderId="264" applyBorder="0"/>
    <xf numFmtId="186" fontId="56" fillId="63" borderId="260" applyNumberFormat="0" applyProtection="0">
      <alignment horizontal="left" vertical="top" indent="1"/>
    </xf>
    <xf numFmtId="4" fontId="62" fillId="48" borderId="260" applyNumberFormat="0" applyProtection="0">
      <alignment vertical="center"/>
    </xf>
    <xf numFmtId="186" fontId="42" fillId="44" borderId="262" applyNumberFormat="0" applyAlignment="0" applyProtection="0"/>
    <xf numFmtId="186" fontId="56" fillId="21" borderId="260" applyNumberFormat="0" applyProtection="0">
      <alignment horizontal="left" vertical="top" indent="1"/>
    </xf>
    <xf numFmtId="186" fontId="56" fillId="14" borderId="262" applyNumberFormat="0" applyProtection="0">
      <alignment horizontal="left" vertical="center" indent="1"/>
    </xf>
    <xf numFmtId="186" fontId="56" fillId="40" borderId="262" applyNumberFormat="0" applyFont="0" applyAlignment="0" applyProtection="0"/>
    <xf numFmtId="4" fontId="56" fillId="0" borderId="252"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60" applyNumberFormat="0" applyProtection="0">
      <alignment horizontal="left" vertical="top" indent="1"/>
    </xf>
    <xf numFmtId="188" fontId="5" fillId="13" borderId="8">
      <alignment vertical="center"/>
    </xf>
    <xf numFmtId="4" fontId="56" fillId="15" borderId="266" applyNumberFormat="0" applyProtection="0">
      <alignment horizontal="left" vertical="center"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4" fontId="64" fillId="64" borderId="252" applyNumberFormat="0" applyProtection="0">
      <alignment horizontal="right" vertical="center"/>
    </xf>
    <xf numFmtId="4" fontId="56" fillId="59" borderId="252" applyNumberFormat="0" applyProtection="0">
      <alignment horizontal="right" vertical="center"/>
    </xf>
    <xf numFmtId="186" fontId="57" fillId="44" borderId="253" applyNumberFormat="0" applyAlignment="0" applyProtection="0"/>
    <xf numFmtId="186" fontId="27" fillId="21" borderId="260" applyNumberFormat="0" applyProtection="0">
      <alignment horizontal="left" vertical="center" indent="1"/>
    </xf>
    <xf numFmtId="186" fontId="27" fillId="21" borderId="260" applyNumberFormat="0" applyProtection="0">
      <alignment horizontal="left" vertical="top" indent="1"/>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90" fontId="28" fillId="49" borderId="8">
      <alignment vertical="center"/>
    </xf>
    <xf numFmtId="186" fontId="56" fillId="21" borderId="260" applyNumberFormat="0" applyProtection="0">
      <alignment horizontal="left" vertical="top" indent="1"/>
    </xf>
    <xf numFmtId="188" fontId="5" fillId="7" borderId="268">
      <alignment vertical="center"/>
      <protection locked="0"/>
    </xf>
    <xf numFmtId="190" fontId="28" fillId="51" borderId="258">
      <alignment horizontal="right" vertical="center"/>
      <protection locked="0"/>
    </xf>
    <xf numFmtId="188" fontId="28" fillId="49" borderId="258">
      <alignment vertical="center"/>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27" fillId="21" borderId="251" applyNumberFormat="0" applyProtection="0">
      <alignment horizontal="left" vertical="center" indent="1"/>
    </xf>
    <xf numFmtId="4" fontId="56" fillId="60" borderId="252" applyNumberFormat="0" applyProtection="0">
      <alignment horizontal="right" vertical="center"/>
    </xf>
    <xf numFmtId="191" fontId="5" fillId="13" borderId="268">
      <alignment vertical="center"/>
    </xf>
    <xf numFmtId="186" fontId="56" fillId="14" borderId="251" applyNumberFormat="0" applyProtection="0">
      <alignment horizontal="left" vertical="top" indent="1"/>
    </xf>
    <xf numFmtId="4" fontId="63" fillId="66" borderId="266" applyNumberFormat="0" applyProtection="0">
      <alignment horizontal="left" vertical="center" indent="1"/>
    </xf>
    <xf numFmtId="186" fontId="56" fillId="14" borderId="251" applyNumberFormat="0" applyProtection="0">
      <alignment horizontal="left" vertical="top" indent="1"/>
    </xf>
    <xf numFmtId="188" fontId="5" fillId="69" borderId="258">
      <alignment vertical="center"/>
    </xf>
    <xf numFmtId="191" fontId="28" fillId="50" borderId="258">
      <alignment vertical="center"/>
    </xf>
    <xf numFmtId="186" fontId="60" fillId="52" borderId="260" applyNumberFormat="0" applyProtection="0">
      <alignment horizontal="left" vertical="top" indent="1"/>
    </xf>
    <xf numFmtId="186" fontId="56" fillId="40" borderId="252" applyNumberFormat="0" applyFont="0" applyAlignment="0" applyProtection="0"/>
    <xf numFmtId="186" fontId="27" fillId="14" borderId="251" applyNumberFormat="0" applyProtection="0">
      <alignment horizontal="left" vertical="center" indent="1"/>
    </xf>
    <xf numFmtId="186" fontId="56" fillId="63" borderId="251" applyNumberFormat="0" applyProtection="0">
      <alignment horizontal="left" vertical="top" indent="1"/>
    </xf>
    <xf numFmtId="186" fontId="27" fillId="64" borderId="8" applyNumberFormat="0">
      <protection locked="0"/>
    </xf>
    <xf numFmtId="193" fontId="28" fillId="12" borderId="258">
      <alignment vertical="center"/>
      <protection locked="0"/>
    </xf>
    <xf numFmtId="186" fontId="56" fillId="63" borderId="251" applyNumberFormat="0" applyProtection="0">
      <alignment horizontal="left" vertical="top" indent="1"/>
    </xf>
    <xf numFmtId="186" fontId="56" fillId="40" borderId="252" applyNumberFormat="0" applyFont="0" applyAlignment="0" applyProtection="0"/>
    <xf numFmtId="186" fontId="27" fillId="21" borderId="251" applyNumberFormat="0" applyProtection="0">
      <alignment horizontal="left" vertical="center" indent="1"/>
    </xf>
    <xf numFmtId="186" fontId="56" fillId="63" borderId="243" applyNumberFormat="0" applyProtection="0">
      <alignment horizontal="left" vertical="top" indent="1"/>
    </xf>
    <xf numFmtId="191" fontId="5" fillId="70" borderId="258">
      <alignment horizontal="right" vertical="center"/>
      <protection locked="0"/>
    </xf>
    <xf numFmtId="186" fontId="56" fillId="14" borderId="243" applyNumberFormat="0" applyProtection="0">
      <alignment horizontal="left" vertical="top" indent="1"/>
    </xf>
    <xf numFmtId="4" fontId="56" fillId="14" borderId="256" applyNumberFormat="0" applyProtection="0">
      <alignment horizontal="left" vertical="center" indent="1"/>
    </xf>
    <xf numFmtId="190" fontId="5" fillId="70" borderId="248">
      <alignment horizontal="right" vertical="center"/>
      <protection locked="0"/>
    </xf>
    <xf numFmtId="186" fontId="60" fillId="52" borderId="251" applyNumberFormat="0" applyProtection="0">
      <alignment horizontal="left" vertical="top" indent="1"/>
    </xf>
    <xf numFmtId="186" fontId="27" fillId="15" borderId="251" applyNumberFormat="0" applyProtection="0">
      <alignment horizontal="left" vertical="top" indent="1"/>
    </xf>
    <xf numFmtId="186" fontId="56" fillId="11" borderId="241" applyNumberFormat="0" applyProtection="0">
      <alignment horizontal="left" vertical="center" indent="1"/>
    </xf>
    <xf numFmtId="4" fontId="62" fillId="48" borderId="251" applyNumberFormat="0" applyProtection="0">
      <alignment vertical="center"/>
    </xf>
    <xf numFmtId="186" fontId="56" fillId="63" borderId="243" applyNumberFormat="0" applyProtection="0">
      <alignment horizontal="left" vertical="top" indent="1"/>
    </xf>
    <xf numFmtId="4" fontId="59" fillId="65" borderId="241" applyNumberFormat="0" applyProtection="0">
      <alignment horizontal="right" vertical="center"/>
    </xf>
    <xf numFmtId="4" fontId="56" fillId="61" borderId="256" applyNumberFormat="0" applyProtection="0">
      <alignment horizontal="left" vertical="center" indent="1"/>
    </xf>
    <xf numFmtId="186" fontId="27" fillId="14" borderId="260" applyNumberFormat="0" applyProtection="0">
      <alignment horizontal="left" vertical="center" indent="1"/>
    </xf>
    <xf numFmtId="186" fontId="56" fillId="40" borderId="241" applyNumberFormat="0" applyFont="0" applyAlignment="0" applyProtection="0"/>
    <xf numFmtId="186" fontId="28" fillId="12" borderId="8">
      <alignment vertical="center"/>
      <protection locked="0"/>
    </xf>
    <xf numFmtId="193" fontId="28" fillId="50" borderId="248">
      <alignment vertical="center"/>
    </xf>
    <xf numFmtId="186" fontId="62" fillId="48" borderId="251" applyNumberFormat="0" applyProtection="0">
      <alignment horizontal="left" vertical="top" indent="1"/>
    </xf>
    <xf numFmtId="186" fontId="57" fillId="44" borderId="253" applyNumberFormat="0" applyAlignment="0" applyProtection="0"/>
    <xf numFmtId="186" fontId="56" fillId="63" borderId="243" applyNumberFormat="0" applyProtection="0">
      <alignment horizontal="left" vertical="top" indent="1"/>
    </xf>
    <xf numFmtId="186" fontId="27" fillId="63" borderId="251" applyNumberFormat="0" applyProtection="0">
      <alignment horizontal="left" vertical="center" indent="1"/>
    </xf>
    <xf numFmtId="186" fontId="56" fillId="40" borderId="241" applyNumberFormat="0" applyFont="0" applyAlignment="0" applyProtection="0"/>
    <xf numFmtId="4" fontId="27" fillId="21" borderId="256" applyNumberFormat="0" applyProtection="0">
      <alignment horizontal="left" vertical="center" indent="1"/>
    </xf>
    <xf numFmtId="186" fontId="56" fillId="15" borderId="251" applyNumberFormat="0" applyProtection="0">
      <alignment horizontal="left" vertical="top" indent="1"/>
    </xf>
    <xf numFmtId="4" fontId="56" fillId="15" borderId="256" applyNumberFormat="0" applyProtection="0">
      <alignment horizontal="left" vertical="center" indent="1"/>
    </xf>
    <xf numFmtId="186" fontId="56" fillId="14" borderId="243" applyNumberFormat="0" applyProtection="0">
      <alignment horizontal="left" vertical="top" indent="1"/>
    </xf>
    <xf numFmtId="186" fontId="61" fillId="21" borderId="254" applyBorder="0"/>
    <xf numFmtId="4" fontId="64" fillId="64" borderId="241" applyNumberFormat="0" applyProtection="0">
      <alignment horizontal="right" vertical="center"/>
    </xf>
    <xf numFmtId="186" fontId="56" fillId="62" borderId="252" applyNumberFormat="0" applyProtection="0">
      <alignment horizontal="left" vertical="center" indent="1"/>
    </xf>
    <xf numFmtId="186" fontId="27" fillId="21" borderId="243" applyNumberFormat="0" applyProtection="0">
      <alignment horizontal="left" vertical="center" indent="1"/>
    </xf>
    <xf numFmtId="4" fontId="62" fillId="48" borderId="243" applyNumberFormat="0" applyProtection="0">
      <alignment vertical="center"/>
    </xf>
    <xf numFmtId="186" fontId="56" fillId="21" borderId="243" applyNumberFormat="0" applyProtection="0">
      <alignment horizontal="left" vertical="top" indent="1"/>
    </xf>
    <xf numFmtId="37" fontId="33" fillId="0" borderId="246" applyNumberFormat="0"/>
    <xf numFmtId="186" fontId="42" fillId="44" borderId="241" applyNumberFormat="0" applyAlignment="0" applyProtection="0"/>
    <xf numFmtId="186" fontId="56" fillId="11" borderId="241" applyNumberFormat="0" applyProtection="0">
      <alignment horizontal="left" vertical="center" indent="1"/>
    </xf>
    <xf numFmtId="186" fontId="56" fillId="14" borderId="243" applyNumberFormat="0" applyProtection="0">
      <alignment horizontal="left" vertical="top" indent="1"/>
    </xf>
    <xf numFmtId="186" fontId="28" fillId="51" borderId="248">
      <alignment horizontal="right" vertical="center"/>
      <protection locked="0"/>
    </xf>
    <xf numFmtId="4" fontId="56" fillId="55" borderId="252" applyNumberFormat="0" applyProtection="0">
      <alignment horizontal="right" vertical="center"/>
    </xf>
    <xf numFmtId="191" fontId="5" fillId="13" borderId="248">
      <alignment vertical="center"/>
    </xf>
    <xf numFmtId="186" fontId="56" fillId="40" borderId="252" applyNumberFormat="0" applyFont="0" applyAlignment="0" applyProtection="0"/>
    <xf numFmtId="186" fontId="56" fillId="15" borderId="251" applyNumberFormat="0" applyProtection="0">
      <alignment horizontal="left" vertical="top" indent="1"/>
    </xf>
    <xf numFmtId="186" fontId="56" fillId="62" borderId="262" applyNumberFormat="0" applyProtection="0">
      <alignment horizontal="left" vertical="center" indent="1"/>
    </xf>
    <xf numFmtId="186" fontId="27" fillId="15" borderId="260" applyNumberFormat="0" applyProtection="0">
      <alignment horizontal="left" vertical="center" indent="1"/>
    </xf>
    <xf numFmtId="4" fontId="62" fillId="11" borderId="251" applyNumberFormat="0" applyProtection="0">
      <alignment horizontal="left" vertical="center" indent="1"/>
    </xf>
    <xf numFmtId="186" fontId="56" fillId="21" borderId="251" applyNumberFormat="0" applyProtection="0">
      <alignment horizontal="left" vertical="top" indent="1"/>
    </xf>
    <xf numFmtId="186" fontId="56" fillId="15" borderId="243" applyNumberFormat="0" applyProtection="0">
      <alignment horizontal="left" vertical="top" indent="1"/>
    </xf>
    <xf numFmtId="194" fontId="33" fillId="0" borderId="230" applyFill="0"/>
    <xf numFmtId="186" fontId="56" fillId="63" borderId="252" applyNumberFormat="0" applyProtection="0">
      <alignment horizontal="left" vertical="center" indent="1"/>
    </xf>
    <xf numFmtId="4" fontId="56" fillId="60" borderId="241" applyNumberFormat="0" applyProtection="0">
      <alignment horizontal="right" vertical="center"/>
    </xf>
    <xf numFmtId="186" fontId="56" fillId="21" borderId="243" applyNumberFormat="0" applyProtection="0">
      <alignment horizontal="left" vertical="top" indent="1"/>
    </xf>
    <xf numFmtId="4" fontId="63" fillId="66" borderId="244" applyNumberFormat="0" applyProtection="0">
      <alignment horizontal="left" vertical="center" indent="1"/>
    </xf>
    <xf numFmtId="4" fontId="56" fillId="56" borderId="241" applyNumberFormat="0" applyProtection="0">
      <alignment horizontal="right" vertical="center"/>
    </xf>
    <xf numFmtId="186" fontId="56" fillId="63" borderId="243" applyNumberFormat="0" applyProtection="0">
      <alignment horizontal="left" vertical="top" indent="1"/>
    </xf>
    <xf numFmtId="193" fontId="28" fillId="50" borderId="248">
      <alignment vertical="center"/>
    </xf>
    <xf numFmtId="186" fontId="61" fillId="21" borderId="264" applyBorder="0"/>
    <xf numFmtId="186" fontId="56" fillId="63" borderId="260" applyNumberFormat="0" applyProtection="0">
      <alignment horizontal="left" vertical="top" indent="1"/>
    </xf>
    <xf numFmtId="194" fontId="33" fillId="0" borderId="230" applyFill="0"/>
    <xf numFmtId="186" fontId="56" fillId="40" borderId="262" applyNumberFormat="0" applyFont="0" applyAlignment="0" applyProtection="0"/>
    <xf numFmtId="186" fontId="57" fillId="44" borderId="263" applyNumberFormat="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56" fillId="14" borderId="252" applyNumberFormat="0" applyProtection="0">
      <alignment horizontal="left" vertical="center" indent="1"/>
    </xf>
    <xf numFmtId="4" fontId="56" fillId="0" borderId="262"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4" fontId="72" fillId="87" borderId="260" applyNumberFormat="0" applyProtection="0">
      <alignment vertical="center"/>
    </xf>
    <xf numFmtId="186" fontId="56" fillId="62" borderId="262" applyNumberFormat="0" applyProtection="0">
      <alignment horizontal="left" vertical="center" indent="1"/>
    </xf>
    <xf numFmtId="186" fontId="56" fillId="40" borderId="262" applyNumberFormat="0" applyFont="0" applyAlignment="0" applyProtection="0"/>
    <xf numFmtId="4" fontId="56" fillId="60" borderId="252" applyNumberFormat="0" applyProtection="0">
      <alignment horizontal="right" vertical="center"/>
    </xf>
    <xf numFmtId="186" fontId="56" fillId="14" borderId="260" applyNumberFormat="0" applyProtection="0">
      <alignment horizontal="left" vertical="top" indent="1"/>
    </xf>
    <xf numFmtId="4" fontId="56" fillId="59" borderId="252" applyNumberFormat="0" applyProtection="0">
      <alignment horizontal="right" vertical="center"/>
    </xf>
    <xf numFmtId="186" fontId="27" fillId="63" borderId="260" applyNumberFormat="0" applyProtection="0">
      <alignment horizontal="left" vertical="center" indent="1"/>
    </xf>
    <xf numFmtId="186" fontId="56" fillId="15" borderId="251" applyNumberFormat="0" applyProtection="0">
      <alignment horizontal="left" vertical="top" indent="1"/>
    </xf>
    <xf numFmtId="186" fontId="56" fillId="40" borderId="252" applyNumberFormat="0" applyFont="0" applyAlignment="0" applyProtection="0"/>
    <xf numFmtId="186" fontId="56" fillId="21" borderId="251" applyNumberFormat="0" applyProtection="0">
      <alignment horizontal="left" vertical="top" indent="1"/>
    </xf>
    <xf numFmtId="186" fontId="27" fillId="14" borderId="260" applyNumberFormat="0" applyProtection="0">
      <alignment horizontal="left" vertical="center" indent="1"/>
    </xf>
    <xf numFmtId="191" fontId="28" fillId="12" borderId="8">
      <alignment vertical="center"/>
      <protection locked="0"/>
    </xf>
    <xf numFmtId="4" fontId="56" fillId="58" borderId="252" applyNumberFormat="0" applyProtection="0">
      <alignment horizontal="right" vertical="center"/>
    </xf>
    <xf numFmtId="186" fontId="56" fillId="63" borderId="251" applyNumberFormat="0" applyProtection="0">
      <alignment horizontal="left" vertical="top" indent="1"/>
    </xf>
    <xf numFmtId="4" fontId="59" fillId="12" borderId="258" applyNumberFormat="0" applyProtection="0">
      <alignment vertical="center"/>
    </xf>
    <xf numFmtId="186" fontId="56" fillId="40" borderId="252" applyNumberFormat="0" applyFont="0" applyAlignment="0" applyProtection="0"/>
    <xf numFmtId="4" fontId="76" fillId="87" borderId="251" applyNumberFormat="0" applyProtection="0">
      <alignment horizontal="right" vertical="center"/>
    </xf>
    <xf numFmtId="4" fontId="56" fillId="55" borderId="252" applyNumberFormat="0" applyProtection="0">
      <alignment horizontal="right" vertical="center"/>
    </xf>
    <xf numFmtId="4" fontId="56" fillId="61" borderId="266" applyNumberFormat="0" applyProtection="0">
      <alignment horizontal="left" vertical="center" indent="1"/>
    </xf>
    <xf numFmtId="4" fontId="62" fillId="11" borderId="251" applyNumberFormat="0" applyProtection="0">
      <alignment horizontal="left" vertical="center" indent="1"/>
    </xf>
    <xf numFmtId="186" fontId="56" fillId="21" borderId="243" applyNumberFormat="0" applyProtection="0">
      <alignment horizontal="left" vertical="top" indent="1"/>
    </xf>
    <xf numFmtId="4" fontId="56" fillId="60" borderId="252" applyNumberFormat="0" applyProtection="0">
      <alignment horizontal="right" vertical="center"/>
    </xf>
    <xf numFmtId="186" fontId="56" fillId="40" borderId="252" applyNumberFormat="0" applyFont="0" applyAlignment="0" applyProtection="0"/>
    <xf numFmtId="0" fontId="37" fillId="15" borderId="251" applyNumberFormat="0" applyProtection="0">
      <alignment horizontal="left" vertical="top" indent="1"/>
    </xf>
    <xf numFmtId="191" fontId="5" fillId="7" borderId="248">
      <alignment vertical="center"/>
      <protection locked="0"/>
    </xf>
    <xf numFmtId="186" fontId="56" fillId="21" borderId="251" applyNumberFormat="0" applyProtection="0">
      <alignment horizontal="left" vertical="top" indent="1"/>
    </xf>
    <xf numFmtId="186" fontId="56" fillId="14" borderId="243" applyNumberFormat="0" applyProtection="0">
      <alignment horizontal="left" vertical="top" indent="1"/>
    </xf>
    <xf numFmtId="186" fontId="42" fillId="44" borderId="252" applyNumberFormat="0" applyAlignment="0" applyProtection="0"/>
    <xf numFmtId="4" fontId="56" fillId="23" borderId="262" applyNumberFormat="0" applyProtection="0">
      <alignment horizontal="right" vertical="center"/>
    </xf>
    <xf numFmtId="186" fontId="56" fillId="21" borderId="243" applyNumberFormat="0" applyProtection="0">
      <alignment horizontal="left" vertical="top" indent="1"/>
    </xf>
    <xf numFmtId="186" fontId="56" fillId="21" borderId="243" applyNumberFormat="0" applyProtection="0">
      <alignment horizontal="left" vertical="top" indent="1"/>
    </xf>
    <xf numFmtId="37" fontId="33" fillId="0" borderId="255" applyNumberFormat="0"/>
    <xf numFmtId="186" fontId="56" fillId="21" borderId="251" applyNumberFormat="0" applyProtection="0">
      <alignment horizontal="left" vertical="top" indent="1"/>
    </xf>
    <xf numFmtId="186" fontId="62" fillId="15" borderId="243" applyNumberFormat="0" applyProtection="0">
      <alignment horizontal="left" vertical="top" indent="1"/>
    </xf>
    <xf numFmtId="186" fontId="27" fillId="21" borderId="243" applyNumberFormat="0" applyProtection="0">
      <alignment horizontal="left" vertical="top" indent="1"/>
    </xf>
    <xf numFmtId="191" fontId="28" fillId="49" borderId="248">
      <alignment vertical="center"/>
    </xf>
    <xf numFmtId="186" fontId="42" fillId="44" borderId="252" applyNumberFormat="0" applyAlignment="0" applyProtection="0"/>
    <xf numFmtId="186" fontId="56" fillId="15" borderId="260" applyNumberFormat="0" applyProtection="0">
      <alignment horizontal="left" vertical="top" indent="1"/>
    </xf>
    <xf numFmtId="186" fontId="56" fillId="21" borderId="243" applyNumberFormat="0" applyProtection="0">
      <alignment horizontal="left" vertical="top" indent="1"/>
    </xf>
    <xf numFmtId="186" fontId="57" fillId="44" borderId="253" applyNumberFormat="0" applyAlignment="0" applyProtection="0"/>
    <xf numFmtId="186" fontId="56" fillId="63" borderId="251" applyNumberFormat="0" applyProtection="0">
      <alignment horizontal="left" vertical="top" indent="1"/>
    </xf>
    <xf numFmtId="190" fontId="28" fillId="51" borderId="8">
      <alignment horizontal="right" vertical="center"/>
      <protection locked="0"/>
    </xf>
    <xf numFmtId="186" fontId="27" fillId="21" borderId="251" applyNumberFormat="0" applyProtection="0">
      <alignment horizontal="left" vertical="center" indent="1"/>
    </xf>
    <xf numFmtId="4" fontId="56" fillId="14" borderId="256" applyNumberFormat="0" applyProtection="0">
      <alignment horizontal="left" vertical="center" indent="1"/>
    </xf>
    <xf numFmtId="186" fontId="27" fillId="15" borderId="243" applyNumberFormat="0" applyProtection="0">
      <alignment horizontal="left" vertical="top" indent="1"/>
    </xf>
    <xf numFmtId="186" fontId="56" fillId="40" borderId="252" applyNumberFormat="0" applyFont="0" applyAlignment="0" applyProtection="0"/>
    <xf numFmtId="186" fontId="56" fillId="14" borderId="252" applyNumberFormat="0" applyProtection="0">
      <alignment horizontal="left" vertical="center" indent="1"/>
    </xf>
    <xf numFmtId="186" fontId="56" fillId="40" borderId="252" applyNumberFormat="0" applyFont="0" applyAlignment="0" applyProtection="0"/>
    <xf numFmtId="4" fontId="72" fillId="87" borderId="243" applyNumberFormat="0" applyProtection="0">
      <alignment horizontal="right" vertical="center"/>
    </xf>
    <xf numFmtId="188" fontId="5" fillId="69" borderId="248">
      <alignment vertical="center"/>
    </xf>
    <xf numFmtId="186" fontId="27" fillId="14" borderId="243" applyNumberFormat="0" applyProtection="0">
      <alignment horizontal="left" vertical="top" indent="1"/>
    </xf>
    <xf numFmtId="186" fontId="56" fillId="63" borderId="243" applyNumberFormat="0" applyProtection="0">
      <alignment horizontal="left" vertical="top" indent="1"/>
    </xf>
    <xf numFmtId="186" fontId="44" fillId="0" borderId="247" applyNumberFormat="0" applyFill="0" applyAlignment="0" applyProtection="0"/>
    <xf numFmtId="186" fontId="56" fillId="40" borderId="241" applyNumberFormat="0" applyFont="0" applyAlignment="0" applyProtection="0"/>
    <xf numFmtId="186" fontId="56" fillId="14" borderId="243" applyNumberFormat="0" applyProtection="0">
      <alignment horizontal="left" vertical="top" indent="1"/>
    </xf>
    <xf numFmtId="186" fontId="56" fillId="40" borderId="241" applyNumberFormat="0" applyFont="0" applyAlignment="0" applyProtection="0"/>
    <xf numFmtId="186" fontId="27" fillId="15" borderId="243" applyNumberFormat="0" applyProtection="0">
      <alignment horizontal="left" vertical="top" indent="1"/>
    </xf>
    <xf numFmtId="186" fontId="28" fillId="12" borderId="248">
      <alignment vertical="center"/>
      <protection locked="0"/>
    </xf>
    <xf numFmtId="194" fontId="33" fillId="0" borderId="230" applyFill="0"/>
    <xf numFmtId="186" fontId="56" fillId="14" borderId="243" applyNumberFormat="0" applyProtection="0">
      <alignment horizontal="left" vertical="top" indent="1"/>
    </xf>
    <xf numFmtId="4" fontId="64" fillId="64" borderId="241" applyNumberFormat="0" applyProtection="0">
      <alignment horizontal="right" vertical="center"/>
    </xf>
    <xf numFmtId="191" fontId="5" fillId="69" borderId="248">
      <alignment vertical="center"/>
    </xf>
    <xf numFmtId="186" fontId="42" fillId="44" borderId="241" applyNumberFormat="0" applyAlignment="0" applyProtection="0"/>
    <xf numFmtId="186" fontId="50" fillId="41" borderId="241" applyNumberFormat="0" applyAlignment="0" applyProtection="0"/>
    <xf numFmtId="194" fontId="33" fillId="0" borderId="230" applyFill="0"/>
    <xf numFmtId="193" fontId="28" fillId="50" borderId="258">
      <alignment vertical="center"/>
    </xf>
    <xf numFmtId="186" fontId="56" fillId="63" borderId="252" applyNumberFormat="0" applyProtection="0">
      <alignment horizontal="left" vertical="center" indent="1"/>
    </xf>
    <xf numFmtId="186" fontId="56" fillId="15" borderId="251" applyNumberFormat="0" applyProtection="0">
      <alignment horizontal="left" vertical="top" indent="1"/>
    </xf>
    <xf numFmtId="186" fontId="27" fillId="63" borderId="243" applyNumberFormat="0" applyProtection="0">
      <alignment horizontal="left" vertical="center" indent="1"/>
    </xf>
    <xf numFmtId="186" fontId="28" fillId="49" borderId="8">
      <alignment vertical="center"/>
    </xf>
    <xf numFmtId="186" fontId="56" fillId="63" borderId="251" applyNumberFormat="0" applyProtection="0">
      <alignment horizontal="left" vertical="top" indent="1"/>
    </xf>
    <xf numFmtId="186" fontId="28" fillId="49" borderId="258">
      <alignment vertical="center"/>
    </xf>
    <xf numFmtId="4" fontId="63" fillId="66" borderId="256" applyNumberFormat="0" applyProtection="0">
      <alignment horizontal="left" vertical="center" indent="1"/>
    </xf>
    <xf numFmtId="186" fontId="56" fillId="15" borderId="243" applyNumberFormat="0" applyProtection="0">
      <alignment horizontal="left" vertical="top" indent="1"/>
    </xf>
    <xf numFmtId="186" fontId="56" fillId="14" borderId="251" applyNumberFormat="0" applyProtection="0">
      <alignment horizontal="left" vertical="top" indent="1"/>
    </xf>
    <xf numFmtId="186" fontId="28" fillId="12" borderId="248">
      <alignment vertical="center"/>
      <protection locked="0"/>
    </xf>
    <xf numFmtId="186" fontId="27" fillId="15" borderId="243" applyNumberFormat="0" applyProtection="0">
      <alignment horizontal="left" vertical="center" indent="1"/>
    </xf>
    <xf numFmtId="4" fontId="27" fillId="21" borderId="256" applyNumberFormat="0" applyProtection="0">
      <alignment horizontal="left" vertical="center" indent="1"/>
    </xf>
    <xf numFmtId="186" fontId="56" fillId="14" borderId="260" applyNumberFormat="0" applyProtection="0">
      <alignment horizontal="left" vertical="top" indent="1"/>
    </xf>
    <xf numFmtId="191" fontId="28" fillId="51" borderId="258">
      <alignment horizontal="right" vertical="center"/>
      <protection locked="0"/>
    </xf>
    <xf numFmtId="186" fontId="56" fillId="63" borderId="243" applyNumberFormat="0" applyProtection="0">
      <alignment horizontal="left" vertical="top" indent="1"/>
    </xf>
    <xf numFmtId="186" fontId="56" fillId="15" borderId="243" applyNumberFormat="0" applyProtection="0">
      <alignment horizontal="left" vertical="top" indent="1"/>
    </xf>
    <xf numFmtId="186" fontId="56" fillId="40" borderId="252" applyNumberFormat="0" applyFont="0" applyAlignment="0" applyProtection="0"/>
    <xf numFmtId="4" fontId="56" fillId="53" borderId="241" applyNumberFormat="0" applyProtection="0">
      <alignment horizontal="left" vertical="center" indent="1"/>
    </xf>
    <xf numFmtId="4" fontId="56" fillId="0" borderId="241" applyNumberFormat="0" applyProtection="0">
      <alignment horizontal="right" vertical="center"/>
    </xf>
    <xf numFmtId="4" fontId="56" fillId="57" borderId="256" applyNumberFormat="0" applyProtection="0">
      <alignment horizontal="right" vertical="center"/>
    </xf>
    <xf numFmtId="188" fontId="5" fillId="69" borderId="248">
      <alignment vertical="center"/>
    </xf>
    <xf numFmtId="186" fontId="27" fillId="63" borderId="251" applyNumberFormat="0" applyProtection="0">
      <alignment horizontal="left" vertical="center" indent="1"/>
    </xf>
    <xf numFmtId="191" fontId="28" fillId="50" borderId="248">
      <alignment vertical="center"/>
    </xf>
    <xf numFmtId="186" fontId="56" fillId="15" borderId="251" applyNumberFormat="0" applyProtection="0">
      <alignment horizontal="left" vertical="top" indent="1"/>
    </xf>
    <xf numFmtId="186" fontId="57" fillId="44" borderId="242" applyNumberFormat="0" applyAlignment="0" applyProtection="0"/>
    <xf numFmtId="186" fontId="60" fillId="52" borderId="251" applyNumberFormat="0" applyProtection="0">
      <alignment horizontal="left" vertical="top" indent="1"/>
    </xf>
    <xf numFmtId="186" fontId="42" fillId="44" borderId="252" applyNumberFormat="0" applyAlignment="0" applyProtection="0"/>
    <xf numFmtId="186" fontId="42" fillId="44" borderId="252" applyNumberFormat="0" applyAlignment="0" applyProtection="0"/>
    <xf numFmtId="186" fontId="56" fillId="62" borderId="252" applyNumberFormat="0" applyProtection="0">
      <alignment horizontal="left" vertical="center" indent="1"/>
    </xf>
    <xf numFmtId="4" fontId="56" fillId="60" borderId="252" applyNumberFormat="0" applyProtection="0">
      <alignment horizontal="right" vertical="center"/>
    </xf>
    <xf numFmtId="186" fontId="56" fillId="14" borderId="251" applyNumberFormat="0" applyProtection="0">
      <alignment horizontal="left" vertical="top" indent="1"/>
    </xf>
    <xf numFmtId="0" fontId="5" fillId="70" borderId="8">
      <alignment horizontal="right" vertical="center"/>
      <protection locked="0"/>
    </xf>
    <xf numFmtId="4" fontId="56" fillId="54" borderId="252" applyNumberFormat="0" applyProtection="0">
      <alignment horizontal="left" vertical="center"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4" fontId="56" fillId="0" borderId="262"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56" fillId="14" borderId="266" applyNumberFormat="0" applyProtection="0">
      <alignment horizontal="left" vertical="center" indent="1"/>
    </xf>
    <xf numFmtId="186" fontId="62" fillId="48" borderId="251" applyNumberFormat="0" applyProtection="0">
      <alignment horizontal="left" vertical="top" indent="1"/>
    </xf>
    <xf numFmtId="186" fontId="56" fillId="14" borderId="262" applyNumberFormat="0" applyProtection="0">
      <alignment horizontal="left" vertical="center"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28" fillId="12" borderId="258">
      <alignment vertical="center"/>
      <protection locked="0"/>
    </xf>
    <xf numFmtId="186" fontId="56" fillId="15" borderId="251" applyNumberFormat="0" applyProtection="0">
      <alignment horizontal="left" vertical="top" indent="1"/>
    </xf>
    <xf numFmtId="4" fontId="56" fillId="60" borderId="262" applyNumberFormat="0" applyProtection="0">
      <alignment horizontal="right" vertical="center"/>
    </xf>
    <xf numFmtId="186" fontId="27" fillId="21"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top"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57" borderId="266" applyNumberFormat="0" applyProtection="0">
      <alignment horizontal="right" vertical="center"/>
    </xf>
    <xf numFmtId="186" fontId="44" fillId="0" borderId="267" applyNumberFormat="0" applyFill="0" applyAlignment="0" applyProtection="0"/>
    <xf numFmtId="4" fontId="56" fillId="23" borderId="262" applyNumberFormat="0" applyProtection="0">
      <alignment horizontal="right" vertical="center"/>
    </xf>
    <xf numFmtId="186" fontId="56" fillId="14" borderId="260" applyNumberFormat="0" applyProtection="0">
      <alignment horizontal="left" vertical="top" indent="1"/>
    </xf>
    <xf numFmtId="4" fontId="59" fillId="53" borderId="262" applyNumberFormat="0" applyProtection="0">
      <alignment vertical="center"/>
    </xf>
    <xf numFmtId="186" fontId="56" fillId="21" borderId="260" applyNumberFormat="0" applyProtection="0">
      <alignment horizontal="left" vertical="top" indent="1"/>
    </xf>
    <xf numFmtId="4" fontId="56" fillId="16"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51" applyNumberFormat="0" applyProtection="0">
      <alignment horizontal="left" vertical="top" indent="1"/>
    </xf>
    <xf numFmtId="186" fontId="56" fillId="40" borderId="262" applyNumberFormat="0" applyFont="0" applyAlignment="0" applyProtection="0"/>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4" borderId="260" applyNumberFormat="0" applyProtection="0">
      <alignment horizontal="left" vertical="top" indent="1"/>
    </xf>
    <xf numFmtId="186" fontId="42" fillId="44" borderId="262" applyNumberFormat="0" applyAlignment="0" applyProtection="0"/>
    <xf numFmtId="186" fontId="27" fillId="63" borderId="260" applyNumberFormat="0" applyProtection="0">
      <alignment horizontal="left" vertical="center" indent="1"/>
    </xf>
    <xf numFmtId="0" fontId="5" fillId="13" borderId="8">
      <alignment vertical="center"/>
    </xf>
    <xf numFmtId="191" fontId="28" fillId="12" borderId="268">
      <alignment vertical="center"/>
      <protection locked="0"/>
    </xf>
    <xf numFmtId="186" fontId="27" fillId="63" borderId="260" applyNumberFormat="0" applyProtection="0">
      <alignment horizontal="left" vertical="top" indent="1"/>
    </xf>
    <xf numFmtId="186" fontId="27" fillId="21" borderId="251" applyNumberFormat="0" applyProtection="0">
      <alignment horizontal="left" vertical="top" indent="1"/>
    </xf>
    <xf numFmtId="4" fontId="56" fillId="0" borderId="252" applyNumberFormat="0" applyProtection="0">
      <alignment horizontal="right" vertical="center"/>
    </xf>
    <xf numFmtId="4" fontId="56" fillId="55" borderId="252" applyNumberFormat="0" applyProtection="0">
      <alignment horizontal="right" vertical="center"/>
    </xf>
    <xf numFmtId="186" fontId="50" fillId="41" borderId="252" applyNumberFormat="0" applyAlignment="0" applyProtection="0"/>
    <xf numFmtId="186" fontId="56" fillId="40" borderId="262" applyNumberFormat="0" applyFont="0" applyAlignment="0" applyProtection="0"/>
    <xf numFmtId="4" fontId="56" fillId="54" borderId="262"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27" fillId="21" borderId="251" applyNumberFormat="0" applyProtection="0">
      <alignment horizontal="left" vertical="center" indent="1"/>
    </xf>
    <xf numFmtId="191" fontId="28" fillId="50" borderId="8">
      <alignment vertical="center"/>
    </xf>
    <xf numFmtId="4" fontId="27" fillId="21" borderId="266" applyNumberFormat="0" applyProtection="0">
      <alignment horizontal="left" vertical="center" indent="1"/>
    </xf>
    <xf numFmtId="186" fontId="28" fillId="49" borderId="258">
      <alignment vertical="center"/>
    </xf>
    <xf numFmtId="186" fontId="56" fillId="63" borderId="251" applyNumberFormat="0" applyProtection="0">
      <alignment horizontal="left" vertical="top" indent="1"/>
    </xf>
    <xf numFmtId="191" fontId="28" fillId="51" borderId="258">
      <alignment horizontal="right" vertical="center"/>
      <protection locked="0"/>
    </xf>
    <xf numFmtId="186" fontId="56" fillId="21" borderId="251" applyNumberFormat="0" applyProtection="0">
      <alignment horizontal="left" vertical="top" indent="1"/>
    </xf>
    <xf numFmtId="191" fontId="5" fillId="13" borderId="258">
      <alignment vertical="center"/>
    </xf>
    <xf numFmtId="4" fontId="27" fillId="21" borderId="256" applyNumberFormat="0" applyProtection="0">
      <alignment horizontal="left" vertical="center" indent="1"/>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4" fontId="56" fillId="56" borderId="262" applyNumberFormat="0" applyProtection="0">
      <alignment horizontal="right" vertical="center"/>
    </xf>
    <xf numFmtId="186" fontId="56" fillId="21" borderId="251" applyNumberFormat="0" applyProtection="0">
      <alignment horizontal="left" vertical="top" indent="1"/>
    </xf>
    <xf numFmtId="4" fontId="56" fillId="60" borderId="252" applyNumberFormat="0" applyProtection="0">
      <alignment horizontal="right" vertical="center"/>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91" fontId="28" fillId="49" borderId="268">
      <alignment vertical="center"/>
    </xf>
    <xf numFmtId="186" fontId="56" fillId="14" borderId="251" applyNumberFormat="0" applyProtection="0">
      <alignment horizontal="left" vertical="top" indent="1"/>
    </xf>
    <xf numFmtId="37" fontId="33" fillId="0" borderId="255" applyNumberFormat="0"/>
    <xf numFmtId="0" fontId="73" fillId="52" borderId="251" applyNumberFormat="0" applyProtection="0">
      <alignment horizontal="left" vertical="top" indent="1"/>
    </xf>
    <xf numFmtId="0" fontId="5" fillId="13" borderId="8">
      <alignment vertical="center"/>
    </xf>
    <xf numFmtId="186" fontId="62" fillId="15" borderId="251" applyNumberFormat="0" applyProtection="0">
      <alignment horizontal="left" vertical="top" indent="1"/>
    </xf>
    <xf numFmtId="186" fontId="56" fillId="63" borderId="251" applyNumberFormat="0" applyProtection="0">
      <alignment horizontal="left" vertical="top" indent="1"/>
    </xf>
    <xf numFmtId="4" fontId="59" fillId="53" borderId="252" applyNumberFormat="0" applyProtection="0">
      <alignment vertical="center"/>
    </xf>
    <xf numFmtId="4" fontId="59" fillId="65" borderId="252" applyNumberFormat="0" applyProtection="0">
      <alignment horizontal="right" vertical="center"/>
    </xf>
    <xf numFmtId="186" fontId="56" fillId="40" borderId="252" applyNumberFormat="0" applyFont="0" applyAlignment="0" applyProtection="0"/>
    <xf numFmtId="4" fontId="56" fillId="15" borderId="252" applyNumberFormat="0" applyProtection="0">
      <alignment horizontal="right" vertical="center"/>
    </xf>
    <xf numFmtId="186" fontId="56" fillId="15" borderId="243" applyNumberFormat="0" applyProtection="0">
      <alignment horizontal="left" vertical="top" indent="1"/>
    </xf>
    <xf numFmtId="186" fontId="27" fillId="14" borderId="251" applyNumberFormat="0" applyProtection="0">
      <alignment horizontal="left" vertical="top" indent="1"/>
    </xf>
    <xf numFmtId="186" fontId="27" fillId="14" borderId="243" applyNumberFormat="0" applyProtection="0">
      <alignment horizontal="left" vertical="top" indent="1"/>
    </xf>
    <xf numFmtId="186" fontId="56" fillId="21" borderId="251" applyNumberFormat="0" applyProtection="0">
      <alignment horizontal="left" vertical="top" indent="1"/>
    </xf>
    <xf numFmtId="0" fontId="5" fillId="70" borderId="248">
      <alignment horizontal="right" vertical="center"/>
      <protection locked="0"/>
    </xf>
    <xf numFmtId="186" fontId="56" fillId="14" borderId="251" applyNumberFormat="0" applyProtection="0">
      <alignment horizontal="left" vertical="top" indent="1"/>
    </xf>
    <xf numFmtId="186" fontId="56" fillId="40" borderId="252" applyNumberFormat="0" applyFont="0" applyAlignment="0" applyProtection="0"/>
    <xf numFmtId="4" fontId="27" fillId="21" borderId="244" applyNumberFormat="0" applyProtection="0">
      <alignment horizontal="left" vertical="center" indent="1"/>
    </xf>
    <xf numFmtId="186" fontId="62" fillId="48" borderId="251" applyNumberFormat="0" applyProtection="0">
      <alignment horizontal="left" vertical="top" indent="1"/>
    </xf>
    <xf numFmtId="186" fontId="56" fillId="63" borderId="243" applyNumberFormat="0" applyProtection="0">
      <alignment horizontal="left" vertical="top" indent="1"/>
    </xf>
    <xf numFmtId="186" fontId="61" fillId="21" borderId="245" applyBorder="0"/>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40" borderId="241" applyNumberFormat="0" applyFont="0" applyAlignment="0" applyProtection="0"/>
    <xf numFmtId="188" fontId="28" fillId="49" borderId="8">
      <alignment vertical="center"/>
    </xf>
    <xf numFmtId="191" fontId="28" fillId="50" borderId="248">
      <alignment vertical="center"/>
    </xf>
    <xf numFmtId="186" fontId="56" fillId="14" borderId="251" applyNumberFormat="0" applyProtection="0">
      <alignment horizontal="left" vertical="top" indent="1"/>
    </xf>
    <xf numFmtId="4" fontId="56" fillId="59" borderId="252" applyNumberFormat="0" applyProtection="0">
      <alignment horizontal="right" vertical="center"/>
    </xf>
    <xf numFmtId="186" fontId="56" fillId="63" borderId="243" applyNumberFormat="0" applyProtection="0">
      <alignment horizontal="left" vertical="top" indent="1"/>
    </xf>
    <xf numFmtId="186" fontId="56" fillId="15" borderId="251" applyNumberFormat="0" applyProtection="0">
      <alignment horizontal="left" vertical="top" indent="1"/>
    </xf>
    <xf numFmtId="186" fontId="27" fillId="63" borderId="251" applyNumberFormat="0" applyProtection="0">
      <alignment horizontal="left" vertical="top" indent="1"/>
    </xf>
    <xf numFmtId="4" fontId="59" fillId="53" borderId="252" applyNumberFormat="0" applyProtection="0">
      <alignment vertical="center"/>
    </xf>
    <xf numFmtId="190" fontId="28" fillId="50" borderId="258">
      <alignment vertical="center"/>
    </xf>
    <xf numFmtId="186" fontId="56" fillId="63" borderId="252" applyNumberFormat="0" applyProtection="0">
      <alignment horizontal="left" vertical="center" indent="1"/>
    </xf>
    <xf numFmtId="186" fontId="27" fillId="14" borderId="243" applyNumberFormat="0" applyProtection="0">
      <alignment horizontal="left" vertical="top" indent="1"/>
    </xf>
    <xf numFmtId="186" fontId="62" fillId="48" borderId="251" applyNumberFormat="0" applyProtection="0">
      <alignment horizontal="left" vertical="top" indent="1"/>
    </xf>
    <xf numFmtId="4" fontId="59" fillId="65" borderId="241" applyNumberFormat="0" applyProtection="0">
      <alignment horizontal="right" vertical="center"/>
    </xf>
    <xf numFmtId="186" fontId="60" fillId="52" borderId="251" applyNumberFormat="0" applyProtection="0">
      <alignment horizontal="left" vertical="top" indent="1"/>
    </xf>
    <xf numFmtId="186" fontId="56" fillId="40" borderId="241" applyNumberFormat="0" applyFont="0" applyAlignment="0" applyProtection="0"/>
    <xf numFmtId="186" fontId="27" fillId="21" borderId="243" applyNumberFormat="0" applyProtection="0">
      <alignment horizontal="left" vertical="top" indent="1"/>
    </xf>
    <xf numFmtId="4" fontId="64" fillId="64" borderId="241" applyNumberFormat="0" applyProtection="0">
      <alignment horizontal="right" vertical="center"/>
    </xf>
    <xf numFmtId="4" fontId="27" fillId="21" borderId="244" applyNumberFormat="0" applyProtection="0">
      <alignment horizontal="left" vertical="center" indent="1"/>
    </xf>
    <xf numFmtId="186" fontId="27" fillId="14" borderId="243" applyNumberFormat="0" applyProtection="0">
      <alignment horizontal="left" vertical="top" indent="1"/>
    </xf>
    <xf numFmtId="191" fontId="28" fillId="50" borderId="248">
      <alignment vertical="center"/>
    </xf>
    <xf numFmtId="4" fontId="56" fillId="59" borderId="252" applyNumberFormat="0" applyProtection="0">
      <alignment horizontal="right" vertical="center"/>
    </xf>
    <xf numFmtId="186" fontId="56" fillId="40" borderId="252" applyNumberFormat="0" applyFont="0" applyAlignment="0" applyProtection="0"/>
    <xf numFmtId="186" fontId="56" fillId="63" borderId="251" applyNumberFormat="0" applyProtection="0">
      <alignment horizontal="left" vertical="top" indent="1"/>
    </xf>
    <xf numFmtId="37" fontId="33" fillId="0" borderId="265" applyNumberFormat="0"/>
    <xf numFmtId="186" fontId="56" fillId="63" borderId="262" applyNumberFormat="0" applyProtection="0">
      <alignment horizontal="left" vertical="center" indent="1"/>
    </xf>
    <xf numFmtId="191" fontId="28" fillId="50" borderId="268">
      <alignment vertical="center"/>
    </xf>
    <xf numFmtId="186" fontId="56" fillId="11" borderId="252" applyNumberFormat="0" applyProtection="0">
      <alignment horizontal="left" vertical="center" indent="1"/>
    </xf>
    <xf numFmtId="186" fontId="56" fillId="15" borderId="243" applyNumberFormat="0" applyProtection="0">
      <alignment horizontal="left" vertical="top" indent="1"/>
    </xf>
    <xf numFmtId="194" fontId="33" fillId="0" borderId="230" applyFill="0"/>
    <xf numFmtId="186" fontId="56" fillId="40" borderId="252" applyNumberFormat="0" applyFont="0" applyAlignment="0" applyProtection="0"/>
    <xf numFmtId="4" fontId="56" fillId="58" borderId="241" applyNumberFormat="0" applyProtection="0">
      <alignment horizontal="right" vertical="center"/>
    </xf>
    <xf numFmtId="186" fontId="57" fillId="44" borderId="242" applyNumberFormat="0" applyAlignment="0" applyProtection="0"/>
    <xf numFmtId="4" fontId="56" fillId="0" borderId="241" applyNumberFormat="0" applyProtection="0">
      <alignment horizontal="right" vertical="center"/>
    </xf>
    <xf numFmtId="4" fontId="56" fillId="53" borderId="241" applyNumberFormat="0" applyProtection="0">
      <alignment horizontal="left" vertical="center" indent="1"/>
    </xf>
    <xf numFmtId="186" fontId="27" fillId="63" borderId="243" applyNumberFormat="0" applyProtection="0">
      <alignment horizontal="left" vertical="center" indent="1"/>
    </xf>
    <xf numFmtId="191" fontId="28" fillId="50" borderId="248">
      <alignment vertical="center"/>
    </xf>
    <xf numFmtId="186" fontId="42" fillId="44" borderId="262" applyNumberFormat="0" applyAlignment="0" applyProtection="0"/>
    <xf numFmtId="186" fontId="27" fillId="63" borderId="260" applyNumberFormat="0" applyProtection="0">
      <alignment horizontal="left" vertical="center" indent="1"/>
    </xf>
    <xf numFmtId="194" fontId="33" fillId="0" borderId="230" applyFill="0"/>
    <xf numFmtId="0" fontId="27" fillId="15" borderId="243" applyNumberFormat="0" applyProtection="0">
      <alignment horizontal="left" vertical="center" indent="1"/>
    </xf>
    <xf numFmtId="186" fontId="57" fillId="44" borderId="253" applyNumberFormat="0" applyAlignment="0" applyProtection="0"/>
    <xf numFmtId="186" fontId="56" fillId="63" borderId="251" applyNumberFormat="0" applyProtection="0">
      <alignment horizontal="left" vertical="top" indent="1"/>
    </xf>
    <xf numFmtId="186" fontId="56" fillId="63" borderId="243" applyNumberFormat="0" applyProtection="0">
      <alignment horizontal="left" vertical="top" indent="1"/>
    </xf>
    <xf numFmtId="186" fontId="56" fillId="15" borderId="251" applyNumberFormat="0" applyProtection="0">
      <alignment horizontal="left" vertical="top" indent="1"/>
    </xf>
    <xf numFmtId="186" fontId="56" fillId="21" borderId="243" applyNumberFormat="0" applyProtection="0">
      <alignment horizontal="left" vertical="top" indent="1"/>
    </xf>
    <xf numFmtId="188" fontId="5" fillId="7" borderId="248">
      <alignment vertical="center"/>
      <protection locked="0"/>
    </xf>
    <xf numFmtId="186" fontId="56" fillId="63" borderId="243" applyNumberFormat="0" applyProtection="0">
      <alignment horizontal="left" vertical="top" indent="1"/>
    </xf>
    <xf numFmtId="186" fontId="57" fillId="44" borderId="242" applyNumberFormat="0" applyAlignment="0" applyProtection="0"/>
    <xf numFmtId="186" fontId="56" fillId="14" borderId="243" applyNumberFormat="0" applyProtection="0">
      <alignment horizontal="left" vertical="top" indent="1"/>
    </xf>
    <xf numFmtId="193" fontId="5" fillId="69" borderId="248">
      <alignment vertical="center"/>
    </xf>
    <xf numFmtId="186" fontId="27" fillId="14" borderId="243" applyNumberFormat="0" applyProtection="0">
      <alignment horizontal="left" vertical="top" indent="1"/>
    </xf>
    <xf numFmtId="186" fontId="56" fillId="14" borderId="251" applyNumberFormat="0" applyProtection="0">
      <alignment horizontal="left" vertical="top" indent="1"/>
    </xf>
    <xf numFmtId="186" fontId="56" fillId="21" borderId="243" applyNumberFormat="0" applyProtection="0">
      <alignment horizontal="left" vertical="top" indent="1"/>
    </xf>
    <xf numFmtId="4" fontId="56" fillId="54" borderId="252" applyNumberFormat="0" applyProtection="0">
      <alignment horizontal="left" vertical="center" indent="1"/>
    </xf>
    <xf numFmtId="186" fontId="60" fillId="52" borderId="251" applyNumberFormat="0" applyProtection="0">
      <alignment horizontal="left" vertical="top" indent="1"/>
    </xf>
    <xf numFmtId="186" fontId="62" fillId="15" borderId="251" applyNumberFormat="0" applyProtection="0">
      <alignment horizontal="left" vertical="top" indent="1"/>
    </xf>
    <xf numFmtId="4" fontId="56" fillId="15" borderId="241" applyNumberFormat="0" applyProtection="0">
      <alignment horizontal="right" vertical="center"/>
    </xf>
    <xf numFmtId="4" fontId="59" fillId="65" borderId="241" applyNumberFormat="0" applyProtection="0">
      <alignment horizontal="right" vertical="center"/>
    </xf>
    <xf numFmtId="186" fontId="56" fillId="40" borderId="241" applyNumberFormat="0" applyFont="0" applyAlignment="0" applyProtection="0"/>
    <xf numFmtId="4" fontId="56" fillId="16" borderId="241" applyNumberFormat="0" applyProtection="0">
      <alignment horizontal="right" vertical="center"/>
    </xf>
    <xf numFmtId="4" fontId="56" fillId="23" borderId="252" applyNumberFormat="0" applyProtection="0">
      <alignment horizontal="right" vertical="center"/>
    </xf>
    <xf numFmtId="4" fontId="56" fillId="15" borderId="252" applyNumberFormat="0" applyProtection="0">
      <alignment horizontal="right" vertical="center"/>
    </xf>
    <xf numFmtId="4" fontId="56" fillId="54" borderId="241" applyNumberFormat="0" applyProtection="0">
      <alignment horizontal="left" vertical="center" indent="1"/>
    </xf>
    <xf numFmtId="4" fontId="63" fillId="66" borderId="244" applyNumberFormat="0" applyProtection="0">
      <alignment horizontal="left" vertical="center" indent="1"/>
    </xf>
    <xf numFmtId="186" fontId="56" fillId="21" borderId="251" applyNumberFormat="0" applyProtection="0">
      <alignment horizontal="left" vertical="top" indent="1"/>
    </xf>
    <xf numFmtId="4" fontId="56" fillId="14" borderId="256" applyNumberFormat="0" applyProtection="0">
      <alignment horizontal="left" vertical="center" indent="1"/>
    </xf>
    <xf numFmtId="0" fontId="5" fillId="7" borderId="248">
      <alignment vertical="center"/>
      <protection locked="0"/>
    </xf>
    <xf numFmtId="0" fontId="27" fillId="63" borderId="251"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7" fillId="44" borderId="242" applyNumberFormat="0" applyAlignment="0" applyProtection="0"/>
    <xf numFmtId="186" fontId="27" fillId="14" borderId="251" applyNumberFormat="0" applyProtection="0">
      <alignment horizontal="left" vertical="top" indent="1"/>
    </xf>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21" borderId="251" applyNumberFormat="0" applyProtection="0">
      <alignment horizontal="left" vertical="top" indent="1"/>
    </xf>
    <xf numFmtId="191" fontId="28" fillId="51" borderId="258">
      <alignment horizontal="right" vertical="center"/>
      <protection locked="0"/>
    </xf>
    <xf numFmtId="186" fontId="56" fillId="67" borderId="8"/>
    <xf numFmtId="4" fontId="64" fillId="64" borderId="252" applyNumberFormat="0" applyProtection="0">
      <alignment horizontal="right" vertical="center"/>
    </xf>
    <xf numFmtId="4" fontId="56" fillId="58" borderId="252" applyNumberFormat="0" applyProtection="0">
      <alignment horizontal="right" vertical="center"/>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21" borderId="251" applyNumberFormat="0" applyProtection="0">
      <alignment horizontal="left" vertical="top" indent="1"/>
    </xf>
    <xf numFmtId="4" fontId="56" fillId="54" borderId="252" applyNumberFormat="0" applyProtection="0">
      <alignment horizontal="left" vertical="center" indent="1"/>
    </xf>
    <xf numFmtId="190" fontId="5" fillId="13" borderId="268">
      <alignment vertical="center"/>
    </xf>
    <xf numFmtId="186" fontId="61" fillId="21" borderId="254" applyBorder="0"/>
    <xf numFmtId="4" fontId="56" fillId="53" borderId="252" applyNumberFormat="0" applyProtection="0">
      <alignment horizontal="left" vertical="center" indent="1"/>
    </xf>
    <xf numFmtId="4" fontId="59" fillId="65" borderId="252" applyNumberFormat="0" applyProtection="0">
      <alignment horizontal="right" vertical="center"/>
    </xf>
    <xf numFmtId="186" fontId="28" fillId="49" borderId="248">
      <alignment vertical="center"/>
    </xf>
    <xf numFmtId="186" fontId="56" fillId="14" borderId="243" applyNumberFormat="0" applyProtection="0">
      <alignment horizontal="left" vertical="top" indent="1"/>
    </xf>
    <xf numFmtId="4" fontId="27" fillId="21" borderId="244" applyNumberFormat="0" applyProtection="0">
      <alignment horizontal="left" vertical="center" indent="1"/>
    </xf>
    <xf numFmtId="186" fontId="27" fillId="63" borderId="243" applyNumberFormat="0" applyProtection="0">
      <alignment horizontal="left" vertical="center" indent="1"/>
    </xf>
    <xf numFmtId="186" fontId="56" fillId="15" borderId="243" applyNumberFormat="0" applyProtection="0">
      <alignment horizontal="left" vertical="top" indent="1"/>
    </xf>
    <xf numFmtId="194" fontId="33" fillId="0" borderId="230" applyFill="0"/>
    <xf numFmtId="186" fontId="56" fillId="21" borderId="260" applyNumberFormat="0" applyProtection="0">
      <alignment horizontal="left" vertical="top" indent="1"/>
    </xf>
    <xf numFmtId="186" fontId="50" fillId="41" borderId="262" applyNumberFormat="0" applyAlignment="0" applyProtection="0"/>
    <xf numFmtId="172" fontId="28" fillId="12" borderId="258">
      <alignment vertical="center"/>
      <protection locked="0"/>
    </xf>
    <xf numFmtId="4" fontId="56" fillId="52" borderId="241" applyNumberFormat="0" applyProtection="0">
      <alignment vertical="center"/>
    </xf>
    <xf numFmtId="4" fontId="56" fillId="0" borderId="262" applyNumberFormat="0" applyProtection="0">
      <alignment horizontal="right" vertical="center"/>
    </xf>
    <xf numFmtId="172" fontId="28" fillId="12" borderId="248">
      <alignment vertical="center"/>
      <protection locked="0"/>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27" fillId="21" borderId="260" applyNumberFormat="0" applyProtection="0">
      <alignment horizontal="left" vertical="top" indent="1"/>
    </xf>
    <xf numFmtId="186" fontId="62" fillId="15" borderId="251" applyNumberFormat="0" applyProtection="0">
      <alignment horizontal="left" vertical="top" indent="1"/>
    </xf>
    <xf numFmtId="186" fontId="27" fillId="64" borderId="258" applyNumberFormat="0">
      <protection locked="0"/>
    </xf>
    <xf numFmtId="186" fontId="56" fillId="40" borderId="252" applyNumberFormat="0" applyFont="0" applyAlignment="0" applyProtection="0"/>
    <xf numFmtId="193" fontId="28" fillId="50" borderId="248">
      <alignment vertical="center"/>
    </xf>
    <xf numFmtId="186" fontId="27" fillId="63" borderId="243" applyNumberFormat="0" applyProtection="0">
      <alignment horizontal="left" vertical="top" indent="1"/>
    </xf>
    <xf numFmtId="4" fontId="56" fillId="54" borderId="241" applyNumberFormat="0" applyProtection="0">
      <alignment horizontal="left" vertical="center" indent="1"/>
    </xf>
    <xf numFmtId="4" fontId="56" fillId="54" borderId="241" applyNumberFormat="0" applyProtection="0">
      <alignment horizontal="left" vertical="center" indent="1"/>
    </xf>
    <xf numFmtId="186" fontId="56" fillId="21" borderId="243" applyNumberFormat="0" applyProtection="0">
      <alignment horizontal="left" vertical="top" indent="1"/>
    </xf>
    <xf numFmtId="4" fontId="56" fillId="19" borderId="241" applyNumberFormat="0" applyProtection="0">
      <alignment horizontal="right" vertical="center"/>
    </xf>
    <xf numFmtId="194" fontId="33" fillId="0" borderId="230" applyFill="0"/>
    <xf numFmtId="186" fontId="56" fillId="15" borderId="243"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top" indent="1"/>
    </xf>
    <xf numFmtId="186" fontId="56" fillId="14" borderId="251" applyNumberFormat="0" applyProtection="0">
      <alignment horizontal="left" vertical="top" indent="1"/>
    </xf>
    <xf numFmtId="186" fontId="56" fillId="40" borderId="252" applyNumberFormat="0" applyFont="0" applyAlignment="0" applyProtection="0"/>
    <xf numFmtId="0" fontId="5" fillId="13" borderId="248">
      <alignment vertical="center"/>
    </xf>
    <xf numFmtId="186" fontId="42" fillId="44" borderId="241" applyNumberFormat="0" applyAlignment="0" applyProtection="0"/>
    <xf numFmtId="4" fontId="56" fillId="57" borderId="256" applyNumberFormat="0" applyProtection="0">
      <alignment horizontal="right" vertical="center"/>
    </xf>
    <xf numFmtId="191" fontId="28" fillId="51" borderId="248">
      <alignment horizontal="right" vertical="center"/>
      <protection locked="0"/>
    </xf>
    <xf numFmtId="186" fontId="56" fillId="14" borderId="243" applyNumberFormat="0" applyProtection="0">
      <alignment horizontal="left" vertical="top" indent="1"/>
    </xf>
    <xf numFmtId="4" fontId="56" fillId="14" borderId="244" applyNumberFormat="0" applyProtection="0">
      <alignment horizontal="left" vertical="center" indent="1"/>
    </xf>
    <xf numFmtId="186" fontId="27" fillId="14" borderId="243" applyNumberFormat="0" applyProtection="0">
      <alignment horizontal="left" vertical="center" indent="1"/>
    </xf>
    <xf numFmtId="186" fontId="56" fillId="21" borderId="243" applyNumberFormat="0" applyProtection="0">
      <alignment horizontal="left" vertical="top" indent="1"/>
    </xf>
    <xf numFmtId="190" fontId="5" fillId="70" borderId="248">
      <alignment horizontal="right" vertical="center"/>
      <protection locked="0"/>
    </xf>
    <xf numFmtId="186" fontId="57" fillId="44" borderId="242" applyNumberFormat="0" applyAlignment="0" applyProtection="0"/>
    <xf numFmtId="4" fontId="56" fillId="15" borderId="252" applyNumberFormat="0" applyProtection="0">
      <alignment horizontal="right" vertical="center"/>
    </xf>
    <xf numFmtId="186" fontId="62" fillId="15" borderId="243" applyNumberFormat="0" applyProtection="0">
      <alignment horizontal="left" vertical="top" indent="1"/>
    </xf>
    <xf numFmtId="186" fontId="56" fillId="14" borderId="251" applyNumberFormat="0" applyProtection="0">
      <alignment horizontal="left" vertical="top" indent="1"/>
    </xf>
    <xf numFmtId="186" fontId="56" fillId="14" borderId="243" applyNumberFormat="0" applyProtection="0">
      <alignment horizontal="left" vertical="top" indent="1"/>
    </xf>
    <xf numFmtId="186" fontId="56" fillId="62" borderId="252" applyNumberFormat="0" applyProtection="0">
      <alignment horizontal="left" vertical="center" indent="1"/>
    </xf>
    <xf numFmtId="186" fontId="56" fillId="62" borderId="252" applyNumberFormat="0" applyProtection="0">
      <alignment horizontal="left" vertical="center" indent="1"/>
    </xf>
    <xf numFmtId="4" fontId="56" fillId="60" borderId="252" applyNumberFormat="0" applyProtection="0">
      <alignment horizontal="righ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63" borderId="243" applyNumberFormat="0" applyProtection="0">
      <alignment horizontal="left" vertical="top" indent="1"/>
    </xf>
    <xf numFmtId="4" fontId="56" fillId="23" borderId="252" applyNumberFormat="0" applyProtection="0">
      <alignment horizontal="right" vertical="center"/>
    </xf>
    <xf numFmtId="4" fontId="56" fillId="59" borderId="262" applyNumberFormat="0" applyProtection="0">
      <alignment horizontal="right" vertical="center"/>
    </xf>
    <xf numFmtId="193" fontId="28" fillId="50" borderId="248">
      <alignment vertical="center"/>
    </xf>
    <xf numFmtId="186" fontId="56" fillId="21" borderId="260" applyNumberFormat="0" applyProtection="0">
      <alignment horizontal="left" vertical="top" indent="1"/>
    </xf>
    <xf numFmtId="186" fontId="56" fillId="40" borderId="241" applyNumberFormat="0" applyFont="0" applyAlignment="0" applyProtection="0"/>
    <xf numFmtId="186" fontId="56" fillId="15" borderId="260" applyNumberFormat="0" applyProtection="0">
      <alignment horizontal="left" vertical="top" indent="1"/>
    </xf>
    <xf numFmtId="186" fontId="56" fillId="40" borderId="252" applyNumberFormat="0" applyFont="0" applyAlignment="0" applyProtection="0"/>
    <xf numFmtId="186" fontId="62" fillId="48" borderId="243" applyNumberFormat="0" applyProtection="0">
      <alignment horizontal="left" vertical="top" indent="1"/>
    </xf>
    <xf numFmtId="186" fontId="56" fillId="63" borderId="243" applyNumberFormat="0" applyProtection="0">
      <alignment horizontal="left" vertical="top" indent="1"/>
    </xf>
    <xf numFmtId="4" fontId="62" fillId="48" borderId="251" applyNumberFormat="0" applyProtection="0">
      <alignment vertical="center"/>
    </xf>
    <xf numFmtId="4" fontId="56" fillId="14" borderId="244" applyNumberFormat="0" applyProtection="0">
      <alignment horizontal="left" vertical="center" indent="1"/>
    </xf>
    <xf numFmtId="186" fontId="56" fillId="63" borderId="251" applyNumberFormat="0" applyProtection="0">
      <alignment horizontal="left" vertical="top" indent="1"/>
    </xf>
    <xf numFmtId="186" fontId="56" fillId="40" borderId="252" applyNumberFormat="0" applyFont="0" applyAlignment="0" applyProtection="0"/>
    <xf numFmtId="188" fontId="5" fillId="70" borderId="248">
      <alignment horizontal="right" vertical="center"/>
      <protection locked="0"/>
    </xf>
    <xf numFmtId="193" fontId="28" fillId="50" borderId="258">
      <alignment vertical="center"/>
    </xf>
    <xf numFmtId="186" fontId="56" fillId="14" borderId="243" applyNumberFormat="0" applyProtection="0">
      <alignment horizontal="left" vertical="top" indent="1"/>
    </xf>
    <xf numFmtId="186" fontId="28" fillId="50" borderId="268">
      <alignment vertical="center"/>
    </xf>
    <xf numFmtId="186" fontId="56" fillId="15" borderId="243" applyNumberFormat="0" applyProtection="0">
      <alignment horizontal="left" vertical="top" indent="1"/>
    </xf>
    <xf numFmtId="4" fontId="56" fillId="15" borderId="256" applyNumberFormat="0" applyProtection="0">
      <alignment horizontal="left" vertical="center" indent="1"/>
    </xf>
    <xf numFmtId="191" fontId="28" fillId="50" borderId="8">
      <alignment vertical="center"/>
    </xf>
    <xf numFmtId="186" fontId="56" fillId="63" borderId="251" applyNumberFormat="0" applyProtection="0">
      <alignment horizontal="left" vertical="top" indent="1"/>
    </xf>
    <xf numFmtId="186" fontId="62" fillId="48" borderId="251" applyNumberFormat="0" applyProtection="0">
      <alignment horizontal="left" vertical="top" indent="1"/>
    </xf>
    <xf numFmtId="0" fontId="5" fillId="13" borderId="8">
      <alignment vertical="center"/>
    </xf>
    <xf numFmtId="4" fontId="72" fillId="78" borderId="251" applyNumberFormat="0" applyProtection="0">
      <alignment horizontal="right" vertical="center"/>
    </xf>
    <xf numFmtId="186" fontId="56" fillId="14" borderId="251" applyNumberFormat="0" applyProtection="0">
      <alignment horizontal="left" vertical="top" indent="1"/>
    </xf>
    <xf numFmtId="186" fontId="62" fillId="48" borderId="251" applyNumberFormat="0" applyProtection="0">
      <alignment horizontal="left" vertical="top" indent="1"/>
    </xf>
    <xf numFmtId="186" fontId="56" fillId="63" borderId="260" applyNumberFormat="0" applyProtection="0">
      <alignment horizontal="left" vertical="top" indent="1"/>
    </xf>
    <xf numFmtId="186" fontId="56" fillId="40" borderId="252" applyNumberFormat="0" applyFont="0" applyAlignment="0" applyProtection="0"/>
    <xf numFmtId="4" fontId="56" fillId="14" borderId="256" applyNumberFormat="0" applyProtection="0">
      <alignment horizontal="left" vertical="center"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27" fillId="14" borderId="251" applyNumberFormat="0" applyProtection="0">
      <alignment horizontal="left" vertical="center" indent="1"/>
    </xf>
    <xf numFmtId="186" fontId="56" fillId="14" borderId="252" applyNumberFormat="0" applyProtection="0">
      <alignment horizontal="left" vertical="center" indent="1"/>
    </xf>
    <xf numFmtId="186" fontId="56" fillId="40" borderId="252" applyNumberFormat="0" applyFont="0" applyAlignment="0" applyProtection="0"/>
    <xf numFmtId="186" fontId="56" fillId="40" borderId="252" applyNumberFormat="0" applyFont="0" applyAlignment="0" applyProtection="0"/>
    <xf numFmtId="186" fontId="27" fillId="21" borderId="260" applyNumberFormat="0" applyProtection="0">
      <alignment horizontal="left" vertical="center" indent="1"/>
    </xf>
    <xf numFmtId="186" fontId="28" fillId="12" borderId="8">
      <alignment vertical="center"/>
      <protection locked="0"/>
    </xf>
    <xf numFmtId="186" fontId="56" fillId="21" borderId="251" applyNumberFormat="0" applyProtection="0">
      <alignment horizontal="left" vertical="top" indent="1"/>
    </xf>
    <xf numFmtId="186" fontId="27" fillId="63"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62" fillId="15" borderId="260" applyNumberFormat="0" applyProtection="0">
      <alignment horizontal="left" vertical="top" indent="1"/>
    </xf>
    <xf numFmtId="186" fontId="57" fillId="44" borderId="263" applyNumberFormat="0" applyAlignment="0" applyProtection="0"/>
    <xf numFmtId="186" fontId="42" fillId="44" borderId="252" applyNumberFormat="0" applyAlignment="0" applyProtection="0"/>
    <xf numFmtId="4" fontId="56" fillId="23" borderId="252" applyNumberFormat="0" applyProtection="0">
      <alignment horizontal="right" vertical="center"/>
    </xf>
    <xf numFmtId="186" fontId="62" fillId="15" borderId="251" applyNumberFormat="0" applyProtection="0">
      <alignment horizontal="left" vertical="top" indent="1"/>
    </xf>
    <xf numFmtId="186" fontId="56" fillId="21" borderId="251" applyNumberFormat="0" applyProtection="0">
      <alignment horizontal="left" vertical="top" indent="1"/>
    </xf>
    <xf numFmtId="4" fontId="62" fillId="11" borderId="260" applyNumberFormat="0" applyProtection="0">
      <alignment horizontal="left" vertical="center" indent="1"/>
    </xf>
    <xf numFmtId="0" fontId="5" fillId="13" borderId="8">
      <alignment vertical="center"/>
    </xf>
    <xf numFmtId="186" fontId="56" fillId="63" borderId="260" applyNumberFormat="0" applyProtection="0">
      <alignment horizontal="left" vertical="top" indent="1"/>
    </xf>
    <xf numFmtId="191" fontId="28" fillId="49" borderId="268">
      <alignmen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4" fontId="62" fillId="11" borderId="251" applyNumberFormat="0" applyProtection="0">
      <alignment horizontal="left" vertical="center" indent="1"/>
    </xf>
    <xf numFmtId="186" fontId="56" fillId="40" borderId="262" applyNumberFormat="0" applyFont="0" applyAlignment="0" applyProtection="0"/>
    <xf numFmtId="186" fontId="56" fillId="63"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56" fillId="63" borderId="262" applyNumberFormat="0" applyProtection="0">
      <alignment horizontal="left" vertical="center" indent="1"/>
    </xf>
    <xf numFmtId="186" fontId="27" fillId="14" borderId="260" applyNumberFormat="0" applyProtection="0">
      <alignment horizontal="left" vertical="top" indent="1"/>
    </xf>
    <xf numFmtId="186" fontId="56" fillId="14" borderId="260" applyNumberFormat="0" applyProtection="0">
      <alignment horizontal="left" vertical="top" indent="1"/>
    </xf>
    <xf numFmtId="4" fontId="56" fillId="58" borderId="262" applyNumberFormat="0" applyProtection="0">
      <alignment horizontal="right" vertical="center"/>
    </xf>
    <xf numFmtId="4" fontId="56" fillId="19" borderId="262" applyNumberFormat="0" applyProtection="0">
      <alignment horizontal="right" vertical="center"/>
    </xf>
    <xf numFmtId="186" fontId="56" fillId="21" borderId="260" applyNumberFormat="0" applyProtection="0">
      <alignment horizontal="left" vertical="top" indent="1"/>
    </xf>
    <xf numFmtId="4" fontId="62" fillId="11" borderId="260" applyNumberFormat="0" applyProtection="0">
      <alignment horizontal="left" vertical="center" indent="1"/>
    </xf>
    <xf numFmtId="4" fontId="56" fillId="19" borderId="262" applyNumberFormat="0" applyProtection="0">
      <alignment horizontal="right" vertical="center"/>
    </xf>
    <xf numFmtId="186" fontId="60" fillId="52" borderId="260" applyNumberFormat="0" applyProtection="0">
      <alignment horizontal="left" vertical="top" indent="1"/>
    </xf>
    <xf numFmtId="4" fontId="56" fillId="59" borderId="252" applyNumberFormat="0" applyProtection="0">
      <alignment horizontal="right" vertical="center"/>
    </xf>
    <xf numFmtId="4" fontId="62" fillId="48" borderId="251" applyNumberFormat="0" applyProtection="0">
      <alignment vertical="center"/>
    </xf>
    <xf numFmtId="186" fontId="57" fillId="44" borderId="263" applyNumberFormat="0" applyAlignment="0" applyProtection="0"/>
    <xf numFmtId="4" fontId="27" fillId="21" borderId="266" applyNumberFormat="0" applyProtection="0">
      <alignment horizontal="left" vertical="center" indent="1"/>
    </xf>
    <xf numFmtId="186" fontId="56" fillId="14" borderId="260" applyNumberFormat="0" applyProtection="0">
      <alignment horizontal="left" vertical="top" indent="1"/>
    </xf>
    <xf numFmtId="186" fontId="42" fillId="44" borderId="262" applyNumberFormat="0" applyAlignment="0" applyProtection="0"/>
    <xf numFmtId="186" fontId="56" fillId="21" borderId="251" applyNumberFormat="0" applyProtection="0">
      <alignment horizontal="left" vertical="top" indent="1"/>
    </xf>
    <xf numFmtId="190" fontId="5" fillId="69" borderId="8">
      <alignment vertical="center"/>
    </xf>
    <xf numFmtId="186" fontId="56" fillId="15" borderId="251" applyNumberFormat="0" applyProtection="0">
      <alignment horizontal="left" vertical="top" indent="1"/>
    </xf>
    <xf numFmtId="186" fontId="27" fillId="15" borderId="251" applyNumberFormat="0" applyProtection="0">
      <alignment horizontal="left" vertical="center" indent="1"/>
    </xf>
    <xf numFmtId="186" fontId="56" fillId="63" borderId="251" applyNumberFormat="0" applyProtection="0">
      <alignment horizontal="left" vertical="top" indent="1"/>
    </xf>
    <xf numFmtId="188" fontId="5" fillId="70" borderId="258">
      <alignment horizontal="right" vertical="center"/>
      <protection locked="0"/>
    </xf>
    <xf numFmtId="186" fontId="42" fillId="44" borderId="252" applyNumberFormat="0" applyAlignment="0" applyProtection="0"/>
    <xf numFmtId="186" fontId="56" fillId="21"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59" fillId="53" borderId="252" applyNumberFormat="0" applyProtection="0">
      <alignment vertical="center"/>
    </xf>
    <xf numFmtId="186" fontId="56" fillId="14" borderId="251" applyNumberFormat="0" applyProtection="0">
      <alignment horizontal="left" vertical="top" indent="1"/>
    </xf>
    <xf numFmtId="186" fontId="56" fillId="63" borderId="251" applyNumberFormat="0" applyProtection="0">
      <alignment horizontal="left" vertical="top" indent="1"/>
    </xf>
    <xf numFmtId="193" fontId="28" fillId="50" borderId="258">
      <alignment vertical="center"/>
    </xf>
    <xf numFmtId="188" fontId="5" fillId="70" borderId="8">
      <alignment horizontal="right" vertical="center"/>
      <protection locked="0"/>
    </xf>
    <xf numFmtId="186" fontId="61" fillId="21" borderId="254" applyBorder="0"/>
    <xf numFmtId="186" fontId="56" fillId="40" borderId="252" applyNumberFormat="0" applyFont="0" applyAlignment="0" applyProtection="0"/>
    <xf numFmtId="186" fontId="27" fillId="15" borderId="251" applyNumberFormat="0" applyProtection="0">
      <alignment horizontal="left" vertical="top" indent="1"/>
    </xf>
    <xf numFmtId="186" fontId="56" fillId="40" borderId="262" applyNumberFormat="0" applyFont="0" applyAlignment="0" applyProtection="0"/>
    <xf numFmtId="186" fontId="60" fillId="52" borderId="251" applyNumberFormat="0" applyProtection="0">
      <alignment horizontal="left" vertical="top" indent="1"/>
    </xf>
    <xf numFmtId="4" fontId="56" fillId="55" borderId="252" applyNumberFormat="0" applyProtection="0">
      <alignment horizontal="right" vertical="center"/>
    </xf>
    <xf numFmtId="186" fontId="56" fillId="21" borderId="243" applyNumberFormat="0" applyProtection="0">
      <alignment horizontal="left" vertical="top" indent="1"/>
    </xf>
    <xf numFmtId="186" fontId="56" fillId="21" borderId="260" applyNumberFormat="0" applyProtection="0">
      <alignment horizontal="left" vertical="top" indent="1"/>
    </xf>
    <xf numFmtId="186" fontId="27" fillId="21" borderId="251" applyNumberFormat="0" applyProtection="0">
      <alignment horizontal="left" vertical="top" indent="1"/>
    </xf>
    <xf numFmtId="186" fontId="57" fillId="44" borderId="253" applyNumberFormat="0" applyAlignment="0" applyProtection="0"/>
    <xf numFmtId="190" fontId="5" fillId="69" borderId="248">
      <alignment vertical="center"/>
    </xf>
    <xf numFmtId="186" fontId="27" fillId="21" borderId="260" applyNumberFormat="0" applyProtection="0">
      <alignment horizontal="left" vertical="center" indent="1"/>
    </xf>
    <xf numFmtId="4" fontId="56" fillId="54" borderId="241" applyNumberFormat="0" applyProtection="0">
      <alignment horizontal="left" vertical="center" indent="1"/>
    </xf>
    <xf numFmtId="4" fontId="56" fillId="54" borderId="241" applyNumberFormat="0" applyProtection="0">
      <alignment horizontal="left" vertical="center" indent="1"/>
    </xf>
    <xf numFmtId="190" fontId="28" fillId="51" borderId="8">
      <alignment horizontal="right" vertical="center"/>
      <protection locked="0"/>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21" borderId="251" applyNumberFormat="0" applyProtection="0">
      <alignment horizontal="left" vertical="top" indent="1"/>
    </xf>
    <xf numFmtId="186" fontId="56" fillId="40" borderId="252" applyNumberFormat="0" applyFont="0" applyAlignment="0" applyProtection="0"/>
    <xf numFmtId="191" fontId="5" fillId="13" borderId="248">
      <alignment vertical="center"/>
    </xf>
    <xf numFmtId="186" fontId="27" fillId="15" borderId="243" applyNumberFormat="0" applyProtection="0">
      <alignment horizontal="left" vertical="top" indent="1"/>
    </xf>
    <xf numFmtId="193" fontId="28" fillId="12" borderId="248">
      <alignment vertical="center"/>
      <protection locked="0"/>
    </xf>
    <xf numFmtId="186" fontId="56" fillId="21" borderId="251" applyNumberFormat="0" applyProtection="0">
      <alignment horizontal="left" vertical="top" indent="1"/>
    </xf>
    <xf numFmtId="186" fontId="56" fillId="15" borderId="243" applyNumberFormat="0" applyProtection="0">
      <alignment horizontal="left" vertical="top" indent="1"/>
    </xf>
    <xf numFmtId="37" fontId="33" fillId="0" borderId="255" applyNumberFormat="0"/>
    <xf numFmtId="193" fontId="28" fillId="12" borderId="258">
      <alignment vertical="center"/>
      <protection locked="0"/>
    </xf>
    <xf numFmtId="186" fontId="56" fillId="40" borderId="252" applyNumberFormat="0" applyFont="0" applyAlignment="0" applyProtection="0"/>
    <xf numFmtId="186" fontId="56" fillId="21" borderId="260" applyNumberFormat="0" applyProtection="0">
      <alignment horizontal="left" vertical="top" indent="1"/>
    </xf>
    <xf numFmtId="186" fontId="27" fillId="63" borderId="243" applyNumberFormat="0" applyProtection="0">
      <alignment horizontal="left" vertical="top" indent="1"/>
    </xf>
    <xf numFmtId="186" fontId="44" fillId="0" borderId="257" applyNumberFormat="0" applyFill="0" applyAlignment="0" applyProtection="0"/>
    <xf numFmtId="186" fontId="56" fillId="15" borderId="251" applyNumberFormat="0" applyProtection="0">
      <alignment horizontal="left" vertical="top" indent="1"/>
    </xf>
    <xf numFmtId="188" fontId="28" fillId="51" borderId="258">
      <alignment horizontal="right" vertical="center"/>
      <protection locked="0"/>
    </xf>
    <xf numFmtId="191" fontId="5" fillId="69" borderId="248">
      <alignment vertical="center"/>
    </xf>
    <xf numFmtId="186" fontId="56" fillId="21" borderId="243" applyNumberFormat="0" applyProtection="0">
      <alignment horizontal="left" vertical="top" indent="1"/>
    </xf>
    <xf numFmtId="193" fontId="28" fillId="12" borderId="248">
      <alignment vertical="center"/>
      <protection locked="0"/>
    </xf>
    <xf numFmtId="186" fontId="27" fillId="15" borderId="243" applyNumberFormat="0" applyProtection="0">
      <alignment horizontal="left" vertical="center" indent="1"/>
    </xf>
    <xf numFmtId="186" fontId="56" fillId="40" borderId="241" applyNumberFormat="0" applyFont="0" applyAlignment="0" applyProtection="0"/>
    <xf numFmtId="186" fontId="56" fillId="14" borderId="243" applyNumberFormat="0" applyProtection="0">
      <alignment horizontal="left" vertical="top" indent="1"/>
    </xf>
    <xf numFmtId="186" fontId="56" fillId="21" borderId="243" applyNumberFormat="0" applyProtection="0">
      <alignment horizontal="left" vertical="top" indent="1"/>
    </xf>
    <xf numFmtId="37" fontId="33" fillId="0" borderId="246" applyNumberFormat="0"/>
    <xf numFmtId="186" fontId="56" fillId="63" borderId="243" applyNumberFormat="0" applyProtection="0">
      <alignment horizontal="left" vertical="top" indent="1"/>
    </xf>
    <xf numFmtId="186" fontId="27" fillId="14" borderId="243" applyNumberFormat="0" applyProtection="0">
      <alignment horizontal="left" vertical="center" indent="1"/>
    </xf>
    <xf numFmtId="186" fontId="56" fillId="63"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186" fontId="56" fillId="15" borderId="260" applyNumberFormat="0" applyProtection="0">
      <alignment horizontal="left" vertical="top" indent="1"/>
    </xf>
    <xf numFmtId="4" fontId="62" fillId="48" borderId="260" applyNumberFormat="0" applyProtection="0">
      <alignment vertical="center"/>
    </xf>
    <xf numFmtId="186" fontId="62" fillId="48" borderId="260" applyNumberFormat="0" applyProtection="0">
      <alignment horizontal="left" vertical="top" indent="1"/>
    </xf>
    <xf numFmtId="186" fontId="56" fillId="62" borderId="262" applyNumberFormat="0" applyProtection="0">
      <alignment horizontal="left" vertical="center" indent="1"/>
    </xf>
    <xf numFmtId="186" fontId="56" fillId="40" borderId="262" applyNumberFormat="0" applyFont="0" applyAlignment="0" applyProtection="0"/>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4" fontId="56" fillId="0" borderId="262" applyNumberFormat="0" applyProtection="0">
      <alignment horizontal="right" vertical="center"/>
    </xf>
    <xf numFmtId="186" fontId="27"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7" fillId="44" borderId="263" applyNumberFormat="0" applyAlignment="0" applyProtection="0"/>
    <xf numFmtId="4" fontId="59" fillId="53" borderId="262" applyNumberFormat="0" applyProtection="0">
      <alignment vertical="center"/>
    </xf>
    <xf numFmtId="186" fontId="56" fillId="15" borderId="260" applyNumberFormat="0" applyProtection="0">
      <alignment horizontal="left" vertical="top" indent="1"/>
    </xf>
    <xf numFmtId="186" fontId="44" fillId="0" borderId="267" applyNumberFormat="0" applyFill="0" applyAlignment="0" applyProtection="0"/>
    <xf numFmtId="186" fontId="61" fillId="21" borderId="264" applyBorder="0"/>
    <xf numFmtId="4" fontId="56" fillId="52" borderId="262" applyNumberFormat="0" applyProtection="0">
      <alignment vertical="center"/>
    </xf>
    <xf numFmtId="186" fontId="56" fillId="40" borderId="262" applyNumberFormat="0" applyFont="0" applyAlignment="0" applyProtection="0"/>
    <xf numFmtId="188" fontId="5" fillId="69" borderId="248">
      <alignment vertical="center"/>
    </xf>
    <xf numFmtId="4" fontId="70" fillId="86" borderId="250" applyNumberFormat="0" applyProtection="0">
      <alignment horizontal="left" vertical="center" indent="1"/>
    </xf>
    <xf numFmtId="186" fontId="27" fillId="64" borderId="248" applyNumberFormat="0">
      <protection locked="0"/>
    </xf>
    <xf numFmtId="172" fontId="28" fillId="12" borderId="268">
      <alignment vertical="center"/>
      <protection locked="0"/>
    </xf>
    <xf numFmtId="186" fontId="56" fillId="14" borderId="251" applyNumberFormat="0" applyProtection="0">
      <alignment horizontal="left" vertical="top" indent="1"/>
    </xf>
    <xf numFmtId="4" fontId="56" fillId="60" borderId="262" applyNumberFormat="0" applyProtection="0">
      <alignment horizontal="right" vertical="center"/>
    </xf>
    <xf numFmtId="186" fontId="27" fillId="15" borderId="243" applyNumberFormat="0" applyProtection="0">
      <alignment horizontal="left" vertical="center" indent="1"/>
    </xf>
    <xf numFmtId="186" fontId="56" fillId="40" borderId="252" applyNumberFormat="0" applyFont="0" applyAlignment="0" applyProtection="0"/>
    <xf numFmtId="186" fontId="56" fillId="21" borderId="251" applyNumberFormat="0" applyProtection="0">
      <alignment horizontal="left" vertical="top" indent="1"/>
    </xf>
    <xf numFmtId="4" fontId="56" fillId="56" borderId="262" applyNumberFormat="0" applyProtection="0">
      <alignment horizontal="righ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0" fillId="41" borderId="252" applyNumberFormat="0" applyAlignment="0" applyProtection="0"/>
    <xf numFmtId="186" fontId="56" fillId="21" borderId="243" applyNumberFormat="0" applyProtection="0">
      <alignment horizontal="left" vertical="top" indent="1"/>
    </xf>
    <xf numFmtId="37" fontId="33" fillId="0" borderId="246" applyNumberFormat="0"/>
    <xf numFmtId="186" fontId="56" fillId="21" borderId="251" applyNumberFormat="0" applyProtection="0">
      <alignment horizontal="left" vertical="top" indent="1"/>
    </xf>
    <xf numFmtId="190" fontId="28" fillId="49" borderId="248">
      <alignmen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27" fillId="21" borderId="243" applyNumberFormat="0" applyProtection="0">
      <alignment horizontal="left" vertical="center" indent="1"/>
    </xf>
    <xf numFmtId="4" fontId="59" fillId="65" borderId="241" applyNumberFormat="0" applyProtection="0">
      <alignment horizontal="right" vertical="center"/>
    </xf>
    <xf numFmtId="188" fontId="5" fillId="70" borderId="268">
      <alignment horizontal="right" vertical="center"/>
      <protection locked="0"/>
    </xf>
    <xf numFmtId="186" fontId="62" fillId="48" borderId="260" applyNumberFormat="0" applyProtection="0">
      <alignment horizontal="left" vertical="top" indent="1"/>
    </xf>
    <xf numFmtId="186" fontId="56" fillId="14" borderId="260" applyNumberFormat="0" applyProtection="0">
      <alignment horizontal="left" vertical="top" indent="1"/>
    </xf>
    <xf numFmtId="186" fontId="56" fillId="14" borderId="262" applyNumberFormat="0" applyProtection="0">
      <alignment horizontal="left" vertical="center" indent="1"/>
    </xf>
    <xf numFmtId="186" fontId="56" fillId="63" borderId="260" applyNumberFormat="0" applyProtection="0">
      <alignment horizontal="left" vertical="top" indent="1"/>
    </xf>
    <xf numFmtId="186" fontId="27" fillId="15" borderId="260" applyNumberFormat="0" applyProtection="0">
      <alignment horizontal="left" vertical="top" indent="1"/>
    </xf>
    <xf numFmtId="186" fontId="28" fillId="50" borderId="8">
      <alignment vertical="center"/>
    </xf>
    <xf numFmtId="186" fontId="27" fillId="21" borderId="243" applyNumberFormat="0" applyProtection="0">
      <alignment horizontal="left" vertical="top" indent="1"/>
    </xf>
    <xf numFmtId="186" fontId="56" fillId="21" borderId="243" applyNumberFormat="0" applyProtection="0">
      <alignment horizontal="left" vertical="top" indent="1"/>
    </xf>
    <xf numFmtId="186" fontId="56" fillId="40" borderId="262" applyNumberFormat="0" applyFont="0" applyAlignment="0" applyProtection="0"/>
    <xf numFmtId="186" fontId="56" fillId="40" borderId="252" applyNumberFormat="0" applyFont="0" applyAlignment="0" applyProtection="0"/>
    <xf numFmtId="186" fontId="27" fillId="14" borderId="260" applyNumberFormat="0" applyProtection="0">
      <alignment horizontal="left" vertical="center" indent="1"/>
    </xf>
    <xf numFmtId="4" fontId="56" fillId="15" borderId="262" applyNumberFormat="0" applyProtection="0">
      <alignment horizontal="right" vertical="center"/>
    </xf>
    <xf numFmtId="4" fontId="56" fillId="54" borderId="262"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9" fillId="53" borderId="262" applyNumberFormat="0" applyProtection="0">
      <alignment vertical="center"/>
    </xf>
    <xf numFmtId="4" fontId="56" fillId="54" borderId="262" applyNumberFormat="0" applyProtection="0">
      <alignment horizontal="left" vertical="center" indent="1"/>
    </xf>
    <xf numFmtId="4" fontId="56" fillId="60" borderId="262" applyNumberFormat="0" applyProtection="0">
      <alignment horizontal="righ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27" fillId="21" borderId="266" applyNumberFormat="0" applyProtection="0">
      <alignment horizontal="left" vertical="center" indent="1"/>
    </xf>
    <xf numFmtId="4" fontId="59" fillId="65" borderId="262" applyNumberFormat="0" applyProtection="0">
      <alignment horizontal="right" vertical="center"/>
    </xf>
    <xf numFmtId="186" fontId="56" fillId="63" borderId="260" applyNumberFormat="0" applyProtection="0">
      <alignment horizontal="left" vertical="top" indent="1"/>
    </xf>
    <xf numFmtId="4" fontId="56" fillId="19" borderId="262" applyNumberFormat="0" applyProtection="0">
      <alignment horizontal="right" vertical="center"/>
    </xf>
    <xf numFmtId="4" fontId="59" fillId="65" borderId="262" applyNumberFormat="0" applyProtection="0">
      <alignment horizontal="right" vertical="center"/>
    </xf>
    <xf numFmtId="186" fontId="57" fillId="44" borderId="263" applyNumberFormat="0" applyAlignment="0" applyProtection="0"/>
    <xf numFmtId="4" fontId="56" fillId="57" borderId="266" applyNumberFormat="0" applyProtection="0">
      <alignment horizontal="right" vertical="center"/>
    </xf>
    <xf numFmtId="186" fontId="27" fillId="21" borderId="260" applyNumberFormat="0" applyProtection="0">
      <alignment horizontal="left" vertical="center" indent="1"/>
    </xf>
    <xf numFmtId="186" fontId="56" fillId="14" borderId="243"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16" borderId="262" applyNumberFormat="0" applyProtection="0">
      <alignment horizontal="right" vertical="center"/>
    </xf>
    <xf numFmtId="186" fontId="60" fillId="52" borderId="260" applyNumberFormat="0" applyProtection="0">
      <alignment horizontal="left" vertical="top" indent="1"/>
    </xf>
    <xf numFmtId="186" fontId="56" fillId="40" borderId="262" applyNumberFormat="0" applyFont="0" applyAlignment="0" applyProtection="0"/>
    <xf numFmtId="4" fontId="56" fillId="55" borderId="262" applyNumberFormat="0" applyProtection="0">
      <alignment horizontal="right" vertical="center"/>
    </xf>
    <xf numFmtId="4" fontId="27" fillId="21" borderId="26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172" fontId="5" fillId="7" borderId="248">
      <alignment vertical="center"/>
      <protection locked="0"/>
    </xf>
    <xf numFmtId="4" fontId="74" fillId="87" borderId="251" applyNumberFormat="0" applyProtection="0">
      <alignment horizontal="right" vertical="center"/>
    </xf>
    <xf numFmtId="186" fontId="62" fillId="15" borderId="251" applyNumberFormat="0" applyProtection="0">
      <alignment horizontal="left" vertical="top" indent="1"/>
    </xf>
    <xf numFmtId="4" fontId="56" fillId="53" borderId="252" applyNumberFormat="0" applyProtection="0">
      <alignment horizontal="left" vertical="center" indent="1"/>
    </xf>
    <xf numFmtId="186" fontId="27" fillId="21" borderId="243" applyNumberFormat="0" applyProtection="0">
      <alignment horizontal="left" vertical="center" indent="1"/>
    </xf>
    <xf numFmtId="186" fontId="61" fillId="21" borderId="254" applyBorder="0"/>
    <xf numFmtId="4" fontId="56" fillId="52" borderId="252" applyNumberFormat="0" applyProtection="0">
      <alignment vertical="center"/>
    </xf>
    <xf numFmtId="186" fontId="56" fillId="14" borderId="251" applyNumberFormat="0" applyProtection="0">
      <alignment horizontal="left" vertical="top" indent="1"/>
    </xf>
    <xf numFmtId="190" fontId="28" fillId="51" borderId="258">
      <alignment horizontal="right" vertical="center"/>
      <protection locked="0"/>
    </xf>
    <xf numFmtId="186" fontId="60" fillId="52" borderId="251" applyNumberFormat="0" applyProtection="0">
      <alignment horizontal="left" vertical="top" indent="1"/>
    </xf>
    <xf numFmtId="186" fontId="56" fillId="15" borderId="251" applyNumberFormat="0" applyProtection="0">
      <alignment horizontal="left" vertical="top" indent="1"/>
    </xf>
    <xf numFmtId="191" fontId="28" fillId="50" borderId="8">
      <alignment vertical="center"/>
    </xf>
    <xf numFmtId="0" fontId="5" fillId="69" borderId="8">
      <alignment vertical="center"/>
    </xf>
    <xf numFmtId="0" fontId="37" fillId="15" borderId="251" applyNumberFormat="0" applyProtection="0">
      <alignment horizontal="left" vertical="top" indent="1"/>
    </xf>
    <xf numFmtId="186" fontId="56" fillId="40" borderId="252" applyNumberFormat="0" applyFont="0" applyAlignment="0" applyProtection="0"/>
    <xf numFmtId="4" fontId="56" fillId="19" borderId="252" applyNumberFormat="0" applyProtection="0">
      <alignment horizontal="right" vertical="center"/>
    </xf>
    <xf numFmtId="186" fontId="56" fillId="14" borderId="251" applyNumberFormat="0" applyProtection="0">
      <alignment horizontal="left" vertical="top" indent="1"/>
    </xf>
    <xf numFmtId="4" fontId="56" fillId="57" borderId="256" applyNumberFormat="0" applyProtection="0">
      <alignment horizontal="right" vertical="center"/>
    </xf>
    <xf numFmtId="4" fontId="56" fillId="0" borderId="252" applyNumberFormat="0" applyProtection="0">
      <alignment horizontal="right" vertical="center"/>
    </xf>
    <xf numFmtId="4" fontId="56" fillId="53" borderId="262" applyNumberFormat="0" applyProtection="0">
      <alignment horizontal="left" vertical="center" indent="1"/>
    </xf>
    <xf numFmtId="186" fontId="56" fillId="40" borderId="252" applyNumberFormat="0" applyFont="0" applyAlignment="0" applyProtection="0"/>
    <xf numFmtId="186" fontId="27" fillId="15" borderId="251" applyNumberFormat="0" applyProtection="0">
      <alignment horizontal="left" vertical="top" indent="1"/>
    </xf>
    <xf numFmtId="186" fontId="27" fillId="15" borderId="260" applyNumberFormat="0" applyProtection="0">
      <alignment horizontal="left" vertical="center"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4" fontId="56" fillId="23" borderId="252" applyNumberFormat="0" applyProtection="0">
      <alignment horizontal="right" vertical="center"/>
    </xf>
    <xf numFmtId="186" fontId="56" fillId="63" borderId="260" applyNumberFormat="0" applyProtection="0">
      <alignment horizontal="left" vertical="top" indent="1"/>
    </xf>
    <xf numFmtId="4" fontId="56" fillId="19" borderId="252" applyNumberFormat="0" applyProtection="0">
      <alignment horizontal="right" vertical="center"/>
    </xf>
    <xf numFmtId="4" fontId="56" fillId="16" borderId="252" applyNumberFormat="0" applyProtection="0">
      <alignment horizontal="right" vertical="center"/>
    </xf>
    <xf numFmtId="186" fontId="56" fillId="15" borderId="260" applyNumberFormat="0" applyProtection="0">
      <alignment horizontal="left" vertical="top" indent="1"/>
    </xf>
    <xf numFmtId="4" fontId="62" fillId="11" borderId="243" applyNumberFormat="0" applyProtection="0">
      <alignment horizontal="left" vertical="center" indent="1"/>
    </xf>
    <xf numFmtId="186" fontId="56" fillId="40" borderId="241" applyNumberFormat="0" applyFont="0" applyAlignment="0" applyProtection="0"/>
    <xf numFmtId="4" fontId="56" fillId="57" borderId="244" applyNumberFormat="0" applyProtection="0">
      <alignment horizontal="right" vertical="center"/>
    </xf>
    <xf numFmtId="172" fontId="28" fillId="12" borderId="8">
      <alignment vertical="center"/>
      <protection locked="0"/>
    </xf>
    <xf numFmtId="194" fontId="33" fillId="0" borderId="230" applyFill="0"/>
    <xf numFmtId="186" fontId="56" fillId="15" borderId="243" applyNumberFormat="0" applyProtection="0">
      <alignment horizontal="left" vertical="top" indent="1"/>
    </xf>
    <xf numFmtId="4" fontId="56" fillId="14" borderId="256" applyNumberFormat="0" applyProtection="0">
      <alignment horizontal="left" vertical="center" indent="1"/>
    </xf>
    <xf numFmtId="186" fontId="56" fillId="63" borderId="251" applyNumberFormat="0" applyProtection="0">
      <alignment horizontal="left" vertical="top" indent="1"/>
    </xf>
    <xf numFmtId="186" fontId="27" fillId="14" borderId="260" applyNumberFormat="0" applyProtection="0">
      <alignment horizontal="left" vertical="center" indent="1"/>
    </xf>
    <xf numFmtId="186" fontId="62" fillId="15" borderId="260" applyNumberFormat="0" applyProtection="0">
      <alignment horizontal="left" vertical="top" indent="1"/>
    </xf>
    <xf numFmtId="188" fontId="28" fillId="49" borderId="8">
      <alignment vertical="center"/>
    </xf>
    <xf numFmtId="186" fontId="56" fillId="40" borderId="252" applyNumberFormat="0" applyFont="0" applyAlignment="0" applyProtection="0"/>
    <xf numFmtId="0" fontId="5" fillId="13" borderId="248">
      <alignment vertical="center"/>
    </xf>
    <xf numFmtId="4" fontId="56" fillId="16" borderId="252" applyNumberFormat="0" applyProtection="0">
      <alignment horizontal="right" vertical="center"/>
    </xf>
    <xf numFmtId="191" fontId="28" fillId="50" borderId="248">
      <alignment vertical="center"/>
    </xf>
    <xf numFmtId="186" fontId="27" fillId="14" borderId="243" applyNumberFormat="0" applyProtection="0">
      <alignment horizontal="left" vertical="center" indent="1"/>
    </xf>
    <xf numFmtId="4" fontId="56" fillId="61" borderId="244" applyNumberFormat="0" applyProtection="0">
      <alignment horizontal="left" vertical="center" indent="1"/>
    </xf>
    <xf numFmtId="4" fontId="63" fillId="66" borderId="244" applyNumberFormat="0" applyProtection="0">
      <alignment horizontal="left" vertical="center" indent="1"/>
    </xf>
    <xf numFmtId="186" fontId="27" fillId="21" borderId="243" applyNumberFormat="0" applyProtection="0">
      <alignment horizontal="left" vertical="center" indent="1"/>
    </xf>
    <xf numFmtId="188" fontId="5" fillId="13" borderId="248">
      <alignment vertical="center"/>
    </xf>
    <xf numFmtId="196" fontId="5" fillId="70" borderId="248">
      <alignment horizontal="right" vertical="center"/>
      <protection locked="0"/>
    </xf>
    <xf numFmtId="186" fontId="56" fillId="40" borderId="241" applyNumberFormat="0" applyFont="0" applyAlignment="0" applyProtection="0"/>
    <xf numFmtId="186" fontId="56" fillId="40" borderId="252" applyNumberFormat="0" applyFont="0" applyAlignment="0" applyProtection="0"/>
    <xf numFmtId="186" fontId="62" fillId="48" borderId="243" applyNumberFormat="0" applyProtection="0">
      <alignment horizontal="left" vertical="top" indent="1"/>
    </xf>
    <xf numFmtId="4" fontId="59" fillId="65" borderId="252" applyNumberFormat="0" applyProtection="0">
      <alignment horizontal="right" vertical="center"/>
    </xf>
    <xf numFmtId="186" fontId="27" fillId="14" borderId="243" applyNumberFormat="0" applyProtection="0">
      <alignment horizontal="left" vertical="center" indent="1"/>
    </xf>
    <xf numFmtId="186" fontId="50" fillId="41" borderId="252" applyNumberFormat="0" applyAlignment="0" applyProtection="0"/>
    <xf numFmtId="193" fontId="28" fillId="50" borderId="8">
      <alignment vertical="center"/>
    </xf>
    <xf numFmtId="191" fontId="28" fillId="51" borderId="258">
      <alignment horizontal="right" vertical="center"/>
      <protection locked="0"/>
    </xf>
    <xf numFmtId="186" fontId="56" fillId="14" borderId="251" applyNumberFormat="0" applyProtection="0">
      <alignment horizontal="left" vertical="top" indent="1"/>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42" fillId="44" borderId="252" applyNumberFormat="0" applyAlignment="0" applyProtection="0"/>
    <xf numFmtId="186" fontId="56" fillId="63" borderId="251" applyNumberFormat="0" applyProtection="0">
      <alignment horizontal="left" vertical="top" indent="1"/>
    </xf>
    <xf numFmtId="172" fontId="28" fillId="12" borderId="248">
      <alignment vertical="center"/>
      <protection locked="0"/>
    </xf>
    <xf numFmtId="186" fontId="28" fillId="49" borderId="8">
      <alignment vertical="center"/>
    </xf>
    <xf numFmtId="190" fontId="5" fillId="70" borderId="248">
      <alignment horizontal="right" vertical="center"/>
      <protection locked="0"/>
    </xf>
    <xf numFmtId="190" fontId="28" fillId="51" borderId="8">
      <alignment horizontal="right" vertical="center"/>
      <protection locked="0"/>
    </xf>
    <xf numFmtId="186" fontId="27" fillId="63" borderId="251" applyNumberFormat="0" applyProtection="0">
      <alignment horizontal="left" vertical="center" indent="1"/>
    </xf>
    <xf numFmtId="186" fontId="56" fillId="14" borderId="243" applyNumberFormat="0" applyProtection="0">
      <alignment horizontal="left" vertical="top" indent="1"/>
    </xf>
    <xf numFmtId="186" fontId="56" fillId="63" borderId="243" applyNumberFormat="0" applyProtection="0">
      <alignment horizontal="left" vertical="top" indent="1"/>
    </xf>
    <xf numFmtId="186" fontId="28" fillId="12" borderId="258">
      <alignment vertical="center"/>
      <protection locked="0"/>
    </xf>
    <xf numFmtId="4" fontId="56" fillId="61" borderId="244" applyNumberFormat="0" applyProtection="0">
      <alignment horizontal="left" vertical="center" indent="1"/>
    </xf>
    <xf numFmtId="4" fontId="56" fillId="55" borderId="252" applyNumberFormat="0" applyProtection="0">
      <alignment horizontal="right" vertical="center"/>
    </xf>
    <xf numFmtId="4" fontId="56" fillId="61" borderId="256" applyNumberFormat="0" applyProtection="0">
      <alignment horizontal="left" vertical="center" indent="1"/>
    </xf>
    <xf numFmtId="0" fontId="5" fillId="70" borderId="248">
      <alignment horizontal="right" vertical="center"/>
      <protection locked="0"/>
    </xf>
    <xf numFmtId="4" fontId="56" fillId="60" borderId="252" applyNumberFormat="0" applyProtection="0">
      <alignment horizontal="right" vertical="center"/>
    </xf>
    <xf numFmtId="186" fontId="56" fillId="63" borderId="243" applyNumberFormat="0" applyProtection="0">
      <alignment horizontal="left" vertical="top" indent="1"/>
    </xf>
    <xf numFmtId="186" fontId="42" fillId="44" borderId="252" applyNumberFormat="0" applyAlignment="0" applyProtection="0"/>
    <xf numFmtId="186" fontId="56" fillId="15" borderId="243" applyNumberFormat="0" applyProtection="0">
      <alignment horizontal="left" vertical="top" indent="1"/>
    </xf>
    <xf numFmtId="4" fontId="27" fillId="21" borderId="256" applyNumberFormat="0" applyProtection="0">
      <alignment horizontal="left" vertical="center" indent="1"/>
    </xf>
    <xf numFmtId="186" fontId="56" fillId="40" borderId="252" applyNumberFormat="0" applyFont="0" applyAlignment="0" applyProtection="0"/>
    <xf numFmtId="186" fontId="62" fillId="48" borderId="251" applyNumberFormat="0" applyProtection="0">
      <alignment horizontal="left" vertical="top" indent="1"/>
    </xf>
    <xf numFmtId="4" fontId="56" fillId="14" borderId="256" applyNumberFormat="0" applyProtection="0">
      <alignment horizontal="left" vertical="center" indent="1"/>
    </xf>
    <xf numFmtId="186" fontId="56" fillId="63" borderId="251" applyNumberFormat="0" applyProtection="0">
      <alignment horizontal="left" vertical="top" indent="1"/>
    </xf>
    <xf numFmtId="186" fontId="44" fillId="0" borderId="257" applyNumberFormat="0" applyFill="0" applyAlignment="0" applyProtection="0"/>
    <xf numFmtId="191" fontId="5" fillId="13" borderId="8">
      <alignment vertical="center"/>
    </xf>
    <xf numFmtId="4" fontId="71" fillId="53" borderId="251" applyNumberFormat="0" applyProtection="0">
      <alignmen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27" fillId="63" borderId="260"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93" fontId="28" fillId="12" borderId="8">
      <alignment vertical="center"/>
      <protection locked="0"/>
    </xf>
    <xf numFmtId="186" fontId="56" fillId="14" borderId="251" applyNumberFormat="0" applyProtection="0">
      <alignment horizontal="left" vertical="top" indent="1"/>
    </xf>
    <xf numFmtId="186" fontId="27" fillId="15" borderId="260"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14" borderId="251" applyNumberFormat="0" applyProtection="0">
      <alignment horizontal="left" vertical="top" indent="1"/>
    </xf>
    <xf numFmtId="4" fontId="56" fillId="61" borderId="256" applyNumberFormat="0" applyProtection="0">
      <alignment horizontal="left" vertical="center" indent="1"/>
    </xf>
    <xf numFmtId="190" fontId="5" fillId="70" borderId="258">
      <alignment horizontal="right" vertical="center"/>
      <protection locked="0"/>
    </xf>
    <xf numFmtId="186" fontId="27" fillId="21" borderId="251" applyNumberFormat="0" applyProtection="0">
      <alignment horizontal="left" vertical="top" indent="1"/>
    </xf>
    <xf numFmtId="4" fontId="56" fillId="57" borderId="256" applyNumberFormat="0" applyProtection="0">
      <alignment horizontal="right" vertical="center"/>
    </xf>
    <xf numFmtId="186" fontId="56" fillId="14" borderId="251" applyNumberFormat="0" applyProtection="0">
      <alignment horizontal="left" vertical="top" indent="1"/>
    </xf>
    <xf numFmtId="191" fontId="28" fillId="50" borderId="258">
      <alignment vertical="center"/>
    </xf>
    <xf numFmtId="4" fontId="56" fillId="61" borderId="266" applyNumberFormat="0" applyProtection="0">
      <alignment horizontal="left" vertical="center" indent="1"/>
    </xf>
    <xf numFmtId="191" fontId="28" fillId="51" borderId="8">
      <alignment horizontal="right" vertical="center"/>
      <protection locked="0"/>
    </xf>
    <xf numFmtId="4" fontId="56" fillId="15" borderId="256" applyNumberFormat="0" applyProtection="0">
      <alignment horizontal="left" vertical="center" indent="1"/>
    </xf>
    <xf numFmtId="186" fontId="56" fillId="40" borderId="262" applyNumberFormat="0" applyFont="0" applyAlignment="0" applyProtection="0"/>
    <xf numFmtId="186" fontId="27" fillId="15"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186" fontId="50" fillId="41" borderId="262" applyNumberFormat="0" applyAlignment="0" applyProtection="0"/>
    <xf numFmtId="186" fontId="60" fillId="52" borderId="251" applyNumberFormat="0" applyProtection="0">
      <alignment horizontal="left" vertical="top" indent="1"/>
    </xf>
    <xf numFmtId="4" fontId="62" fillId="11" borderId="251" applyNumberFormat="0" applyProtection="0">
      <alignment horizontal="left" vertical="center" indent="1"/>
    </xf>
    <xf numFmtId="186" fontId="27" fillId="21" borderId="251" applyNumberFormat="0" applyProtection="0">
      <alignment horizontal="left" vertical="center" indent="1"/>
    </xf>
    <xf numFmtId="191" fontId="28" fillId="12" borderId="268">
      <alignment vertical="center"/>
      <protection locked="0"/>
    </xf>
    <xf numFmtId="191" fontId="5" fillId="13" borderId="8">
      <alignment vertical="center"/>
    </xf>
    <xf numFmtId="186" fontId="56" fillId="63" borderId="262" applyNumberFormat="0" applyProtection="0">
      <alignment horizontal="left" vertical="center" indent="1"/>
    </xf>
    <xf numFmtId="4" fontId="76" fillId="87" borderId="260" applyNumberFormat="0" applyProtection="0">
      <alignment horizontal="right" vertical="center"/>
    </xf>
    <xf numFmtId="186" fontId="56" fillId="14" borderId="260" applyNumberFormat="0" applyProtection="0">
      <alignment horizontal="left" vertical="top" indent="1"/>
    </xf>
    <xf numFmtId="186" fontId="27" fillId="63" borderId="251" applyNumberFormat="0" applyProtection="0">
      <alignment horizontal="left" vertical="center" indent="1"/>
    </xf>
    <xf numFmtId="186" fontId="27" fillId="63" borderId="251" applyNumberFormat="0" applyProtection="0">
      <alignment horizontal="left" vertical="top"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37" fontId="33" fillId="0" borderId="265" applyNumberFormat="0"/>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56" fillId="63"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4" fontId="56" fillId="56" borderId="262" applyNumberFormat="0" applyProtection="0">
      <alignment horizontal="right" vertical="center"/>
    </xf>
    <xf numFmtId="4" fontId="63" fillId="66" borderId="266" applyNumberFormat="0" applyProtection="0">
      <alignment horizontal="left" vertical="center" indent="1"/>
    </xf>
    <xf numFmtId="4" fontId="56" fillId="55" borderId="252" applyNumberFormat="0" applyProtection="0">
      <alignment horizontal="right" vertical="center"/>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27" fillId="21" borderId="251" applyNumberFormat="0" applyProtection="0">
      <alignment horizontal="left" vertical="center" indent="1"/>
    </xf>
    <xf numFmtId="4" fontId="56" fillId="15" borderId="266" applyNumberFormat="0" applyProtection="0">
      <alignment horizontal="left" vertical="center" indent="1"/>
    </xf>
    <xf numFmtId="186" fontId="27" fillId="15" borderId="251" applyNumberFormat="0" applyProtection="0">
      <alignment horizontal="left" vertical="top" indent="1"/>
    </xf>
    <xf numFmtId="186" fontId="50" fillId="41" borderId="252" applyNumberFormat="0" applyAlignment="0" applyProtection="0"/>
    <xf numFmtId="186" fontId="27" fillId="63" borderId="251" applyNumberFormat="0" applyProtection="0">
      <alignment horizontal="left" vertical="top" indent="1"/>
    </xf>
    <xf numFmtId="186" fontId="57" fillId="44" borderId="263" applyNumberFormat="0" applyAlignment="0" applyProtection="0"/>
    <xf numFmtId="188" fontId="28" fillId="51" borderId="8">
      <alignment horizontal="right" vertical="center"/>
      <protection locked="0"/>
    </xf>
    <xf numFmtId="186" fontId="28" fillId="49" borderId="258">
      <alignment vertical="center"/>
    </xf>
    <xf numFmtId="4" fontId="56" fillId="15" borderId="262" applyNumberFormat="0" applyProtection="0">
      <alignment horizontal="right" vertical="center"/>
    </xf>
    <xf numFmtId="186" fontId="56" fillId="63" borderId="251"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86" fontId="56" fillId="15" borderId="251" applyNumberFormat="0" applyProtection="0">
      <alignment horizontal="left" vertical="top" indent="1"/>
    </xf>
    <xf numFmtId="4" fontId="56" fillId="15" borderId="256" applyNumberFormat="0" applyProtection="0">
      <alignment horizontal="left" vertical="center" indent="1"/>
    </xf>
    <xf numFmtId="0" fontId="5" fillId="70" borderId="8">
      <alignment horizontal="right" vertical="center"/>
      <protection locked="0"/>
    </xf>
    <xf numFmtId="4" fontId="56" fillId="23" borderId="262" applyNumberFormat="0" applyProtection="0">
      <alignment horizontal="right" vertical="center"/>
    </xf>
    <xf numFmtId="4" fontId="59" fillId="53" borderId="252" applyNumberFormat="0" applyProtection="0">
      <alignment vertical="center"/>
    </xf>
    <xf numFmtId="186" fontId="56" fillId="21" borderId="251" applyNumberFormat="0" applyProtection="0">
      <alignment horizontal="left" vertical="top" indent="1"/>
    </xf>
    <xf numFmtId="186" fontId="56" fillId="40" borderId="252" applyNumberFormat="0" applyFont="0" applyAlignment="0" applyProtection="0"/>
    <xf numFmtId="186" fontId="56" fillId="14" borderId="251" applyNumberFormat="0" applyProtection="0">
      <alignment horizontal="left" vertical="top" indent="1"/>
    </xf>
    <xf numFmtId="186" fontId="50" fillId="41" borderId="252" applyNumberFormat="0" applyAlignment="0" applyProtection="0"/>
    <xf numFmtId="4" fontId="59" fillId="53" borderId="252" applyNumberFormat="0" applyProtection="0">
      <alignment vertical="center"/>
    </xf>
    <xf numFmtId="186" fontId="56" fillId="40" borderId="241" applyNumberFormat="0" applyFont="0" applyAlignment="0" applyProtection="0"/>
    <xf numFmtId="37" fontId="33" fillId="0" borderId="255" applyNumberFormat="0"/>
    <xf numFmtId="186" fontId="57" fillId="44" borderId="253" applyNumberFormat="0" applyAlignment="0" applyProtection="0"/>
    <xf numFmtId="186" fontId="56" fillId="21" borderId="251" applyNumberFormat="0" applyProtection="0">
      <alignment horizontal="left" vertical="top" indent="1"/>
    </xf>
    <xf numFmtId="193" fontId="5" fillId="69" borderId="248">
      <alignment vertical="center"/>
    </xf>
    <xf numFmtId="186" fontId="56" fillId="40" borderId="252" applyNumberFormat="0" applyFont="0" applyAlignment="0" applyProtection="0"/>
    <xf numFmtId="4" fontId="62" fillId="11" borderId="243" applyNumberFormat="0" applyProtection="0">
      <alignment horizontal="left" vertical="center" indent="1"/>
    </xf>
    <xf numFmtId="4" fontId="56" fillId="52" borderId="241" applyNumberFormat="0" applyProtection="0">
      <alignment vertical="center"/>
    </xf>
    <xf numFmtId="188" fontId="5" fillId="13" borderId="258">
      <alignment vertical="center"/>
    </xf>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56" fillId="40" borderId="252" applyNumberFormat="0" applyFont="0" applyAlignment="0" applyProtection="0"/>
    <xf numFmtId="186" fontId="44" fillId="0" borderId="247" applyNumberFormat="0" applyFill="0" applyAlignment="0" applyProtection="0"/>
    <xf numFmtId="186" fontId="56" fillId="21" borderId="243" applyNumberFormat="0" applyProtection="0">
      <alignment horizontal="left" vertical="top" indent="1"/>
    </xf>
    <xf numFmtId="191" fontId="28" fillId="12" borderId="248">
      <alignment vertical="center"/>
      <protection locked="0"/>
    </xf>
    <xf numFmtId="186" fontId="56" fillId="63" borderId="251" applyNumberFormat="0" applyProtection="0">
      <alignment horizontal="left" vertical="top" indent="1"/>
    </xf>
    <xf numFmtId="186" fontId="56" fillId="15" borderId="243" applyNumberFormat="0" applyProtection="0">
      <alignment horizontal="left" vertical="top" indent="1"/>
    </xf>
    <xf numFmtId="4" fontId="56" fillId="0" borderId="252" applyNumberFormat="0" applyProtection="0">
      <alignment horizontal="right" vertical="center"/>
    </xf>
    <xf numFmtId="186" fontId="56" fillId="40" borderId="252" applyNumberFormat="0" applyFont="0" applyAlignment="0" applyProtection="0"/>
    <xf numFmtId="4" fontId="56" fillId="15" borderId="256" applyNumberFormat="0" applyProtection="0">
      <alignment horizontal="left" vertical="center" indent="1"/>
    </xf>
    <xf numFmtId="186" fontId="28" fillId="49" borderId="258">
      <alignment vertical="center"/>
    </xf>
    <xf numFmtId="186" fontId="56" fillId="15" borderId="243"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172" fontId="28" fillId="12" borderId="258">
      <alignment vertical="center"/>
      <protection locked="0"/>
    </xf>
    <xf numFmtId="186" fontId="56" fillId="67" borderId="248"/>
    <xf numFmtId="0" fontId="5" fillId="69" borderId="248">
      <alignment vertical="center"/>
    </xf>
    <xf numFmtId="186" fontId="62" fillId="15" borderId="243" applyNumberFormat="0" applyProtection="0">
      <alignment horizontal="left" vertical="top" indent="1"/>
    </xf>
    <xf numFmtId="186" fontId="56" fillId="14" borderId="243" applyNumberFormat="0" applyProtection="0">
      <alignment horizontal="left" vertical="top" indent="1"/>
    </xf>
    <xf numFmtId="194" fontId="33" fillId="0" borderId="230" applyFill="0"/>
    <xf numFmtId="186" fontId="56" fillId="15" borderId="251" applyNumberFormat="0" applyProtection="0">
      <alignment horizontal="left" vertical="top" indent="1"/>
    </xf>
    <xf numFmtId="186" fontId="56" fillId="40" borderId="262" applyNumberFormat="0" applyFont="0" applyAlignment="0" applyProtection="0"/>
    <xf numFmtId="186" fontId="56" fillId="14" borderId="251" applyNumberFormat="0" applyProtection="0">
      <alignment horizontal="left" vertical="top" indent="1"/>
    </xf>
    <xf numFmtId="191" fontId="28" fillId="51" borderId="248">
      <alignment horizontal="right" vertical="center"/>
      <protection locked="0"/>
    </xf>
    <xf numFmtId="186" fontId="56" fillId="14" borderId="260" applyNumberFormat="0" applyProtection="0">
      <alignment horizontal="left" vertical="top" indent="1"/>
    </xf>
    <xf numFmtId="186" fontId="56" fillId="63" borderId="251" applyNumberFormat="0" applyProtection="0">
      <alignment horizontal="left" vertical="top" indent="1"/>
    </xf>
    <xf numFmtId="186" fontId="56" fillId="21" borderId="260" applyNumberFormat="0" applyProtection="0">
      <alignment horizontal="left" vertical="top" indent="1"/>
    </xf>
    <xf numFmtId="186" fontId="56" fillId="63" borderId="251" applyNumberFormat="0" applyProtection="0">
      <alignment horizontal="left" vertical="top" indent="1"/>
    </xf>
    <xf numFmtId="4" fontId="56" fillId="56" borderId="262" applyNumberFormat="0" applyProtection="0">
      <alignment horizontal="right" vertical="center"/>
    </xf>
    <xf numFmtId="186" fontId="27" fillId="21" borderId="260" applyNumberFormat="0" applyProtection="0">
      <alignment horizontal="left" vertical="top" indent="1"/>
    </xf>
    <xf numFmtId="186" fontId="56" fillId="15" borderId="260" applyNumberFormat="0" applyProtection="0">
      <alignment horizontal="left" vertical="top" indent="1"/>
    </xf>
    <xf numFmtId="4" fontId="56" fillId="15" borderId="266" applyNumberFormat="0" applyProtection="0">
      <alignment horizontal="left" vertical="center" indent="1"/>
    </xf>
    <xf numFmtId="4" fontId="64" fillId="64" borderId="252" applyNumberFormat="0" applyProtection="0">
      <alignment horizontal="right" vertical="center"/>
    </xf>
    <xf numFmtId="186" fontId="27" fillId="15" borderId="251" applyNumberFormat="0" applyProtection="0">
      <alignment horizontal="left" vertical="top" indent="1"/>
    </xf>
    <xf numFmtId="186" fontId="56" fillId="21" borderId="251" applyNumberFormat="0" applyProtection="0">
      <alignment horizontal="left" vertical="top" indent="1"/>
    </xf>
    <xf numFmtId="186" fontId="62" fillId="48" borderId="251" applyNumberFormat="0" applyProtection="0">
      <alignment horizontal="left" vertical="top" indent="1"/>
    </xf>
    <xf numFmtId="186" fontId="56" fillId="40" borderId="241" applyNumberFormat="0" applyFont="0" applyAlignment="0" applyProtection="0"/>
    <xf numFmtId="4" fontId="56" fillId="60" borderId="241" applyNumberFormat="0" applyProtection="0">
      <alignment horizontal="right" vertical="center"/>
    </xf>
    <xf numFmtId="194" fontId="33" fillId="0" borderId="249" applyFill="0"/>
    <xf numFmtId="186" fontId="56" fillId="15" borderId="243" applyNumberFormat="0" applyProtection="0">
      <alignment horizontal="left" vertical="top" indent="1"/>
    </xf>
    <xf numFmtId="186" fontId="56" fillId="63" borderId="243" applyNumberFormat="0" applyProtection="0">
      <alignment horizontal="left" vertical="top" indent="1"/>
    </xf>
    <xf numFmtId="186" fontId="27" fillId="15" borderId="243" applyNumberFormat="0" applyProtection="0">
      <alignment horizontal="left" vertical="top" indent="1"/>
    </xf>
    <xf numFmtId="186" fontId="56" fillId="15" borderId="243" applyNumberFormat="0" applyProtection="0">
      <alignment horizontal="left" vertical="top" indent="1"/>
    </xf>
    <xf numFmtId="172" fontId="5" fillId="7" borderId="248">
      <alignment vertical="center"/>
      <protection locked="0"/>
    </xf>
    <xf numFmtId="4" fontId="72" fillId="82" borderId="243" applyNumberFormat="0" applyProtection="0">
      <alignment horizontal="right" vertical="center"/>
    </xf>
    <xf numFmtId="186" fontId="27" fillId="63" borderId="243" applyNumberFormat="0" applyProtection="0">
      <alignment horizontal="left" vertical="center" indent="1"/>
    </xf>
    <xf numFmtId="37" fontId="33" fillId="0" borderId="255" applyNumberFormat="0"/>
    <xf numFmtId="4" fontId="56" fillId="19" borderId="252" applyNumberFormat="0" applyProtection="0">
      <alignment horizontal="right" vertical="center"/>
    </xf>
    <xf numFmtId="4" fontId="56" fillId="60" borderId="241" applyNumberFormat="0" applyProtection="0">
      <alignment horizontal="right" vertical="center"/>
    </xf>
    <xf numFmtId="4" fontId="64" fillId="64" borderId="252" applyNumberFormat="0" applyProtection="0">
      <alignment horizontal="right" vertical="center"/>
    </xf>
    <xf numFmtId="186" fontId="27" fillId="14" borderId="251" applyNumberFormat="0" applyProtection="0">
      <alignment horizontal="left" vertical="center" indent="1"/>
    </xf>
    <xf numFmtId="186" fontId="56" fillId="14" borderId="251" applyNumberFormat="0" applyProtection="0">
      <alignment horizontal="left" vertical="top" indent="1"/>
    </xf>
    <xf numFmtId="4" fontId="59" fillId="53" borderId="252" applyNumberFormat="0" applyProtection="0">
      <alignment vertical="center"/>
    </xf>
    <xf numFmtId="4" fontId="56" fillId="56" borderId="241" applyNumberFormat="0" applyProtection="0">
      <alignment horizontal="right" vertical="center"/>
    </xf>
    <xf numFmtId="186" fontId="27" fillId="21" borderId="251" applyNumberFormat="0" applyProtection="0">
      <alignment horizontal="left" vertical="center" indent="1"/>
    </xf>
    <xf numFmtId="186" fontId="42" fillId="44" borderId="252" applyNumberFormat="0" applyAlignment="0" applyProtection="0"/>
    <xf numFmtId="186" fontId="56" fillId="40" borderId="252" applyNumberFormat="0" applyFont="0" applyAlignment="0" applyProtection="0"/>
    <xf numFmtId="4" fontId="59" fillId="53" borderId="241" applyNumberFormat="0" applyProtection="0">
      <alignment vertical="center"/>
    </xf>
    <xf numFmtId="186" fontId="56" fillId="63" borderId="243" applyNumberFormat="0" applyProtection="0">
      <alignment horizontal="left" vertical="top" indent="1"/>
    </xf>
    <xf numFmtId="191" fontId="28" fillId="12" borderId="268">
      <alignment vertical="center"/>
      <protection locked="0"/>
    </xf>
    <xf numFmtId="186" fontId="56" fillId="40" borderId="241" applyNumberFormat="0" applyFont="0" applyAlignment="0" applyProtection="0"/>
    <xf numFmtId="4" fontId="56" fillId="53" borderId="241" applyNumberFormat="0" applyProtection="0">
      <alignment horizontal="left" vertical="center" indent="1"/>
    </xf>
    <xf numFmtId="4" fontId="56" fillId="54" borderId="241" applyNumberFormat="0" applyProtection="0">
      <alignment horizontal="left" vertical="center"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186" fontId="56" fillId="15" borderId="243" applyNumberFormat="0" applyProtection="0">
      <alignment horizontal="left" vertical="top" indent="1"/>
    </xf>
    <xf numFmtId="186" fontId="56" fillId="63" borderId="251" applyNumberFormat="0" applyProtection="0">
      <alignment horizontal="left" vertical="top" indent="1"/>
    </xf>
    <xf numFmtId="188" fontId="5" fillId="13" borderId="248">
      <alignment vertical="center"/>
    </xf>
    <xf numFmtId="186" fontId="61" fillId="21" borderId="254" applyBorder="0"/>
    <xf numFmtId="186" fontId="56" fillId="63" borderId="260" applyNumberFormat="0" applyProtection="0">
      <alignment horizontal="left" vertical="top" indent="1"/>
    </xf>
    <xf numFmtId="186" fontId="27" fillId="63" borderId="251" applyNumberFormat="0" applyProtection="0">
      <alignment horizontal="left" vertical="top" indent="1"/>
    </xf>
    <xf numFmtId="186" fontId="60" fillId="52" borderId="251" applyNumberFormat="0" applyProtection="0">
      <alignment horizontal="left" vertical="top" indent="1"/>
    </xf>
    <xf numFmtId="186" fontId="27" fillId="63" borderId="251" applyNumberFormat="0" applyProtection="0">
      <alignment horizontal="left" vertical="center" indent="1"/>
    </xf>
    <xf numFmtId="186" fontId="56" fillId="40" borderId="252" applyNumberFormat="0" applyFont="0" applyAlignment="0" applyProtection="0"/>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62" fillId="15" borderId="251" applyNumberFormat="0" applyProtection="0">
      <alignment horizontal="left" vertical="top" indent="1"/>
    </xf>
    <xf numFmtId="4" fontId="56" fillId="55" borderId="252" applyNumberFormat="0" applyProtection="0">
      <alignment horizontal="right" vertical="center"/>
    </xf>
    <xf numFmtId="186" fontId="56" fillId="14" borderId="251"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42" fillId="44" borderId="262" applyNumberFormat="0" applyAlignment="0" applyProtection="0"/>
    <xf numFmtId="4" fontId="56" fillId="15" borderId="252" applyNumberFormat="0" applyProtection="0">
      <alignment horizontal="right" vertical="center"/>
    </xf>
    <xf numFmtId="4" fontId="56" fillId="0" borderId="252" applyNumberFormat="0" applyProtection="0">
      <alignment horizontal="right" vertical="center"/>
    </xf>
    <xf numFmtId="4" fontId="56" fillId="15" borderId="266" applyNumberFormat="0" applyProtection="0">
      <alignment horizontal="left" vertical="center" indent="1"/>
    </xf>
    <xf numFmtId="186" fontId="56" fillId="14" borderId="251" applyNumberFormat="0" applyProtection="0">
      <alignment horizontal="left" vertical="top" indent="1"/>
    </xf>
    <xf numFmtId="186" fontId="44" fillId="0" borderId="257" applyNumberFormat="0" applyFill="0" applyAlignment="0" applyProtection="0"/>
    <xf numFmtId="193" fontId="28" fillId="50" borderId="258">
      <alignment vertical="center"/>
    </xf>
    <xf numFmtId="186" fontId="56" fillId="15" borderId="251" applyNumberFormat="0" applyProtection="0">
      <alignment horizontal="left" vertical="top" indent="1"/>
    </xf>
    <xf numFmtId="186" fontId="56" fillId="21" borderId="251" applyNumberFormat="0" applyProtection="0">
      <alignment horizontal="left" vertical="top" indent="1"/>
    </xf>
    <xf numFmtId="186" fontId="44" fillId="0" borderId="267" applyNumberFormat="0" applyFill="0" applyAlignment="0" applyProtection="0"/>
    <xf numFmtId="186" fontId="56" fillId="14" borderId="251" applyNumberFormat="0" applyProtection="0">
      <alignment horizontal="left" vertical="top" indent="1"/>
    </xf>
    <xf numFmtId="186" fontId="56" fillId="63" borderId="260" applyNumberFormat="0" applyProtection="0">
      <alignment horizontal="left" vertical="top" indent="1"/>
    </xf>
    <xf numFmtId="4" fontId="71" fillId="53" borderId="260" applyNumberFormat="0" applyProtection="0">
      <alignment vertical="center"/>
    </xf>
    <xf numFmtId="186" fontId="56" fillId="21" borderId="260" applyNumberFormat="0" applyProtection="0">
      <alignment horizontal="left" vertical="top" indent="1"/>
    </xf>
    <xf numFmtId="4" fontId="56" fillId="14" borderId="266" applyNumberFormat="0" applyProtection="0">
      <alignment horizontal="left" vertical="center" indent="1"/>
    </xf>
    <xf numFmtId="4" fontId="27" fillId="21" borderId="266" applyNumberFormat="0" applyProtection="0">
      <alignment horizontal="left" vertical="center" indent="1"/>
    </xf>
    <xf numFmtId="186" fontId="44" fillId="0" borderId="267" applyNumberFormat="0" applyFill="0" applyAlignment="0" applyProtection="0"/>
    <xf numFmtId="186" fontId="56" fillId="15" borderId="251" applyNumberFormat="0" applyProtection="0">
      <alignment horizontal="left" vertical="top" indent="1"/>
    </xf>
    <xf numFmtId="186" fontId="56" fillId="21" borderId="260" applyNumberFormat="0" applyProtection="0">
      <alignment horizontal="left" vertical="top" indent="1"/>
    </xf>
    <xf numFmtId="4" fontId="56" fillId="14" borderId="266" applyNumberFormat="0" applyProtection="0">
      <alignment horizontal="left" vertical="center" indent="1"/>
    </xf>
    <xf numFmtId="4" fontId="56" fillId="16" borderId="252" applyNumberFormat="0" applyProtection="0">
      <alignment horizontal="right" vertical="center"/>
    </xf>
    <xf numFmtId="186" fontId="56" fillId="63" borderId="260" applyNumberFormat="0" applyProtection="0">
      <alignment horizontal="left" vertical="top" indent="1"/>
    </xf>
    <xf numFmtId="186" fontId="56" fillId="40" borderId="262" applyNumberFormat="0" applyFont="0" applyAlignment="0" applyProtection="0"/>
    <xf numFmtId="4" fontId="59" fillId="53" borderId="262" applyNumberFormat="0" applyProtection="0">
      <alignment vertical="center"/>
    </xf>
    <xf numFmtId="186" fontId="44" fillId="0" borderId="257" applyNumberFormat="0" applyFill="0" applyAlignment="0" applyProtection="0"/>
    <xf numFmtId="0" fontId="27" fillId="63" borderId="260" applyNumberFormat="0" applyProtection="0">
      <alignment horizontal="left" vertical="center" indent="1"/>
    </xf>
    <xf numFmtId="186" fontId="56" fillId="63" borderId="251" applyNumberFormat="0" applyProtection="0">
      <alignment horizontal="left" vertical="top" indent="1"/>
    </xf>
    <xf numFmtId="186" fontId="60" fillId="52" borderId="260" applyNumberFormat="0" applyProtection="0">
      <alignment horizontal="left" vertical="top" indent="1"/>
    </xf>
    <xf numFmtId="4" fontId="56" fillId="55" borderId="252" applyNumberFormat="0" applyProtection="0">
      <alignment horizontal="right" vertical="center"/>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21" borderId="251" applyNumberFormat="0" applyProtection="0">
      <alignment horizontal="left" vertical="top" indent="1"/>
    </xf>
    <xf numFmtId="186" fontId="56" fillId="21" borderId="251" applyNumberFormat="0" applyProtection="0">
      <alignment horizontal="left" vertical="top" indent="1"/>
    </xf>
    <xf numFmtId="4" fontId="56" fillId="0" borderId="262" applyNumberFormat="0" applyProtection="0">
      <alignment horizontal="right" vertical="center"/>
    </xf>
    <xf numFmtId="186" fontId="56" fillId="63" borderId="251" applyNumberFormat="0" applyProtection="0">
      <alignment horizontal="left" vertical="top" indent="1"/>
    </xf>
    <xf numFmtId="186" fontId="56" fillId="63" borderId="262" applyNumberFormat="0" applyProtection="0">
      <alignment horizontal="left" vertical="center" indent="1"/>
    </xf>
    <xf numFmtId="4" fontId="56" fillId="14" borderId="256" applyNumberFormat="0" applyProtection="0">
      <alignment horizontal="left" vertical="center"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56" fillId="14" borderId="260" applyNumberFormat="0" applyProtection="0">
      <alignment horizontal="left" vertical="top" indent="1"/>
    </xf>
    <xf numFmtId="193" fontId="28" fillId="50" borderId="258">
      <alignment vertical="center"/>
    </xf>
    <xf numFmtId="4" fontId="56" fillId="58" borderId="252" applyNumberFormat="0" applyProtection="0">
      <alignment horizontal="right" vertical="center"/>
    </xf>
    <xf numFmtId="186" fontId="56" fillId="21" borderId="260" applyNumberFormat="0" applyProtection="0">
      <alignment horizontal="left" vertical="top" indent="1"/>
    </xf>
    <xf numFmtId="186" fontId="56" fillId="63" borderId="251"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37" fontId="33" fillId="0" borderId="255" applyNumberFormat="0"/>
    <xf numFmtId="186" fontId="56" fillId="14" borderId="260" applyNumberFormat="0" applyProtection="0">
      <alignment horizontal="left" vertical="top" indent="1"/>
    </xf>
    <xf numFmtId="186" fontId="56" fillId="40" borderId="262" applyNumberFormat="0" applyFont="0" applyAlignment="0" applyProtection="0"/>
    <xf numFmtId="186" fontId="56" fillId="15" borderId="251" applyNumberFormat="0" applyProtection="0">
      <alignment horizontal="left" vertical="top" indent="1"/>
    </xf>
    <xf numFmtId="4" fontId="56" fillId="61" borderId="266" applyNumberFormat="0" applyProtection="0">
      <alignment horizontal="left" vertical="center" indent="1"/>
    </xf>
    <xf numFmtId="186" fontId="56" fillId="40" borderId="241" applyNumberFormat="0" applyFont="0" applyAlignment="0" applyProtection="0"/>
    <xf numFmtId="186" fontId="56" fillId="63" borderId="260" applyNumberFormat="0" applyProtection="0">
      <alignment horizontal="left" vertical="top" indent="1"/>
    </xf>
    <xf numFmtId="186" fontId="56" fillId="63" borderId="251" applyNumberFormat="0" applyProtection="0">
      <alignment horizontal="left" vertical="top" indent="1"/>
    </xf>
    <xf numFmtId="186" fontId="56" fillId="14" borderId="243" applyNumberFormat="0" applyProtection="0">
      <alignment horizontal="left" vertical="top" indent="1"/>
    </xf>
    <xf numFmtId="0" fontId="37" fillId="48" borderId="251" applyNumberFormat="0" applyProtection="0">
      <alignment horizontal="left" vertical="top" indent="1"/>
    </xf>
    <xf numFmtId="186" fontId="27" fillId="21" borderId="243" applyNumberFormat="0" applyProtection="0">
      <alignment horizontal="left" vertical="center" indent="1"/>
    </xf>
    <xf numFmtId="186" fontId="50" fillId="41" borderId="252" applyNumberFormat="0" applyAlignment="0" applyProtection="0"/>
    <xf numFmtId="186" fontId="56" fillId="40" borderId="252" applyNumberFormat="0" applyFont="0" applyAlignment="0" applyProtection="0"/>
    <xf numFmtId="4" fontId="62" fillId="11" borderId="260" applyNumberFormat="0" applyProtection="0">
      <alignment horizontal="left" vertical="center" indent="1"/>
    </xf>
    <xf numFmtId="186" fontId="57" fillId="44" borderId="253" applyNumberFormat="0" applyAlignment="0" applyProtection="0"/>
    <xf numFmtId="186" fontId="28" fillId="50" borderId="258">
      <alignment vertical="center"/>
    </xf>
    <xf numFmtId="186" fontId="56" fillId="40" borderId="252" applyNumberFormat="0" applyFont="0" applyAlignment="0" applyProtection="0"/>
    <xf numFmtId="186" fontId="56" fillId="14" borderId="260" applyNumberFormat="0" applyProtection="0">
      <alignment horizontal="left" vertical="top" indent="1"/>
    </xf>
    <xf numFmtId="186" fontId="27" fillId="21" borderId="251" applyNumberFormat="0" applyProtection="0">
      <alignment horizontal="left" vertical="top" indent="1"/>
    </xf>
    <xf numFmtId="186" fontId="56" fillId="15" borderId="243" applyNumberFormat="0" applyProtection="0">
      <alignment horizontal="left" vertical="top" indent="1"/>
    </xf>
    <xf numFmtId="186" fontId="44" fillId="0" borderId="267" applyNumberFormat="0" applyFill="0" applyAlignment="0" applyProtection="0"/>
    <xf numFmtId="186" fontId="56" fillId="15" borderId="251" applyNumberFormat="0" applyProtection="0">
      <alignment horizontal="left" vertical="top" indent="1"/>
    </xf>
    <xf numFmtId="186" fontId="27" fillId="21" borderId="251" applyNumberFormat="0" applyProtection="0">
      <alignment horizontal="left" vertical="top" indent="1"/>
    </xf>
    <xf numFmtId="186" fontId="56" fillId="15" borderId="260" applyNumberFormat="0" applyProtection="0">
      <alignment horizontal="left" vertical="top" indent="1"/>
    </xf>
    <xf numFmtId="186" fontId="56" fillId="11" borderId="262" applyNumberFormat="0" applyProtection="0">
      <alignment horizontal="left" vertical="center" indent="1"/>
    </xf>
    <xf numFmtId="186" fontId="50" fillId="41" borderId="262" applyNumberFormat="0" applyAlignment="0" applyProtection="0"/>
    <xf numFmtId="4" fontId="56" fillId="56" borderId="252" applyNumberFormat="0" applyProtection="0">
      <alignment horizontal="right" vertical="center"/>
    </xf>
    <xf numFmtId="186" fontId="56" fillId="40" borderId="252" applyNumberFormat="0" applyFont="0" applyAlignment="0" applyProtection="0"/>
    <xf numFmtId="186" fontId="27" fillId="15" borderId="251" applyNumberFormat="0" applyProtection="0">
      <alignment horizontal="left" vertical="top" indent="1"/>
    </xf>
    <xf numFmtId="4" fontId="59" fillId="65" borderId="252" applyNumberFormat="0" applyProtection="0">
      <alignment horizontal="right" vertical="center"/>
    </xf>
    <xf numFmtId="193" fontId="28" fillId="12" borderId="258">
      <alignment vertical="center"/>
      <protection locked="0"/>
    </xf>
    <xf numFmtId="4" fontId="56" fillId="56" borderId="252" applyNumberFormat="0" applyProtection="0">
      <alignment horizontal="right" vertical="center"/>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15" borderId="243" applyNumberFormat="0" applyProtection="0">
      <alignment horizontal="left" vertical="top" indent="1"/>
    </xf>
    <xf numFmtId="186" fontId="56" fillId="21" borderId="251" applyNumberFormat="0" applyProtection="0">
      <alignment horizontal="left" vertical="top" indent="1"/>
    </xf>
    <xf numFmtId="4" fontId="56" fillId="15" borderId="256" applyNumberFormat="0" applyProtection="0">
      <alignment horizontal="left" vertical="center" indent="1"/>
    </xf>
    <xf numFmtId="186" fontId="60" fillId="52" borderId="251" applyNumberFormat="0" applyProtection="0">
      <alignment horizontal="left" vertical="top" indent="1"/>
    </xf>
    <xf numFmtId="186" fontId="56" fillId="62" borderId="262" applyNumberFormat="0" applyProtection="0">
      <alignment horizontal="left" vertical="center" indent="1"/>
    </xf>
    <xf numFmtId="186" fontId="62" fillId="15" borderId="243" applyNumberFormat="0" applyProtection="0">
      <alignment horizontal="left" vertical="top" indent="1"/>
    </xf>
    <xf numFmtId="193" fontId="28" fillId="50" borderId="8">
      <alignment vertical="center"/>
    </xf>
    <xf numFmtId="186" fontId="56" fillId="14" borderId="243" applyNumberFormat="0" applyProtection="0">
      <alignment horizontal="left" vertical="top" indent="1"/>
    </xf>
    <xf numFmtId="186" fontId="56" fillId="21" borderId="260" applyNumberFormat="0" applyProtection="0">
      <alignment horizontal="left" vertical="top" indent="1"/>
    </xf>
    <xf numFmtId="186" fontId="56" fillId="15" borderId="251" applyNumberFormat="0" applyProtection="0">
      <alignment horizontal="left" vertical="top" indent="1"/>
    </xf>
    <xf numFmtId="4" fontId="56" fillId="58"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7" fillId="44" borderId="253" applyNumberFormat="0" applyAlignment="0" applyProtection="0"/>
    <xf numFmtId="4" fontId="72" fillId="87" borderId="243" applyNumberFormat="0" applyProtection="0">
      <alignment vertical="center"/>
    </xf>
    <xf numFmtId="186" fontId="27" fillId="21" borderId="260" applyNumberFormat="0" applyProtection="0">
      <alignment horizontal="left" vertical="top" indent="1"/>
    </xf>
    <xf numFmtId="4" fontId="27" fillId="21" borderId="266" applyNumberFormat="0" applyProtection="0">
      <alignment horizontal="left" vertical="center" indent="1"/>
    </xf>
    <xf numFmtId="186" fontId="56" fillId="21" borderId="260" applyNumberFormat="0" applyProtection="0">
      <alignment horizontal="left" vertical="top" indent="1"/>
    </xf>
    <xf numFmtId="172" fontId="28" fillId="12" borderId="248">
      <alignment vertical="center"/>
      <protection locked="0"/>
    </xf>
    <xf numFmtId="186" fontId="56" fillId="40" borderId="241" applyNumberFormat="0" applyFont="0" applyAlignment="0" applyProtection="0"/>
    <xf numFmtId="186" fontId="56" fillId="63" borderId="243" applyNumberFormat="0" applyProtection="0">
      <alignment horizontal="left" vertical="top" indent="1"/>
    </xf>
    <xf numFmtId="4" fontId="56" fillId="57" borderId="256" applyNumberFormat="0" applyProtection="0">
      <alignment horizontal="right" vertical="center"/>
    </xf>
    <xf numFmtId="194" fontId="33" fillId="0" borderId="230" applyFill="0"/>
    <xf numFmtId="4" fontId="56" fillId="58" borderId="252" applyNumberFormat="0" applyProtection="0">
      <alignment horizontal="right" vertical="center"/>
    </xf>
    <xf numFmtId="4" fontId="27" fillId="21" borderId="266" applyNumberFormat="0" applyProtection="0">
      <alignment horizontal="left" vertical="center" indent="1"/>
    </xf>
    <xf numFmtId="186" fontId="28" fillId="49" borderId="258">
      <alignment vertical="center"/>
    </xf>
    <xf numFmtId="0" fontId="37" fillId="15" borderId="260"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86" fontId="56" fillId="14" borderId="243" applyNumberFormat="0" applyProtection="0">
      <alignment horizontal="left" vertical="top" indent="1"/>
    </xf>
    <xf numFmtId="186" fontId="50" fillId="41" borderId="262" applyNumberFormat="0" applyAlignment="0" applyProtection="0"/>
    <xf numFmtId="186" fontId="57" fillId="44" borderId="263" applyNumberFormat="0" applyAlignment="0" applyProtection="0"/>
    <xf numFmtId="186" fontId="56" fillId="62" borderId="241" applyNumberFormat="0" applyProtection="0">
      <alignment horizontal="left" vertical="center" indent="1"/>
    </xf>
    <xf numFmtId="186" fontId="57" fillId="44" borderId="263" applyNumberFormat="0" applyAlignment="0" applyProtection="0"/>
    <xf numFmtId="4" fontId="56" fillId="15" borderId="262" applyNumberFormat="0" applyProtection="0">
      <alignment horizontal="right" vertical="center"/>
    </xf>
    <xf numFmtId="186" fontId="56" fillId="63" borderId="251" applyNumberFormat="0" applyProtection="0">
      <alignment horizontal="left" vertical="top" indent="1"/>
    </xf>
    <xf numFmtId="186" fontId="56" fillId="14" borderId="243" applyNumberFormat="0" applyProtection="0">
      <alignment horizontal="left" vertical="top" indent="1"/>
    </xf>
    <xf numFmtId="186" fontId="56" fillId="62" borderId="252" applyNumberFormat="0" applyProtection="0">
      <alignment horizontal="left" vertical="center" indent="1"/>
    </xf>
    <xf numFmtId="186" fontId="56" fillId="15" borderId="260" applyNumberFormat="0" applyProtection="0">
      <alignment horizontal="left" vertical="top" indent="1"/>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28" fillId="50" borderId="248">
      <alignment vertical="center"/>
    </xf>
    <xf numFmtId="186" fontId="27" fillId="14" borderId="251" applyNumberFormat="0" applyProtection="0">
      <alignment horizontal="left" vertical="center" indent="1"/>
    </xf>
    <xf numFmtId="191" fontId="28" fillId="50" borderId="258">
      <alignment vertical="center"/>
    </xf>
    <xf numFmtId="186" fontId="56" fillId="15" borderId="260" applyNumberFormat="0" applyProtection="0">
      <alignment horizontal="left" vertical="top" indent="1"/>
    </xf>
    <xf numFmtId="186" fontId="27" fillId="21" borderId="260" applyNumberFormat="0" applyProtection="0">
      <alignment horizontal="left" vertical="center" indent="1"/>
    </xf>
    <xf numFmtId="4" fontId="56" fillId="54" borderId="262" applyNumberFormat="0" applyProtection="0">
      <alignment horizontal="left" vertical="center" indent="1"/>
    </xf>
    <xf numFmtId="186" fontId="56" fillId="21" borderId="251" applyNumberFormat="0" applyProtection="0">
      <alignment horizontal="left" vertical="top" indent="1"/>
    </xf>
    <xf numFmtId="4" fontId="72" fillId="81" borderId="251" applyNumberFormat="0" applyProtection="0">
      <alignment horizontal="right" vertical="center"/>
    </xf>
    <xf numFmtId="0" fontId="27" fillId="14" borderId="260" applyNumberFormat="0" applyProtection="0">
      <alignment horizontal="left" vertical="center" indent="1"/>
    </xf>
    <xf numFmtId="186" fontId="56" fillId="63" borderId="260" applyNumberFormat="0" applyProtection="0">
      <alignment horizontal="left" vertical="top" indent="1"/>
    </xf>
    <xf numFmtId="186" fontId="56" fillId="40" borderId="262" applyNumberFormat="0" applyFont="0" applyAlignment="0" applyProtection="0"/>
    <xf numFmtId="4" fontId="59" fillId="53" borderId="262" applyNumberFormat="0" applyProtection="0">
      <alignmen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40" borderId="252" applyNumberFormat="0" applyFont="0" applyAlignment="0" applyProtection="0"/>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42" fillId="44" borderId="262" applyNumberFormat="0" applyAlignment="0" applyProtection="0"/>
    <xf numFmtId="4" fontId="56" fillId="52" borderId="241" applyNumberFormat="0" applyProtection="0">
      <alignment vertical="center"/>
    </xf>
    <xf numFmtId="186" fontId="56" fillId="21" borderId="260" applyNumberFormat="0" applyProtection="0">
      <alignment horizontal="left" vertical="top" indent="1"/>
    </xf>
    <xf numFmtId="186" fontId="27" fillId="63" borderId="260" applyNumberFormat="0" applyProtection="0">
      <alignment horizontal="left" vertical="top" indent="1"/>
    </xf>
    <xf numFmtId="196" fontId="5" fillId="69" borderId="258">
      <alignment vertical="center"/>
    </xf>
    <xf numFmtId="193" fontId="28" fillId="50" borderId="258">
      <alignment vertical="center"/>
    </xf>
    <xf numFmtId="186" fontId="56" fillId="63" borderId="251" applyNumberFormat="0" applyProtection="0">
      <alignment horizontal="left" vertical="top" indent="1"/>
    </xf>
    <xf numFmtId="186" fontId="56" fillId="15" borderId="260" applyNumberFormat="0" applyProtection="0">
      <alignment horizontal="left" vertical="top" indent="1"/>
    </xf>
    <xf numFmtId="186" fontId="56" fillId="40" borderId="262" applyNumberFormat="0" applyFont="0" applyAlignment="0" applyProtection="0"/>
    <xf numFmtId="186" fontId="61" fillId="21" borderId="254" applyBorder="0"/>
    <xf numFmtId="4" fontId="59" fillId="53" borderId="252" applyNumberFormat="0" applyProtection="0">
      <alignment vertical="center"/>
    </xf>
    <xf numFmtId="186" fontId="56" fillId="40" borderId="262" applyNumberFormat="0" applyFont="0" applyAlignment="0" applyProtection="0"/>
    <xf numFmtId="186" fontId="56" fillId="63" borderId="243" applyNumberFormat="0" applyProtection="0">
      <alignment horizontal="left" vertical="top" indent="1"/>
    </xf>
    <xf numFmtId="186" fontId="56" fillId="63" borderId="251" applyNumberFormat="0" applyProtection="0">
      <alignment horizontal="left" vertical="top" indent="1"/>
    </xf>
    <xf numFmtId="186" fontId="56" fillId="40" borderId="241" applyNumberFormat="0" applyFont="0" applyAlignment="0" applyProtection="0"/>
    <xf numFmtId="191" fontId="28" fillId="50" borderId="258">
      <alignment vertical="center"/>
    </xf>
    <xf numFmtId="186" fontId="27" fillId="63" borderId="260" applyNumberFormat="0" applyProtection="0">
      <alignment horizontal="left" vertical="top" indent="1"/>
    </xf>
    <xf numFmtId="186" fontId="56" fillId="15" borderId="243" applyNumberFormat="0" applyProtection="0">
      <alignment horizontal="left" vertical="top" indent="1"/>
    </xf>
    <xf numFmtId="186" fontId="27" fillId="21" borderId="251" applyNumberFormat="0" applyProtection="0">
      <alignment horizontal="left" vertical="center" indent="1"/>
    </xf>
    <xf numFmtId="186" fontId="56" fillId="63" borderId="251" applyNumberFormat="0" applyProtection="0">
      <alignment horizontal="left" vertical="top" indent="1"/>
    </xf>
    <xf numFmtId="186" fontId="56" fillId="63" borderId="251" applyNumberFormat="0" applyProtection="0">
      <alignment horizontal="left" vertical="top" indent="1"/>
    </xf>
    <xf numFmtId="186" fontId="56" fillId="40" borderId="262" applyNumberFormat="0" applyFont="0" applyAlignment="0" applyProtection="0"/>
    <xf numFmtId="186" fontId="27" fillId="14" borderId="251" applyNumberFormat="0" applyProtection="0">
      <alignment horizontal="left" vertical="top" indent="1"/>
    </xf>
    <xf numFmtId="37" fontId="33" fillId="0" borderId="265" applyNumberFormat="0"/>
    <xf numFmtId="4" fontId="56" fillId="57" borderId="266" applyNumberFormat="0" applyProtection="0">
      <alignment horizontal="right" vertical="center"/>
    </xf>
    <xf numFmtId="4" fontId="56" fillId="61" borderId="266" applyNumberFormat="0" applyProtection="0">
      <alignment horizontal="left" vertical="center" indent="1"/>
    </xf>
    <xf numFmtId="186" fontId="56" fillId="15" borderId="243" applyNumberFormat="0" applyProtection="0">
      <alignment horizontal="left" vertical="top" indent="1"/>
    </xf>
    <xf numFmtId="4" fontId="56" fillId="56" borderId="262" applyNumberFormat="0" applyProtection="0">
      <alignment horizontal="right" vertical="center"/>
    </xf>
    <xf numFmtId="186" fontId="27" fillId="15" borderId="260" applyNumberFormat="0" applyProtection="0">
      <alignment horizontal="left" vertical="top" indent="1"/>
    </xf>
    <xf numFmtId="186" fontId="56" fillId="14" borderId="262" applyNumberFormat="0" applyProtection="0">
      <alignment horizontal="left" vertical="center" indent="1"/>
    </xf>
    <xf numFmtId="194" fontId="33" fillId="0" borderId="230" applyFill="0"/>
    <xf numFmtId="0" fontId="27" fillId="21" borderId="243" applyNumberFormat="0" applyProtection="0">
      <alignment horizontal="left" vertical="center" indent="1"/>
    </xf>
    <xf numFmtId="4" fontId="59" fillId="53" borderId="252" applyNumberFormat="0" applyProtection="0">
      <alignment vertical="center"/>
    </xf>
    <xf numFmtId="186" fontId="56" fillId="15" borderId="251" applyNumberFormat="0" applyProtection="0">
      <alignment horizontal="left" vertical="top" indent="1"/>
    </xf>
    <xf numFmtId="186" fontId="56" fillId="63" borderId="243"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186" fontId="56" fillId="40" borderId="262" applyNumberFormat="0" applyFont="0" applyAlignment="0" applyProtection="0"/>
    <xf numFmtId="186" fontId="56" fillId="21" borderId="243" applyNumberFormat="0" applyProtection="0">
      <alignment horizontal="left" vertical="top" indent="1"/>
    </xf>
    <xf numFmtId="190" fontId="5" fillId="13" borderId="248">
      <alignment vertical="center"/>
    </xf>
    <xf numFmtId="186" fontId="56" fillId="63" borderId="243" applyNumberFormat="0" applyProtection="0">
      <alignment horizontal="left" vertical="top" indent="1"/>
    </xf>
    <xf numFmtId="186" fontId="42" fillId="44" borderId="241" applyNumberFormat="0" applyAlignment="0" applyProtection="0"/>
    <xf numFmtId="186" fontId="56" fillId="14" borderId="243" applyNumberFormat="0" applyProtection="0">
      <alignment horizontal="left" vertical="top" indent="1"/>
    </xf>
    <xf numFmtId="186" fontId="56" fillId="63" borderId="243" applyNumberFormat="0" applyProtection="0">
      <alignment horizontal="left" vertical="top" indent="1"/>
    </xf>
    <xf numFmtId="4" fontId="62" fillId="48" borderId="251" applyNumberFormat="0" applyProtection="0">
      <alignment vertical="center"/>
    </xf>
    <xf numFmtId="186" fontId="56" fillId="21" borderId="243" applyNumberFormat="0" applyProtection="0">
      <alignment horizontal="left" vertical="top" indent="1"/>
    </xf>
    <xf numFmtId="4" fontId="56" fillId="23" borderId="252" applyNumberFormat="0" applyProtection="0">
      <alignment horizontal="right" vertical="center"/>
    </xf>
    <xf numFmtId="188" fontId="5" fillId="13" borderId="258">
      <alignment vertical="center"/>
    </xf>
    <xf numFmtId="186" fontId="56" fillId="14" borderId="260" applyNumberFormat="0" applyProtection="0">
      <alignment horizontal="left" vertical="top" indent="1"/>
    </xf>
    <xf numFmtId="4" fontId="27" fillId="21" borderId="244" applyNumberFormat="0" applyProtection="0">
      <alignment horizontal="left" vertical="center" indent="1"/>
    </xf>
    <xf numFmtId="186" fontId="62" fillId="48" borderId="243" applyNumberFormat="0" applyProtection="0">
      <alignment horizontal="left" vertical="top" indent="1"/>
    </xf>
    <xf numFmtId="4" fontId="56" fillId="52" borderId="252" applyNumberFormat="0" applyProtection="0">
      <alignment vertical="center"/>
    </xf>
    <xf numFmtId="186" fontId="56" fillId="40" borderId="241" applyNumberFormat="0" applyFont="0" applyAlignment="0" applyProtection="0"/>
    <xf numFmtId="4" fontId="56" fillId="59" borderId="241" applyNumberFormat="0" applyProtection="0">
      <alignment horizontal="right" vertical="center"/>
    </xf>
    <xf numFmtId="186" fontId="42" fillId="44" borderId="252" applyNumberFormat="0" applyAlignment="0" applyProtection="0"/>
    <xf numFmtId="186" fontId="56" fillId="40" borderId="252" applyNumberFormat="0" applyFont="0" applyAlignment="0" applyProtection="0"/>
    <xf numFmtId="4" fontId="56" fillId="16" borderId="241" applyNumberFormat="0" applyProtection="0">
      <alignment horizontal="right" vertical="center"/>
    </xf>
    <xf numFmtId="4" fontId="56" fillId="54" borderId="241" applyNumberFormat="0" applyProtection="0">
      <alignment horizontal="left" vertical="center" indent="1"/>
    </xf>
    <xf numFmtId="186" fontId="56" fillId="14" borderId="251" applyNumberFormat="0" applyProtection="0">
      <alignment horizontal="left" vertical="top" indent="1"/>
    </xf>
    <xf numFmtId="186" fontId="56" fillId="21" borderId="251" applyNumberFormat="0" applyProtection="0">
      <alignment horizontal="left" vertical="top" indent="1"/>
    </xf>
    <xf numFmtId="193" fontId="5" fillId="7" borderId="248">
      <alignment vertical="center"/>
      <protection locked="0"/>
    </xf>
    <xf numFmtId="0" fontId="27" fillId="15" borderId="251" applyNumberFormat="0" applyProtection="0">
      <alignment horizontal="left" vertical="top" indent="1"/>
    </xf>
    <xf numFmtId="186" fontId="56" fillId="21" borderId="251" applyNumberFormat="0" applyProtection="0">
      <alignment horizontal="left" vertical="top" indent="1"/>
    </xf>
    <xf numFmtId="186" fontId="27" fillId="14" borderId="251" applyNumberFormat="0" applyProtection="0">
      <alignment horizontal="left" vertical="center" indent="1"/>
    </xf>
    <xf numFmtId="186" fontId="50" fillId="41" borderId="241" applyNumberFormat="0" applyAlignment="0" applyProtection="0"/>
    <xf numFmtId="186" fontId="56" fillId="63" borderId="251" applyNumberFormat="0" applyProtection="0">
      <alignment horizontal="left" vertical="top" indent="1"/>
    </xf>
    <xf numFmtId="186" fontId="50" fillId="41" borderId="252" applyNumberFormat="0" applyAlignment="0" applyProtection="0"/>
    <xf numFmtId="186" fontId="56" fillId="63" borderId="251" applyNumberFormat="0" applyProtection="0">
      <alignment horizontal="left" vertical="top" indent="1"/>
    </xf>
    <xf numFmtId="186" fontId="56" fillId="14" borderId="251" applyNumberFormat="0" applyProtection="0">
      <alignment horizontal="left" vertical="top" indent="1"/>
    </xf>
    <xf numFmtId="186" fontId="28" fillId="50" borderId="8">
      <alignment vertical="center"/>
    </xf>
    <xf numFmtId="4" fontId="64" fillId="64" borderId="252" applyNumberFormat="0" applyProtection="0">
      <alignment horizontal="right" vertical="center"/>
    </xf>
    <xf numFmtId="4" fontId="56" fillId="16" borderId="252" applyNumberFormat="0" applyProtection="0">
      <alignment horizontal="right" vertical="center"/>
    </xf>
    <xf numFmtId="193" fontId="5" fillId="69" borderId="8">
      <alignment vertical="center"/>
    </xf>
    <xf numFmtId="0" fontId="27" fillId="63" borderId="251" applyNumberFormat="0" applyProtection="0">
      <alignment horizontal="left" vertical="top" indent="1"/>
    </xf>
    <xf numFmtId="186" fontId="56" fillId="63" borderId="251" applyNumberFormat="0" applyProtection="0">
      <alignment horizontal="left" vertical="top" indent="1"/>
    </xf>
    <xf numFmtId="186" fontId="42" fillId="44" borderId="252" applyNumberFormat="0" applyAlignment="0" applyProtection="0"/>
    <xf numFmtId="186" fontId="57" fillId="44" borderId="253" applyNumberFormat="0" applyAlignment="0" applyProtection="0"/>
    <xf numFmtId="186" fontId="62" fillId="48" borderId="260" applyNumberFormat="0" applyProtection="0">
      <alignment horizontal="left" vertical="top" indent="1"/>
    </xf>
    <xf numFmtId="186" fontId="62" fillId="15" borderId="251" applyNumberFormat="0" applyProtection="0">
      <alignment horizontal="left" vertical="top" indent="1"/>
    </xf>
    <xf numFmtId="186" fontId="56" fillId="40" borderId="262" applyNumberFormat="0" applyFont="0" applyAlignment="0" applyProtection="0"/>
    <xf numFmtId="4" fontId="27" fillId="21" borderId="256" applyNumberFormat="0" applyProtection="0">
      <alignment horizontal="left" vertical="center" indent="1"/>
    </xf>
    <xf numFmtId="186" fontId="27" fillId="21" borderId="251" applyNumberFormat="0" applyProtection="0">
      <alignment horizontal="left" vertical="center" indent="1"/>
    </xf>
    <xf numFmtId="186" fontId="27" fillId="21" borderId="251" applyNumberFormat="0" applyProtection="0">
      <alignment horizontal="left" vertical="center" indent="1"/>
    </xf>
    <xf numFmtId="186" fontId="56" fillId="21" borderId="251" applyNumberFormat="0" applyProtection="0">
      <alignment horizontal="left" vertical="top" indent="1"/>
    </xf>
    <xf numFmtId="186" fontId="44" fillId="0" borderId="257" applyNumberFormat="0" applyFill="0" applyAlignment="0" applyProtection="0"/>
    <xf numFmtId="186" fontId="56" fillId="40" borderId="252" applyNumberFormat="0" applyFont="0" applyAlignment="0" applyProtection="0"/>
    <xf numFmtId="4" fontId="63" fillId="66" borderId="256" applyNumberFormat="0" applyProtection="0">
      <alignment horizontal="left" vertical="center" indent="1"/>
    </xf>
    <xf numFmtId="4" fontId="56" fillId="52" borderId="252" applyNumberFormat="0" applyProtection="0">
      <alignment vertical="center"/>
    </xf>
    <xf numFmtId="186" fontId="62" fillId="48" borderId="251" applyNumberFormat="0" applyProtection="0">
      <alignment horizontal="left" vertical="top" indent="1"/>
    </xf>
    <xf numFmtId="4" fontId="56" fillId="23" borderId="262" applyNumberFormat="0" applyProtection="0">
      <alignment horizontal="right" vertical="center"/>
    </xf>
    <xf numFmtId="186" fontId="56" fillId="40" borderId="252" applyNumberFormat="0" applyFont="0" applyAlignment="0" applyProtection="0"/>
    <xf numFmtId="186" fontId="56" fillId="21" borderId="251" applyNumberFormat="0" applyProtection="0">
      <alignment horizontal="left" vertical="top" indent="1"/>
    </xf>
    <xf numFmtId="186" fontId="27" fillId="63" borderId="260" applyNumberFormat="0" applyProtection="0">
      <alignment horizontal="left" vertical="top" indent="1"/>
    </xf>
    <xf numFmtId="186" fontId="56" fillId="15" borderId="251" applyNumberFormat="0" applyProtection="0">
      <alignment horizontal="left" vertical="top" indent="1"/>
    </xf>
    <xf numFmtId="4" fontId="62" fillId="11" borderId="260"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42" fillId="44" borderId="262" applyNumberFormat="0" applyAlignment="0" applyProtection="0"/>
    <xf numFmtId="4" fontId="56" fillId="16" borderId="262" applyNumberFormat="0" applyProtection="0">
      <alignment horizontal="right" vertical="center"/>
    </xf>
    <xf numFmtId="186" fontId="28" fillId="49" borderId="248">
      <alignment vertical="center"/>
    </xf>
    <xf numFmtId="186" fontId="56" fillId="14" borderId="243" applyNumberFormat="0" applyProtection="0">
      <alignment horizontal="left" vertical="top" indent="1"/>
    </xf>
    <xf numFmtId="4" fontId="56" fillId="60" borderId="241" applyNumberFormat="0" applyProtection="0">
      <alignment horizontal="right" vertical="center"/>
    </xf>
    <xf numFmtId="4" fontId="72" fillId="82" borderId="260" applyNumberFormat="0" applyProtection="0">
      <alignment horizontal="right" vertical="center"/>
    </xf>
    <xf numFmtId="186" fontId="56" fillId="63" borderId="243" applyNumberFormat="0" applyProtection="0">
      <alignment horizontal="left" vertical="top" indent="1"/>
    </xf>
    <xf numFmtId="186" fontId="56" fillId="21" borderId="243" applyNumberFormat="0" applyProtection="0">
      <alignment horizontal="left" vertical="top" indent="1"/>
    </xf>
    <xf numFmtId="0" fontId="5" fillId="13" borderId="248">
      <alignment vertical="center"/>
    </xf>
    <xf numFmtId="186" fontId="56" fillId="40" borderId="252" applyNumberFormat="0" applyFont="0" applyAlignment="0" applyProtection="0"/>
    <xf numFmtId="4" fontId="56" fillId="14" borderId="266" applyNumberFormat="0" applyProtection="0">
      <alignment horizontal="left" vertical="center" indent="1"/>
    </xf>
    <xf numFmtId="186" fontId="56" fillId="15" borderId="243" applyNumberFormat="0" applyProtection="0">
      <alignment horizontal="left" vertical="top" indent="1"/>
    </xf>
    <xf numFmtId="186" fontId="56" fillId="21" borderId="243" applyNumberFormat="0" applyProtection="0">
      <alignment horizontal="left" vertical="top" indent="1"/>
    </xf>
    <xf numFmtId="194" fontId="33" fillId="0" borderId="230" applyFill="0"/>
    <xf numFmtId="191" fontId="28" fillId="50" borderId="8">
      <alignment vertical="center"/>
    </xf>
    <xf numFmtId="190" fontId="28" fillId="51" borderId="248">
      <alignment horizontal="right" vertical="center"/>
      <protection locked="0"/>
    </xf>
    <xf numFmtId="186" fontId="56" fillId="63" borderId="251" applyNumberFormat="0" applyProtection="0">
      <alignment horizontal="left" vertical="top" indent="1"/>
    </xf>
    <xf numFmtId="4" fontId="56" fillId="60" borderId="262" applyNumberFormat="0" applyProtection="0">
      <alignment horizontal="right" vertical="center"/>
    </xf>
    <xf numFmtId="186" fontId="50" fillId="41" borderId="262" applyNumberFormat="0" applyAlignment="0" applyProtection="0"/>
    <xf numFmtId="186" fontId="44" fillId="0" borderId="257" applyNumberFormat="0" applyFill="0" applyAlignment="0" applyProtection="0"/>
    <xf numFmtId="4" fontId="56" fillId="60" borderId="252" applyNumberFormat="0" applyProtection="0">
      <alignment horizontal="right" vertical="center"/>
    </xf>
    <xf numFmtId="4" fontId="59" fillId="65" borderId="252" applyNumberFormat="0" applyProtection="0">
      <alignment horizontal="right" vertical="center"/>
    </xf>
    <xf numFmtId="4" fontId="56" fillId="54" borderId="252" applyNumberFormat="0" applyProtection="0">
      <alignment horizontal="left" vertical="center" indent="1"/>
    </xf>
    <xf numFmtId="4" fontId="62" fillId="48" borderId="251" applyNumberFormat="0" applyProtection="0">
      <alignment vertical="center"/>
    </xf>
    <xf numFmtId="4" fontId="56" fillId="57" borderId="266" applyNumberFormat="0" applyProtection="0">
      <alignment horizontal="right" vertical="center"/>
    </xf>
    <xf numFmtId="186" fontId="27" fillId="21" borderId="251" applyNumberFormat="0" applyProtection="0">
      <alignment horizontal="left" vertical="top" indent="1"/>
    </xf>
    <xf numFmtId="186" fontId="56" fillId="14" borderId="262" applyNumberFormat="0" applyProtection="0">
      <alignment horizontal="left" vertical="center" indent="1"/>
    </xf>
    <xf numFmtId="37" fontId="33" fillId="0" borderId="265" applyNumberFormat="0"/>
    <xf numFmtId="186" fontId="56" fillId="14" borderId="243" applyNumberFormat="0" applyProtection="0">
      <alignment horizontal="left" vertical="top" indent="1"/>
    </xf>
    <xf numFmtId="186" fontId="56" fillId="14" borderId="251" applyNumberFormat="0" applyProtection="0">
      <alignment horizontal="left" vertical="top" indent="1"/>
    </xf>
    <xf numFmtId="4" fontId="62" fillId="48" borderId="251" applyNumberFormat="0" applyProtection="0">
      <alignment vertical="center"/>
    </xf>
    <xf numFmtId="4" fontId="59" fillId="65" borderId="262" applyNumberFormat="0" applyProtection="0">
      <alignment horizontal="right" vertical="center"/>
    </xf>
    <xf numFmtId="186" fontId="27" fillId="63" borderId="260" applyNumberFormat="0" applyProtection="0">
      <alignment horizontal="left" vertical="center" indent="1"/>
    </xf>
    <xf numFmtId="172" fontId="28" fillId="12" borderId="8">
      <alignment vertical="center"/>
      <protection locked="0"/>
    </xf>
    <xf numFmtId="4" fontId="56" fillId="59" borderId="241" applyNumberFormat="0" applyProtection="0">
      <alignment horizontal="right" vertical="center"/>
    </xf>
    <xf numFmtId="186" fontId="56" fillId="15" borderId="251" applyNumberFormat="0" applyProtection="0">
      <alignment horizontal="left" vertical="top" indent="1"/>
    </xf>
    <xf numFmtId="186" fontId="56" fillId="40" borderId="252" applyNumberFormat="0" applyFont="0" applyAlignment="0" applyProtection="0"/>
    <xf numFmtId="186" fontId="56" fillId="63" borderId="260" applyNumberFormat="0" applyProtection="0">
      <alignment horizontal="left" vertical="top" indent="1"/>
    </xf>
    <xf numFmtId="186" fontId="56" fillId="21" borderId="251" applyNumberFormat="0" applyProtection="0">
      <alignment horizontal="left" vertical="top" indent="1"/>
    </xf>
    <xf numFmtId="194" fontId="33" fillId="0" borderId="230" applyFill="0"/>
    <xf numFmtId="186" fontId="27" fillId="14" borderId="260" applyNumberFormat="0" applyProtection="0">
      <alignment horizontal="left" vertical="center" indent="1"/>
    </xf>
    <xf numFmtId="4" fontId="56" fillId="54" borderId="252" applyNumberFormat="0" applyProtection="0">
      <alignment horizontal="left" vertical="center" indent="1"/>
    </xf>
    <xf numFmtId="4" fontId="62" fillId="48" borderId="260" applyNumberFormat="0" applyProtection="0">
      <alignment vertical="center"/>
    </xf>
    <xf numFmtId="186" fontId="56" fillId="63" borderId="251" applyNumberFormat="0" applyProtection="0">
      <alignment horizontal="left" vertical="top" indent="1"/>
    </xf>
    <xf numFmtId="193" fontId="28" fillId="50" borderId="258">
      <alignment vertical="center"/>
    </xf>
    <xf numFmtId="186" fontId="56" fillId="15" borderId="251" applyNumberFormat="0" applyProtection="0">
      <alignment horizontal="left" vertical="top" indent="1"/>
    </xf>
    <xf numFmtId="186" fontId="27" fillId="21" borderId="251" applyNumberFormat="0" applyProtection="0">
      <alignment horizontal="left" vertical="center" indent="1"/>
    </xf>
    <xf numFmtId="186" fontId="56" fillId="15" borderId="243" applyNumberFormat="0" applyProtection="0">
      <alignment horizontal="left" vertical="top" indent="1"/>
    </xf>
    <xf numFmtId="4" fontId="56" fillId="19" borderId="252" applyNumberFormat="0" applyProtection="0">
      <alignment horizontal="right" vertical="center"/>
    </xf>
    <xf numFmtId="186" fontId="56" fillId="14" borderId="260" applyNumberFormat="0" applyProtection="0">
      <alignment horizontal="left" vertical="top" indent="1"/>
    </xf>
    <xf numFmtId="186" fontId="56" fillId="15" borderId="260" applyNumberFormat="0" applyProtection="0">
      <alignment horizontal="left" vertical="top" indent="1"/>
    </xf>
    <xf numFmtId="37" fontId="33" fillId="0" borderId="246" applyNumberFormat="0"/>
    <xf numFmtId="186" fontId="62" fillId="48" borderId="243" applyNumberFormat="0" applyProtection="0">
      <alignment horizontal="left" vertical="top" indent="1"/>
    </xf>
    <xf numFmtId="186" fontId="56" fillId="14" borderId="243" applyNumberFormat="0" applyProtection="0">
      <alignment horizontal="left" vertical="top" indent="1"/>
    </xf>
    <xf numFmtId="188" fontId="5" fillId="69" borderId="8">
      <alignment vertical="center"/>
    </xf>
    <xf numFmtId="186" fontId="56" fillId="63" borderId="260" applyNumberFormat="0" applyProtection="0">
      <alignment horizontal="left" vertical="top" indent="1"/>
    </xf>
    <xf numFmtId="186" fontId="56" fillId="15" borderId="243" applyNumberFormat="0" applyProtection="0">
      <alignment horizontal="left" vertical="top" indent="1"/>
    </xf>
    <xf numFmtId="186" fontId="42" fillId="44" borderId="241" applyNumberFormat="0" applyAlignment="0" applyProtection="0"/>
    <xf numFmtId="188" fontId="5" fillId="13" borderId="248">
      <alignment vertical="center"/>
    </xf>
    <xf numFmtId="186" fontId="62" fillId="15" borderId="251" applyNumberFormat="0" applyProtection="0">
      <alignment horizontal="left" vertical="top" indent="1"/>
    </xf>
    <xf numFmtId="186" fontId="56" fillId="63" borderId="243" applyNumberFormat="0" applyProtection="0">
      <alignment horizontal="left" vertical="top" indent="1"/>
    </xf>
    <xf numFmtId="186" fontId="56" fillId="40" borderId="252" applyNumberFormat="0" applyFont="0" applyAlignment="0" applyProtection="0"/>
    <xf numFmtId="4" fontId="56" fillId="15" borderId="256" applyNumberFormat="0" applyProtection="0">
      <alignment horizontal="left" vertical="center" indent="1"/>
    </xf>
    <xf numFmtId="186" fontId="56" fillId="62" borderId="241" applyNumberFormat="0" applyProtection="0">
      <alignment horizontal="left" vertical="center" indent="1"/>
    </xf>
    <xf numFmtId="186" fontId="27" fillId="14" borderId="251" applyNumberFormat="0" applyProtection="0">
      <alignment horizontal="left" vertical="top" indent="1"/>
    </xf>
    <xf numFmtId="186" fontId="28" fillId="49" borderId="258">
      <alignment vertical="center"/>
    </xf>
    <xf numFmtId="194" fontId="33" fillId="0" borderId="259" applyFill="0"/>
    <xf numFmtId="191" fontId="28" fillId="50" borderId="8">
      <alignment vertical="center"/>
    </xf>
    <xf numFmtId="186" fontId="28" fillId="50" borderId="268">
      <alignment vertical="center"/>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60" fillId="52" borderId="251" applyNumberFormat="0" applyProtection="0">
      <alignment horizontal="left" vertical="top" indent="1"/>
    </xf>
    <xf numFmtId="186" fontId="27" fillId="15" borderId="251" applyNumberFormat="0" applyProtection="0">
      <alignment horizontal="left" vertical="center" indent="1"/>
    </xf>
    <xf numFmtId="186" fontId="56" fillId="14" borderId="251" applyNumberFormat="0" applyProtection="0">
      <alignment horizontal="left" vertical="top" indent="1"/>
    </xf>
    <xf numFmtId="186" fontId="56" fillId="14" borderId="251" applyNumberFormat="0" applyProtection="0">
      <alignment horizontal="left" vertical="top" indent="1"/>
    </xf>
    <xf numFmtId="186" fontId="61" fillId="21" borderId="245" applyBorder="0"/>
    <xf numFmtId="188" fontId="28" fillId="49" borderId="248">
      <alignment vertical="center"/>
    </xf>
    <xf numFmtId="186" fontId="56" fillId="15" borderId="243" applyNumberFormat="0" applyProtection="0">
      <alignment horizontal="left" vertical="top" indent="1"/>
    </xf>
    <xf numFmtId="4" fontId="59" fillId="65" borderId="241" applyNumberFormat="0" applyProtection="0">
      <alignment horizontal="right" vertical="center"/>
    </xf>
    <xf numFmtId="186" fontId="56" fillId="40" borderId="262" applyNumberFormat="0" applyFont="0" applyAlignment="0" applyProtection="0"/>
    <xf numFmtId="186" fontId="56" fillId="14" borderId="251"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56" fillId="14" borderId="251" applyNumberFormat="0" applyProtection="0">
      <alignment horizontal="left" vertical="top" indent="1"/>
    </xf>
    <xf numFmtId="4" fontId="56" fillId="58" borderId="252" applyNumberFormat="0" applyProtection="0">
      <alignment horizontal="right" vertical="center"/>
    </xf>
    <xf numFmtId="4" fontId="59" fillId="65" borderId="252" applyNumberFormat="0" applyProtection="0">
      <alignment horizontal="right" vertical="center"/>
    </xf>
    <xf numFmtId="190" fontId="5" fillId="13" borderId="8">
      <alignment vertical="center"/>
    </xf>
    <xf numFmtId="186" fontId="27" fillId="14" borderId="260" applyNumberFormat="0" applyProtection="0">
      <alignment horizontal="left" vertical="top" indent="1"/>
    </xf>
    <xf numFmtId="4" fontId="56" fillId="59" borderId="252" applyNumberFormat="0" applyProtection="0">
      <alignment horizontal="right" vertical="center"/>
    </xf>
    <xf numFmtId="194" fontId="33" fillId="0" borderId="230" applyFill="0"/>
    <xf numFmtId="186" fontId="56" fillId="21" borderId="251" applyNumberFormat="0" applyProtection="0">
      <alignment horizontal="left" vertical="top" indent="1"/>
    </xf>
    <xf numFmtId="4" fontId="56" fillId="15" borderId="256" applyNumberFormat="0" applyProtection="0">
      <alignment horizontal="left" vertical="center" indent="1"/>
    </xf>
    <xf numFmtId="4" fontId="56" fillId="54" borderId="262" applyNumberFormat="0" applyProtection="0">
      <alignment horizontal="left" vertical="center" indent="1"/>
    </xf>
    <xf numFmtId="186" fontId="27" fillId="15" borderId="251" applyNumberFormat="0" applyProtection="0">
      <alignment horizontal="left" vertical="center" indent="1"/>
    </xf>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56" fillId="62" borderId="241" applyNumberFormat="0" applyProtection="0">
      <alignment horizontal="left" vertical="center" indent="1"/>
    </xf>
    <xf numFmtId="186" fontId="56" fillId="63" borderId="251" applyNumberFormat="0" applyProtection="0">
      <alignment horizontal="left" vertical="top" indent="1"/>
    </xf>
    <xf numFmtId="186" fontId="44" fillId="0" borderId="257" applyNumberFormat="0" applyFill="0" applyAlignment="0" applyProtection="0"/>
    <xf numFmtId="186" fontId="56" fillId="15" borderId="251" applyNumberFormat="0" applyProtection="0">
      <alignment horizontal="left" vertical="top" indent="1"/>
    </xf>
    <xf numFmtId="186" fontId="27" fillId="63" borderId="251" applyNumberFormat="0" applyProtection="0">
      <alignment horizontal="left" vertical="center" indent="1"/>
    </xf>
    <xf numFmtId="186" fontId="56" fillId="14" borderId="251" applyNumberFormat="0" applyProtection="0">
      <alignment horizontal="left" vertical="top" indent="1"/>
    </xf>
    <xf numFmtId="186" fontId="27" fillId="14" borderId="260" applyNumberFormat="0" applyProtection="0">
      <alignment horizontal="left" vertical="top" indent="1"/>
    </xf>
    <xf numFmtId="186" fontId="56" fillId="15" borderId="260" applyNumberFormat="0" applyProtection="0">
      <alignment horizontal="left" vertical="top" indent="1"/>
    </xf>
    <xf numFmtId="186" fontId="57" fillId="44" borderId="263" applyNumberFormat="0" applyAlignment="0" applyProtection="0"/>
    <xf numFmtId="186" fontId="56" fillId="40" borderId="262" applyNumberFormat="0" applyFont="0" applyAlignment="0" applyProtection="0"/>
    <xf numFmtId="186" fontId="27" fillId="21" borderId="260" applyNumberFormat="0" applyProtection="0">
      <alignment horizontal="left" vertical="top" indent="1"/>
    </xf>
    <xf numFmtId="193" fontId="28" fillId="12" borderId="258">
      <alignment vertical="center"/>
      <protection locked="0"/>
    </xf>
    <xf numFmtId="193" fontId="28" fillId="12" borderId="268">
      <alignment vertical="center"/>
      <protection locked="0"/>
    </xf>
    <xf numFmtId="186" fontId="56" fillId="63" borderId="251" applyNumberFormat="0" applyProtection="0">
      <alignment horizontal="left" vertical="top" indent="1"/>
    </xf>
    <xf numFmtId="191" fontId="5" fillId="69" borderId="248">
      <alignment vertical="center"/>
    </xf>
    <xf numFmtId="4" fontId="59" fillId="65" borderId="262" applyNumberFormat="0" applyProtection="0">
      <alignment horizontal="right" vertical="center"/>
    </xf>
    <xf numFmtId="186" fontId="57" fillId="44" borderId="253" applyNumberFormat="0" applyAlignment="0" applyProtection="0"/>
    <xf numFmtId="186" fontId="28" fillId="50" borderId="258">
      <alignment vertical="center"/>
    </xf>
    <xf numFmtId="4" fontId="56" fillId="15" borderId="244" applyNumberFormat="0" applyProtection="0">
      <alignment horizontal="left" vertical="center" indent="1"/>
    </xf>
    <xf numFmtId="186" fontId="61" fillId="21" borderId="245" applyBorder="0"/>
    <xf numFmtId="194" fontId="33" fillId="0" borderId="230" applyFill="0"/>
    <xf numFmtId="186" fontId="28" fillId="12" borderId="248">
      <alignment vertical="center"/>
      <protection locked="0"/>
    </xf>
    <xf numFmtId="186" fontId="56" fillId="40" borderId="252" applyNumberFormat="0" applyFont="0" applyAlignment="0" applyProtection="0"/>
    <xf numFmtId="186" fontId="56" fillId="14" borderId="252" applyNumberFormat="0" applyProtection="0">
      <alignment horizontal="left" vertical="center" indent="1"/>
    </xf>
    <xf numFmtId="172" fontId="5" fillId="7" borderId="248">
      <alignment vertical="center"/>
      <protection locked="0"/>
    </xf>
    <xf numFmtId="186" fontId="56" fillId="40" borderId="252" applyNumberFormat="0" applyFont="0" applyAlignment="0" applyProtection="0"/>
    <xf numFmtId="186" fontId="56" fillId="21" borderId="243" applyNumberFormat="0" applyProtection="0">
      <alignment horizontal="left" vertical="top" indent="1"/>
    </xf>
    <xf numFmtId="186" fontId="56" fillId="63" borderId="251" applyNumberFormat="0" applyProtection="0">
      <alignment horizontal="left" vertical="top" indent="1"/>
    </xf>
    <xf numFmtId="186" fontId="56" fillId="63" borderId="243" applyNumberFormat="0" applyProtection="0">
      <alignment horizontal="left" vertical="top" indent="1"/>
    </xf>
    <xf numFmtId="186" fontId="56" fillId="14" borderId="260" applyNumberFormat="0" applyProtection="0">
      <alignment horizontal="left" vertical="top" indent="1"/>
    </xf>
    <xf numFmtId="4" fontId="27" fillId="21" borderId="256" applyNumberFormat="0" applyProtection="0">
      <alignment horizontal="left" vertical="center"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188" fontId="5" fillId="69" borderId="248">
      <alignment vertical="center"/>
    </xf>
    <xf numFmtId="186" fontId="27" fillId="63" borderId="251" applyNumberFormat="0" applyProtection="0">
      <alignment horizontal="left" vertical="top" indent="1"/>
    </xf>
    <xf numFmtId="194" fontId="33" fillId="0" borderId="259" applyFill="0"/>
    <xf numFmtId="4" fontId="63" fillId="66" borderId="266" applyNumberFormat="0" applyProtection="0">
      <alignment horizontal="left" vertical="center" indent="1"/>
    </xf>
    <xf numFmtId="4" fontId="56" fillId="16" borderId="262" applyNumberFormat="0" applyProtection="0">
      <alignment horizontal="right" vertical="center"/>
    </xf>
    <xf numFmtId="186" fontId="62" fillId="15" borderId="260" applyNumberFormat="0" applyProtection="0">
      <alignment horizontal="left" vertical="top" indent="1"/>
    </xf>
    <xf numFmtId="186" fontId="56" fillId="63" borderId="251" applyNumberFormat="0" applyProtection="0">
      <alignment horizontal="left" vertical="top" indent="1"/>
    </xf>
    <xf numFmtId="4" fontId="56" fillId="23" borderId="252" applyNumberFormat="0" applyProtection="0">
      <alignment horizontal="right" vertical="center"/>
    </xf>
    <xf numFmtId="186" fontId="56" fillId="15" borderId="260" applyNumberFormat="0" applyProtection="0">
      <alignment horizontal="left" vertical="top" indent="1"/>
    </xf>
    <xf numFmtId="4" fontId="56" fillId="55" borderId="252" applyNumberFormat="0" applyProtection="0">
      <alignment horizontal="right" vertical="center"/>
    </xf>
    <xf numFmtId="186" fontId="57" fillId="44" borderId="253" applyNumberFormat="0" applyAlignment="0" applyProtection="0"/>
    <xf numFmtId="4" fontId="62" fillId="11" borderId="243" applyNumberFormat="0" applyProtection="0">
      <alignment horizontal="left" vertical="center" indent="1"/>
    </xf>
    <xf numFmtId="186" fontId="56" fillId="15" borderId="251" applyNumberFormat="0" applyProtection="0">
      <alignment horizontal="left" vertical="top" indent="1"/>
    </xf>
    <xf numFmtId="186" fontId="56" fillId="14" borderId="243" applyNumberFormat="0" applyProtection="0">
      <alignment horizontal="left" vertical="top" indent="1"/>
    </xf>
    <xf numFmtId="188" fontId="5" fillId="70" borderId="248">
      <alignment horizontal="right" vertical="center"/>
      <protection locked="0"/>
    </xf>
    <xf numFmtId="188" fontId="5" fillId="69" borderId="248">
      <alignment vertical="center"/>
    </xf>
    <xf numFmtId="4" fontId="59" fillId="65" borderId="241" applyNumberFormat="0" applyProtection="0">
      <alignment horizontal="right" vertical="center"/>
    </xf>
    <xf numFmtId="186" fontId="60" fillId="52" borderId="251" applyNumberFormat="0" applyProtection="0">
      <alignment horizontal="left" vertical="top" indent="1"/>
    </xf>
    <xf numFmtId="186" fontId="56" fillId="11" borderId="241" applyNumberFormat="0" applyProtection="0">
      <alignment horizontal="left" vertical="center" indent="1"/>
    </xf>
    <xf numFmtId="186" fontId="56" fillId="63" borderId="243" applyNumberFormat="0" applyProtection="0">
      <alignment horizontal="left" vertical="top" indent="1"/>
    </xf>
    <xf numFmtId="186" fontId="42" fillId="44" borderId="241" applyNumberFormat="0" applyAlignment="0" applyProtection="0"/>
    <xf numFmtId="186" fontId="56" fillId="21" borderId="251" applyNumberFormat="0" applyProtection="0">
      <alignment horizontal="left" vertical="top" indent="1"/>
    </xf>
    <xf numFmtId="186" fontId="56" fillId="63" borderId="251" applyNumberFormat="0" applyProtection="0">
      <alignment horizontal="left" vertical="top" indent="1"/>
    </xf>
    <xf numFmtId="186" fontId="62" fillId="15" borderId="260" applyNumberFormat="0" applyProtection="0">
      <alignment horizontal="left" vertical="top" indent="1"/>
    </xf>
    <xf numFmtId="4" fontId="56" fillId="61" borderId="266" applyNumberFormat="0" applyProtection="0">
      <alignment horizontal="left" vertical="center" indent="1"/>
    </xf>
    <xf numFmtId="186" fontId="28" fillId="49" borderId="268">
      <alignment vertical="center"/>
    </xf>
    <xf numFmtId="4" fontId="56" fillId="15" borderId="252" applyNumberFormat="0" applyProtection="0">
      <alignment horizontal="right" vertical="center"/>
    </xf>
    <xf numFmtId="4" fontId="56" fillId="60" borderId="252" applyNumberFormat="0" applyProtection="0">
      <alignment horizontal="right" vertical="center"/>
    </xf>
    <xf numFmtId="186" fontId="56" fillId="14" borderId="251" applyNumberFormat="0" applyProtection="0">
      <alignment horizontal="left" vertical="top" indent="1"/>
    </xf>
    <xf numFmtId="194" fontId="33" fillId="0" borderId="249" applyFill="0"/>
    <xf numFmtId="193" fontId="5" fillId="69" borderId="248">
      <alignment vertical="center"/>
    </xf>
    <xf numFmtId="186" fontId="56" fillId="15" borderId="251" applyNumberFormat="0" applyProtection="0">
      <alignment horizontal="left" vertical="top" indent="1"/>
    </xf>
    <xf numFmtId="186" fontId="56" fillId="63" borderId="251" applyNumberFormat="0" applyProtection="0">
      <alignment horizontal="left" vertical="top" indent="1"/>
    </xf>
    <xf numFmtId="191" fontId="28" fillId="51" borderId="8">
      <alignment horizontal="right" vertical="center"/>
      <protection locked="0"/>
    </xf>
    <xf numFmtId="4" fontId="56" fillId="55" borderId="262" applyNumberFormat="0" applyProtection="0">
      <alignment horizontal="right" vertical="center"/>
    </xf>
    <xf numFmtId="186" fontId="56" fillId="40" borderId="252" applyNumberFormat="0" applyFont="0" applyAlignment="0" applyProtection="0"/>
    <xf numFmtId="186" fontId="56" fillId="40" borderId="252" applyNumberFormat="0" applyFont="0" applyAlignment="0" applyProtection="0"/>
    <xf numFmtId="186" fontId="56" fillId="62" borderId="262" applyNumberFormat="0" applyProtection="0">
      <alignment horizontal="left" vertical="center" indent="1"/>
    </xf>
    <xf numFmtId="186" fontId="56" fillId="15" borderId="251" applyNumberFormat="0" applyProtection="0">
      <alignment horizontal="left" vertical="top" indent="1"/>
    </xf>
    <xf numFmtId="4" fontId="56" fillId="54" borderId="241" applyNumberFormat="0" applyProtection="0">
      <alignment horizontal="left" vertical="center" indent="1"/>
    </xf>
    <xf numFmtId="186" fontId="56" fillId="63" borderId="243" applyNumberFormat="0" applyProtection="0">
      <alignment horizontal="left" vertical="top" indent="1"/>
    </xf>
    <xf numFmtId="186" fontId="27" fillId="63" borderId="243" applyNumberFormat="0" applyProtection="0">
      <alignment horizontal="left" vertical="top" indent="1"/>
    </xf>
    <xf numFmtId="186" fontId="56" fillId="11" borderId="241" applyNumberFormat="0" applyProtection="0">
      <alignment horizontal="left" vertical="center" indent="1"/>
    </xf>
    <xf numFmtId="191" fontId="28" fillId="51" borderId="268">
      <alignment horizontal="right" vertical="center"/>
      <protection locked="0"/>
    </xf>
    <xf numFmtId="0" fontId="27" fillId="21" borderId="251" applyNumberFormat="0" applyProtection="0">
      <alignment horizontal="left" vertical="top" indent="1"/>
    </xf>
    <xf numFmtId="4" fontId="56" fillId="58" borderId="252" applyNumberFormat="0" applyProtection="0">
      <alignment horizontal="right" vertical="center"/>
    </xf>
    <xf numFmtId="4" fontId="62" fillId="11" borderId="260" applyNumberFormat="0" applyProtection="0">
      <alignment horizontal="left" vertical="center" indent="1"/>
    </xf>
    <xf numFmtId="191" fontId="28" fillId="49" borderId="248">
      <alignment vertical="center"/>
    </xf>
    <xf numFmtId="186" fontId="27" fillId="63" borderId="243" applyNumberFormat="0" applyProtection="0">
      <alignment horizontal="left" vertical="top" indent="1"/>
    </xf>
    <xf numFmtId="186" fontId="50" fillId="41" borderId="252" applyNumberFormat="0" applyAlignment="0" applyProtection="0"/>
    <xf numFmtId="186" fontId="56" fillId="21" borderId="260" applyNumberFormat="0" applyProtection="0">
      <alignment horizontal="left" vertical="top" indent="1"/>
    </xf>
    <xf numFmtId="186" fontId="50" fillId="41" borderId="241" applyNumberFormat="0" applyAlignment="0" applyProtection="0"/>
    <xf numFmtId="194" fontId="33" fillId="0" borderId="259" applyFill="0"/>
    <xf numFmtId="186" fontId="56" fillId="11" borderId="252" applyNumberFormat="0" applyProtection="0">
      <alignment horizontal="left" vertical="center" indent="1"/>
    </xf>
    <xf numFmtId="186" fontId="56" fillId="15" borderId="251"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44" fillId="0" borderId="267" applyNumberFormat="0" applyFill="0" applyAlignment="0" applyProtection="0"/>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60" fillId="52" borderId="251" applyNumberFormat="0" applyProtection="0">
      <alignment horizontal="left" vertical="top" indent="1"/>
    </xf>
    <xf numFmtId="186" fontId="56" fillId="40" borderId="252" applyNumberFormat="0" applyFont="0" applyAlignment="0" applyProtection="0"/>
    <xf numFmtId="193" fontId="28" fillId="12" borderId="258">
      <alignment vertical="center"/>
      <protection locked="0"/>
    </xf>
    <xf numFmtId="186" fontId="27" fillId="14" borderId="260" applyNumberFormat="0" applyProtection="0">
      <alignment horizontal="left" vertical="center" indent="1"/>
    </xf>
    <xf numFmtId="186" fontId="56" fillId="40" borderId="262" applyNumberFormat="0" applyFont="0" applyAlignment="0" applyProtection="0"/>
    <xf numFmtId="186" fontId="56" fillId="15" borderId="260" applyNumberFormat="0" applyProtection="0">
      <alignment horizontal="left" vertical="top" indent="1"/>
    </xf>
    <xf numFmtId="186" fontId="56" fillId="15" borderId="251" applyNumberFormat="0" applyProtection="0">
      <alignment horizontal="left" vertical="top" indent="1"/>
    </xf>
    <xf numFmtId="4" fontId="56" fillId="15" borderId="266" applyNumberFormat="0" applyProtection="0">
      <alignment horizontal="left" vertical="center" indent="1"/>
    </xf>
    <xf numFmtId="4" fontId="56" fillId="15" borderId="252" applyNumberFormat="0" applyProtection="0">
      <alignment horizontal="right" vertical="center"/>
    </xf>
    <xf numFmtId="4" fontId="56" fillId="16" borderId="252" applyNumberFormat="0" applyProtection="0">
      <alignment horizontal="right" vertical="center"/>
    </xf>
    <xf numFmtId="186" fontId="56" fillId="15" borderId="243" applyNumberFormat="0" applyProtection="0">
      <alignment horizontal="left" vertical="top" indent="1"/>
    </xf>
    <xf numFmtId="186" fontId="28" fillId="50" borderId="8">
      <alignment vertical="center"/>
    </xf>
    <xf numFmtId="4" fontId="56" fillId="23" borderId="252" applyNumberFormat="0" applyProtection="0">
      <alignment horizontal="right" vertical="center"/>
    </xf>
    <xf numFmtId="186" fontId="56" fillId="40" borderId="252" applyNumberFormat="0" applyFont="0" applyAlignment="0" applyProtection="0"/>
    <xf numFmtId="191" fontId="5" fillId="69" borderId="248">
      <alignment vertical="center"/>
    </xf>
    <xf numFmtId="186" fontId="56" fillId="40" borderId="252" applyNumberFormat="0" applyFont="0" applyAlignment="0" applyProtection="0"/>
    <xf numFmtId="188" fontId="5" fillId="69" borderId="258">
      <alignment vertical="center"/>
    </xf>
    <xf numFmtId="4" fontId="56" fillId="16" borderId="241" applyNumberFormat="0" applyProtection="0">
      <alignment horizontal="right" vertical="center"/>
    </xf>
    <xf numFmtId="186" fontId="56" fillId="21" borderId="251" applyNumberFormat="0" applyProtection="0">
      <alignment horizontal="left" vertical="top" indent="1"/>
    </xf>
    <xf numFmtId="186" fontId="56" fillId="15" borderId="260" applyNumberFormat="0" applyProtection="0">
      <alignment horizontal="left" vertical="top" indent="1"/>
    </xf>
    <xf numFmtId="186" fontId="56" fillId="15" borderId="251" applyNumberFormat="0" applyProtection="0">
      <alignment horizontal="left" vertical="top" indent="1"/>
    </xf>
    <xf numFmtId="4" fontId="56" fillId="59" borderId="262" applyNumberFormat="0" applyProtection="0">
      <alignment horizontal="right" vertical="center"/>
    </xf>
    <xf numFmtId="186" fontId="56" fillId="14" borderId="251" applyNumberFormat="0" applyProtection="0">
      <alignment horizontal="left" vertical="top" indent="1"/>
    </xf>
    <xf numFmtId="186" fontId="44" fillId="0" borderId="247" applyNumberFormat="0" applyFill="0" applyAlignment="0" applyProtection="0"/>
    <xf numFmtId="186" fontId="57" fillId="44" borderId="242" applyNumberFormat="0" applyAlignment="0" applyProtection="0"/>
    <xf numFmtId="186" fontId="27" fillId="15" borderId="251" applyNumberFormat="0" applyProtection="0">
      <alignment horizontal="left" vertical="top" indent="1"/>
    </xf>
    <xf numFmtId="191" fontId="5" fillId="70" borderId="248">
      <alignment horizontal="right" vertical="center"/>
      <protection locked="0"/>
    </xf>
    <xf numFmtId="186" fontId="50" fillId="41" borderId="241" applyNumberFormat="0" applyAlignment="0" applyProtection="0"/>
    <xf numFmtId="186" fontId="56" fillId="63" borderId="260" applyNumberFormat="0" applyProtection="0">
      <alignment horizontal="left" vertical="top" indent="1"/>
    </xf>
    <xf numFmtId="190" fontId="28" fillId="49" borderId="258">
      <alignment vertical="center"/>
    </xf>
    <xf numFmtId="186" fontId="56" fillId="15" borderId="243" applyNumberFormat="0" applyProtection="0">
      <alignment horizontal="left" vertical="top" indent="1"/>
    </xf>
    <xf numFmtId="186" fontId="60" fillId="52" borderId="243" applyNumberFormat="0" applyProtection="0">
      <alignment horizontal="left" vertical="top" indent="1"/>
    </xf>
    <xf numFmtId="186" fontId="57" fillId="44" borderId="242" applyNumberFormat="0" applyAlignment="0" applyProtection="0"/>
    <xf numFmtId="4" fontId="64" fillId="64" borderId="252" applyNumberFormat="0" applyProtection="0">
      <alignment horizontal="righ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61" fillId="21" borderId="254" applyBorder="0"/>
    <xf numFmtId="186" fontId="56" fillId="11" borderId="262" applyNumberFormat="0" applyProtection="0">
      <alignment horizontal="left" vertical="center" indent="1"/>
    </xf>
    <xf numFmtId="186" fontId="56" fillId="21" borderId="251" applyNumberFormat="0" applyProtection="0">
      <alignment horizontal="left" vertical="top" indent="1"/>
    </xf>
    <xf numFmtId="0" fontId="5" fillId="13" borderId="8">
      <alignment vertical="center"/>
    </xf>
    <xf numFmtId="4" fontId="63" fillId="66" borderId="256" applyNumberFormat="0" applyProtection="0">
      <alignment horizontal="left" vertical="center" indent="1"/>
    </xf>
    <xf numFmtId="0" fontId="5" fillId="13" borderId="8">
      <alignment vertical="center"/>
    </xf>
    <xf numFmtId="186" fontId="56" fillId="15" borderId="243" applyNumberFormat="0" applyProtection="0">
      <alignment horizontal="left" vertical="top" indent="1"/>
    </xf>
    <xf numFmtId="4" fontId="56" fillId="15" borderId="241" applyNumberFormat="0" applyProtection="0">
      <alignment horizontal="right" vertical="center"/>
    </xf>
    <xf numFmtId="186" fontId="56" fillId="21" borderId="260" applyNumberFormat="0" applyProtection="0">
      <alignment horizontal="left" vertical="top" indent="1"/>
    </xf>
    <xf numFmtId="4" fontId="56" fillId="16" borderId="252" applyNumberFormat="0" applyProtection="0">
      <alignment horizontal="right" vertical="center"/>
    </xf>
    <xf numFmtId="186" fontId="56" fillId="14" borderId="243" applyNumberFormat="0" applyProtection="0">
      <alignment horizontal="left" vertical="top" indent="1"/>
    </xf>
    <xf numFmtId="4" fontId="63" fillId="66" borderId="266" applyNumberFormat="0" applyProtection="0">
      <alignment horizontal="left" vertical="center" indent="1"/>
    </xf>
    <xf numFmtId="4" fontId="56" fillId="60" borderId="241" applyNumberFormat="0" applyProtection="0">
      <alignment horizontal="right" vertical="center"/>
    </xf>
    <xf numFmtId="4" fontId="56" fillId="59" borderId="241" applyNumberFormat="0" applyProtection="0">
      <alignment horizontal="right" vertical="center"/>
    </xf>
    <xf numFmtId="186" fontId="56" fillId="63" borderId="251" applyNumberFormat="0" applyProtection="0">
      <alignment horizontal="left" vertical="top" indent="1"/>
    </xf>
    <xf numFmtId="0" fontId="27" fillId="15" borderId="251" applyNumberFormat="0" applyProtection="0">
      <alignment horizontal="left" vertical="top" indent="1"/>
    </xf>
    <xf numFmtId="186" fontId="56" fillId="21" borderId="251" applyNumberFormat="0" applyProtection="0">
      <alignment horizontal="left" vertical="top" indent="1"/>
    </xf>
    <xf numFmtId="186" fontId="27" fillId="63" borderId="251" applyNumberFormat="0" applyProtection="0">
      <alignment horizontal="left" vertical="center" indent="1"/>
    </xf>
    <xf numFmtId="186" fontId="56" fillId="15" borderId="260" applyNumberFormat="0" applyProtection="0">
      <alignment horizontal="left" vertical="top" indent="1"/>
    </xf>
    <xf numFmtId="4" fontId="56" fillId="57" borderId="266" applyNumberFormat="0" applyProtection="0">
      <alignment horizontal="right" vertical="center"/>
    </xf>
    <xf numFmtId="4" fontId="56" fillId="15" borderId="266" applyNumberFormat="0" applyProtection="0">
      <alignment horizontal="left" vertical="center" indent="1"/>
    </xf>
    <xf numFmtId="4" fontId="56" fillId="23" borderId="252" applyNumberFormat="0" applyProtection="0">
      <alignment horizontal="right" vertical="center"/>
    </xf>
    <xf numFmtId="186" fontId="56" fillId="15" borderId="251" applyNumberFormat="0" applyProtection="0">
      <alignment horizontal="left" vertical="top" indent="1"/>
    </xf>
    <xf numFmtId="186" fontId="27" fillId="21" borderId="251" applyNumberFormat="0" applyProtection="0">
      <alignment horizontal="left" vertical="top" indent="1"/>
    </xf>
    <xf numFmtId="4" fontId="56" fillId="57" borderId="256" applyNumberFormat="0" applyProtection="0">
      <alignment horizontal="right" vertical="center"/>
    </xf>
    <xf numFmtId="186" fontId="50" fillId="41" borderId="252" applyNumberFormat="0" applyAlignment="0" applyProtection="0"/>
    <xf numFmtId="186" fontId="28" fillId="12" borderId="248">
      <alignment vertical="center"/>
      <protection locked="0"/>
    </xf>
    <xf numFmtId="186" fontId="56" fillId="40" borderId="252" applyNumberFormat="0" applyFont="0" applyAlignment="0" applyProtection="0"/>
    <xf numFmtId="186" fontId="56" fillId="14" borderId="243" applyNumberFormat="0" applyProtection="0">
      <alignment horizontal="left" vertical="top" indent="1"/>
    </xf>
    <xf numFmtId="193" fontId="5" fillId="69" borderId="248">
      <alignment vertical="center"/>
    </xf>
    <xf numFmtId="4" fontId="56" fillId="15" borderId="244" applyNumberFormat="0" applyProtection="0">
      <alignment horizontal="left" vertical="center" indent="1"/>
    </xf>
    <xf numFmtId="4" fontId="56" fillId="52" borderId="262" applyNumberFormat="0" applyProtection="0">
      <alignment vertical="center"/>
    </xf>
    <xf numFmtId="186" fontId="28" fillId="12" borderId="8">
      <alignment vertical="center"/>
      <protection locked="0"/>
    </xf>
    <xf numFmtId="172" fontId="28" fillId="12" borderId="248">
      <alignment vertical="center"/>
      <protection locked="0"/>
    </xf>
    <xf numFmtId="191" fontId="5" fillId="13" borderId="248">
      <alignment vertical="center"/>
    </xf>
    <xf numFmtId="4" fontId="62" fillId="48" borderId="243" applyNumberFormat="0" applyProtection="0">
      <alignment vertical="center"/>
    </xf>
    <xf numFmtId="186" fontId="56" fillId="21" borderId="251" applyNumberFormat="0" applyProtection="0">
      <alignment horizontal="left" vertical="top" indent="1"/>
    </xf>
    <xf numFmtId="193" fontId="28" fillId="12" borderId="8">
      <alignment vertical="center"/>
      <protection locked="0"/>
    </xf>
    <xf numFmtId="4" fontId="56" fillId="16" borderId="241" applyNumberFormat="0" applyProtection="0">
      <alignment horizontal="right" vertical="center"/>
    </xf>
    <xf numFmtId="194" fontId="33" fillId="0" borderId="230" applyFill="0"/>
    <xf numFmtId="4" fontId="56" fillId="59" borderId="252" applyNumberFormat="0" applyProtection="0">
      <alignment horizontal="right" vertical="center"/>
    </xf>
    <xf numFmtId="4" fontId="62" fillId="48" borderId="251" applyNumberFormat="0" applyProtection="0">
      <alignment vertical="center"/>
    </xf>
    <xf numFmtId="186" fontId="56" fillId="63" borderId="251" applyNumberFormat="0" applyProtection="0">
      <alignment horizontal="left" vertical="top" indent="1"/>
    </xf>
    <xf numFmtId="186" fontId="56" fillId="40" borderId="252" applyNumberFormat="0" applyFont="0" applyAlignment="0" applyProtection="0"/>
    <xf numFmtId="186" fontId="56" fillId="63" borderId="251" applyNumberFormat="0" applyProtection="0">
      <alignment horizontal="left" vertical="top" indent="1"/>
    </xf>
    <xf numFmtId="186" fontId="56" fillId="40" borderId="262" applyNumberFormat="0" applyFont="0" applyAlignment="0" applyProtection="0"/>
    <xf numFmtId="186" fontId="27" fillId="63" borderId="251" applyNumberFormat="0" applyProtection="0">
      <alignment horizontal="left" vertical="center" indent="1"/>
    </xf>
    <xf numFmtId="4" fontId="63" fillId="66" borderId="266" applyNumberFormat="0" applyProtection="0">
      <alignment horizontal="left" vertical="center" indent="1"/>
    </xf>
    <xf numFmtId="186" fontId="44" fillId="0" borderId="267" applyNumberFormat="0" applyFill="0" applyAlignment="0" applyProtection="0"/>
    <xf numFmtId="186" fontId="27" fillId="21" borderId="260" applyNumberFormat="0" applyProtection="0">
      <alignment horizontal="left" vertical="top" indent="1"/>
    </xf>
    <xf numFmtId="186" fontId="56" fillId="62" borderId="252" applyNumberFormat="0" applyProtection="0">
      <alignment horizontal="left" vertical="center" indent="1"/>
    </xf>
    <xf numFmtId="188" fontId="28" fillId="49" borderId="258">
      <alignment vertical="center"/>
    </xf>
    <xf numFmtId="191" fontId="28" fillId="50" borderId="258">
      <alignment vertical="center"/>
    </xf>
    <xf numFmtId="186" fontId="56" fillId="21" borderId="243"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56" fillId="15" borderId="260" applyNumberFormat="0" applyProtection="0">
      <alignment horizontal="left" vertical="top" indent="1"/>
    </xf>
    <xf numFmtId="4" fontId="62" fillId="11" borderId="251" applyNumberFormat="0" applyProtection="0">
      <alignment horizontal="left" vertical="center" indent="1"/>
    </xf>
    <xf numFmtId="186" fontId="56" fillId="21" borderId="251" applyNumberFormat="0" applyProtection="0">
      <alignment horizontal="left" vertical="top" indent="1"/>
    </xf>
    <xf numFmtId="193" fontId="28" fillId="50" borderId="258">
      <alignment vertical="center"/>
    </xf>
    <xf numFmtId="186" fontId="44" fillId="0" borderId="257" applyNumberFormat="0" applyFill="0" applyAlignment="0" applyProtection="0"/>
    <xf numFmtId="4" fontId="56" fillId="57" borderId="256" applyNumberFormat="0" applyProtection="0">
      <alignment horizontal="right" vertical="center"/>
    </xf>
    <xf numFmtId="186" fontId="56" fillId="15" borderId="260" applyNumberFormat="0" applyProtection="0">
      <alignment horizontal="left" vertical="top" indent="1"/>
    </xf>
    <xf numFmtId="186" fontId="56" fillId="14" borderId="260" applyNumberFormat="0" applyProtection="0">
      <alignment horizontal="left" vertical="top" indent="1"/>
    </xf>
    <xf numFmtId="4" fontId="56" fillId="60" borderId="252" applyNumberFormat="0" applyProtection="0">
      <alignment horizontal="right" vertical="center"/>
    </xf>
    <xf numFmtId="186" fontId="27" fillId="14" borderId="243" applyNumberFormat="0" applyProtection="0">
      <alignment horizontal="left" vertical="top" indent="1"/>
    </xf>
    <xf numFmtId="186" fontId="44" fillId="0" borderId="257" applyNumberFormat="0" applyFill="0" applyAlignment="0" applyProtection="0"/>
    <xf numFmtId="186" fontId="56" fillId="21" borderId="251" applyNumberFormat="0" applyProtection="0">
      <alignment horizontal="left" vertical="top" indent="1"/>
    </xf>
    <xf numFmtId="186" fontId="57" fillId="44" borderId="242" applyNumberFormat="0" applyAlignment="0" applyProtection="0"/>
    <xf numFmtId="186" fontId="50" fillId="41" borderId="252" applyNumberFormat="0" applyAlignment="0" applyProtection="0"/>
    <xf numFmtId="186" fontId="56" fillId="63" borderId="251" applyNumberFormat="0" applyProtection="0">
      <alignment horizontal="left" vertical="top" indent="1"/>
    </xf>
    <xf numFmtId="186" fontId="27" fillId="15" borderId="251" applyNumberFormat="0" applyProtection="0">
      <alignment horizontal="left" vertical="center" indent="1"/>
    </xf>
    <xf numFmtId="186" fontId="56" fillId="14" borderId="251" applyNumberFormat="0" applyProtection="0">
      <alignment horizontal="left" vertical="top" indent="1"/>
    </xf>
    <xf numFmtId="186" fontId="62" fillId="48" borderId="260" applyNumberFormat="0" applyProtection="0">
      <alignment horizontal="left" vertical="top" indent="1"/>
    </xf>
    <xf numFmtId="186" fontId="56" fillId="14" borderId="251"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4" fontId="56" fillId="15" borderId="252" applyNumberFormat="0" applyProtection="0">
      <alignment horizontal="right" vertical="center"/>
    </xf>
    <xf numFmtId="186" fontId="27" fillId="14" borderId="251" applyNumberFormat="0" applyProtection="0">
      <alignment horizontal="left" vertical="top" indent="1"/>
    </xf>
    <xf numFmtId="186" fontId="56" fillId="63" borderId="252" applyNumberFormat="0" applyProtection="0">
      <alignment horizontal="left" vertical="center" indent="1"/>
    </xf>
    <xf numFmtId="186" fontId="56" fillId="14" borderId="251" applyNumberFormat="0" applyProtection="0">
      <alignment horizontal="left" vertical="top" indent="1"/>
    </xf>
    <xf numFmtId="4" fontId="27" fillId="21" borderId="256" applyNumberFormat="0" applyProtection="0">
      <alignment horizontal="left" vertical="center" indent="1"/>
    </xf>
    <xf numFmtId="4" fontId="56" fillId="19" borderId="252" applyNumberFormat="0" applyProtection="0">
      <alignment horizontal="right" vertical="center"/>
    </xf>
    <xf numFmtId="186" fontId="56" fillId="14" borderId="260" applyNumberFormat="0" applyProtection="0">
      <alignment horizontal="left" vertical="top" indent="1"/>
    </xf>
    <xf numFmtId="186" fontId="60" fillId="52" borderId="251" applyNumberFormat="0" applyProtection="0">
      <alignment horizontal="left" vertical="top" indent="1"/>
    </xf>
    <xf numFmtId="186" fontId="56" fillId="63" borderId="243" applyNumberFormat="0" applyProtection="0">
      <alignment horizontal="left" vertical="top" indent="1"/>
    </xf>
    <xf numFmtId="4" fontId="56" fillId="54" borderId="241" applyNumberFormat="0" applyProtection="0">
      <alignment horizontal="left" vertical="center" indent="1"/>
    </xf>
    <xf numFmtId="186" fontId="42" fillId="44" borderId="241" applyNumberFormat="0" applyAlignment="0" applyProtection="0"/>
    <xf numFmtId="186" fontId="57" fillId="44" borderId="242" applyNumberFormat="0" applyAlignment="0" applyProtection="0"/>
    <xf numFmtId="4" fontId="74" fillId="87" borderId="251" applyNumberFormat="0" applyProtection="0">
      <alignment horizontal="right" vertical="center"/>
    </xf>
    <xf numFmtId="186" fontId="56" fillId="67" borderId="258"/>
    <xf numFmtId="186" fontId="56" fillId="40" borderId="252" applyNumberFormat="0" applyFont="0" applyAlignment="0" applyProtection="0"/>
    <xf numFmtId="186" fontId="61" fillId="21" borderId="254" applyBorder="0"/>
    <xf numFmtId="4" fontId="62" fillId="11" borderId="251" applyNumberFormat="0" applyProtection="0">
      <alignment horizontal="left" vertical="center" indent="1"/>
    </xf>
    <xf numFmtId="186" fontId="56" fillId="14" borderId="243" applyNumberFormat="0" applyProtection="0">
      <alignment horizontal="left" vertical="top" indent="1"/>
    </xf>
    <xf numFmtId="4" fontId="56" fillId="15" borderId="244" applyNumberFormat="0" applyProtection="0">
      <alignment horizontal="left" vertical="center" indent="1"/>
    </xf>
    <xf numFmtId="186" fontId="56" fillId="14" borderId="243" applyNumberFormat="0" applyProtection="0">
      <alignment horizontal="left" vertical="top" indent="1"/>
    </xf>
    <xf numFmtId="186" fontId="56" fillId="63" borderId="260" applyNumberFormat="0" applyProtection="0">
      <alignment horizontal="left" vertical="top" indent="1"/>
    </xf>
    <xf numFmtId="186" fontId="56" fillId="63" borderId="243" applyNumberFormat="0" applyProtection="0">
      <alignment horizontal="left" vertical="top" indent="1"/>
    </xf>
    <xf numFmtId="186" fontId="56" fillId="14" borderId="260" applyNumberFormat="0" applyProtection="0">
      <alignment horizontal="left" vertical="top" indent="1"/>
    </xf>
    <xf numFmtId="186" fontId="56" fillId="63" borderId="243" applyNumberFormat="0" applyProtection="0">
      <alignment horizontal="left" vertical="top" indent="1"/>
    </xf>
    <xf numFmtId="4" fontId="56" fillId="54" borderId="252" applyNumberFormat="0" applyProtection="0">
      <alignment horizontal="left" vertical="center" indent="1"/>
    </xf>
    <xf numFmtId="186" fontId="27" fillId="14" borderId="251" applyNumberFormat="0" applyProtection="0">
      <alignment horizontal="left" vertical="top" indent="1"/>
    </xf>
    <xf numFmtId="186" fontId="27" fillId="14" borderId="251" applyNumberFormat="0" applyProtection="0">
      <alignment horizontal="left" vertical="center" indent="1"/>
    </xf>
    <xf numFmtId="186" fontId="56" fillId="14" borderId="260" applyNumberFormat="0" applyProtection="0">
      <alignment horizontal="left" vertical="top" indent="1"/>
    </xf>
    <xf numFmtId="4" fontId="56" fillId="59" borderId="262" applyNumberFormat="0" applyProtection="0">
      <alignment horizontal="right" vertical="center"/>
    </xf>
    <xf numFmtId="186" fontId="56" fillId="21" borderId="251" applyNumberFormat="0" applyProtection="0">
      <alignment horizontal="left" vertical="top" indent="1"/>
    </xf>
    <xf numFmtId="186" fontId="56" fillId="63" borderId="262" applyNumberFormat="0" applyProtection="0">
      <alignment horizontal="left" vertical="center" indent="1"/>
    </xf>
    <xf numFmtId="4" fontId="56" fillId="54" borderId="252" applyNumberFormat="0" applyProtection="0">
      <alignment horizontal="left" vertical="center" indent="1"/>
    </xf>
    <xf numFmtId="196" fontId="5" fillId="70" borderId="248">
      <alignment horizontal="right" vertical="center"/>
      <protection locked="0"/>
    </xf>
    <xf numFmtId="186" fontId="57" fillId="44" borderId="253" applyNumberFormat="0" applyAlignment="0" applyProtection="0"/>
    <xf numFmtId="186" fontId="56" fillId="63" borderId="243" applyNumberFormat="0" applyProtection="0">
      <alignment horizontal="left" vertical="top" indent="1"/>
    </xf>
    <xf numFmtId="4" fontId="62" fillId="11" borderId="251" applyNumberFormat="0" applyProtection="0">
      <alignment horizontal="left" vertical="center" indent="1"/>
    </xf>
    <xf numFmtId="186" fontId="60" fillId="52" borderId="243" applyNumberFormat="0" applyProtection="0">
      <alignment horizontal="left" vertical="top" indent="1"/>
    </xf>
    <xf numFmtId="186" fontId="56" fillId="15" borderId="260" applyNumberFormat="0" applyProtection="0">
      <alignment horizontal="left" vertical="top" indent="1"/>
    </xf>
    <xf numFmtId="191" fontId="5" fillId="13" borderId="248">
      <alignment vertical="center"/>
    </xf>
    <xf numFmtId="186" fontId="62" fillId="48" borderId="251" applyNumberFormat="0" applyProtection="0">
      <alignment horizontal="left" vertical="top" indent="1"/>
    </xf>
    <xf numFmtId="4" fontId="56" fillId="23" borderId="241" applyNumberFormat="0" applyProtection="0">
      <alignment horizontal="right" vertical="center"/>
    </xf>
    <xf numFmtId="0" fontId="5" fillId="7" borderId="248">
      <alignment vertical="center"/>
      <protection locked="0"/>
    </xf>
    <xf numFmtId="4" fontId="56" fillId="54" borderId="252" applyNumberFormat="0" applyProtection="0">
      <alignment horizontal="left" vertical="center" indent="1"/>
    </xf>
    <xf numFmtId="186" fontId="62" fillId="48"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21" borderId="251" applyNumberFormat="0" applyProtection="0">
      <alignment horizontal="left" vertical="top" indent="1"/>
    </xf>
    <xf numFmtId="4" fontId="56" fillId="14" borderId="244" applyNumberFormat="0" applyProtection="0">
      <alignment horizontal="left" vertical="center" indent="1"/>
    </xf>
    <xf numFmtId="186" fontId="56" fillId="40" borderId="252" applyNumberFormat="0" applyFont="0" applyAlignment="0" applyProtection="0"/>
    <xf numFmtId="186" fontId="42" fillId="44" borderId="252" applyNumberFormat="0" applyAlignment="0" applyProtection="0"/>
    <xf numFmtId="186" fontId="56" fillId="40" borderId="262" applyNumberFormat="0" applyFont="0" applyAlignment="0" applyProtection="0"/>
    <xf numFmtId="4" fontId="56" fillId="58" borderId="262" applyNumberFormat="0" applyProtection="0">
      <alignment horizontal="right" vertical="center"/>
    </xf>
    <xf numFmtId="186" fontId="56" fillId="63" borderId="251" applyNumberFormat="0" applyProtection="0">
      <alignment horizontal="left" vertical="top" indent="1"/>
    </xf>
    <xf numFmtId="186" fontId="50" fillId="41" borderId="262" applyNumberFormat="0" applyAlignment="0" applyProtection="0"/>
    <xf numFmtId="4" fontId="56" fillId="14" borderId="256" applyNumberFormat="0" applyProtection="0">
      <alignment horizontal="left" vertical="center" indent="1"/>
    </xf>
    <xf numFmtId="4" fontId="56" fillId="19" borderId="252" applyNumberFormat="0" applyProtection="0">
      <alignment horizontal="right" vertical="center"/>
    </xf>
    <xf numFmtId="186" fontId="56" fillId="40" borderId="241" applyNumberFormat="0" applyFont="0" applyAlignment="0" applyProtection="0"/>
    <xf numFmtId="186" fontId="56" fillId="15" borderId="251" applyNumberFormat="0" applyProtection="0">
      <alignment horizontal="left" vertical="top" indent="1"/>
    </xf>
    <xf numFmtId="186" fontId="56" fillId="15" borderId="260" applyNumberFormat="0" applyProtection="0">
      <alignment horizontal="left" vertical="top" indent="1"/>
    </xf>
    <xf numFmtId="4" fontId="56" fillId="15" borderId="241" applyNumberFormat="0" applyProtection="0">
      <alignment horizontal="right" vertical="center"/>
    </xf>
    <xf numFmtId="191" fontId="28" fillId="50" borderId="248">
      <alignment vertical="center"/>
    </xf>
    <xf numFmtId="186" fontId="56" fillId="15" borderId="251" applyNumberFormat="0" applyProtection="0">
      <alignment horizontal="left" vertical="top" indent="1"/>
    </xf>
    <xf numFmtId="4" fontId="63" fillId="66" borderId="266" applyNumberFormat="0" applyProtection="0">
      <alignment horizontal="left" vertical="center" indent="1"/>
    </xf>
    <xf numFmtId="186" fontId="42" fillId="44" borderId="241" applyNumberFormat="0" applyAlignment="0" applyProtection="0"/>
    <xf numFmtId="186" fontId="56" fillId="14" borderId="251" applyNumberFormat="0" applyProtection="0">
      <alignment horizontal="left" vertical="top" indent="1"/>
    </xf>
    <xf numFmtId="186" fontId="62" fillId="15" borderId="251" applyNumberFormat="0" applyProtection="0">
      <alignment horizontal="left" vertical="top" indent="1"/>
    </xf>
    <xf numFmtId="186" fontId="28" fillId="49" borderId="8">
      <alignment vertical="center"/>
    </xf>
    <xf numFmtId="4" fontId="56" fillId="19" borderId="241" applyNumberFormat="0" applyProtection="0">
      <alignment horizontal="right" vertical="center"/>
    </xf>
    <xf numFmtId="186" fontId="56" fillId="40" borderId="262" applyNumberFormat="0" applyFont="0" applyAlignment="0" applyProtection="0"/>
    <xf numFmtId="186" fontId="56" fillId="14" borderId="243"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0" applyNumberFormat="0" applyProtection="0">
      <alignment horizontal="left" vertical="top" indent="1"/>
    </xf>
    <xf numFmtId="4" fontId="64" fillId="64" borderId="252" applyNumberFormat="0" applyProtection="0">
      <alignment horizontal="right" vertical="center"/>
    </xf>
    <xf numFmtId="186" fontId="56" fillId="63" borderId="243" applyNumberFormat="0" applyProtection="0">
      <alignment horizontal="left" vertical="top" indent="1"/>
    </xf>
    <xf numFmtId="191" fontId="28" fillId="50" borderId="248">
      <alignment vertical="center"/>
    </xf>
    <xf numFmtId="186" fontId="56" fillId="63" borderId="260" applyNumberFormat="0" applyProtection="0">
      <alignment horizontal="left" vertical="top" indent="1"/>
    </xf>
    <xf numFmtId="4" fontId="72" fillId="49" borderId="260" applyNumberFormat="0" applyProtection="0">
      <alignment horizontal="right" vertical="center"/>
    </xf>
    <xf numFmtId="186" fontId="56" fillId="15" borderId="251" applyNumberFormat="0" applyProtection="0">
      <alignment horizontal="left" vertical="top" indent="1"/>
    </xf>
    <xf numFmtId="186" fontId="56" fillId="14" borderId="251" applyNumberFormat="0" applyProtection="0">
      <alignment horizontal="left" vertical="top" indent="1"/>
    </xf>
    <xf numFmtId="186" fontId="50" fillId="41" borderId="241" applyNumberFormat="0" applyAlignment="0" applyProtection="0"/>
    <xf numFmtId="4" fontId="56" fillId="0" borderId="241" applyNumberFormat="0" applyProtection="0">
      <alignment horizontal="right" vertical="center"/>
    </xf>
    <xf numFmtId="4" fontId="27" fillId="21" borderId="256" applyNumberFormat="0" applyProtection="0">
      <alignment horizontal="left" vertical="center" indent="1"/>
    </xf>
    <xf numFmtId="186" fontId="56" fillId="21" borderId="251" applyNumberFormat="0" applyProtection="0">
      <alignment horizontal="left" vertical="top" indent="1"/>
    </xf>
    <xf numFmtId="191" fontId="28" fillId="50" borderId="248">
      <alignment vertical="center"/>
    </xf>
    <xf numFmtId="4" fontId="56" fillId="15" borderId="256" applyNumberFormat="0" applyProtection="0">
      <alignment horizontal="left" vertical="center" indent="1"/>
    </xf>
    <xf numFmtId="186" fontId="56" fillId="40" borderId="252" applyNumberFormat="0" applyFont="0" applyAlignment="0" applyProtection="0"/>
    <xf numFmtId="4" fontId="59" fillId="65" borderId="252" applyNumberFormat="0" applyProtection="0">
      <alignment horizontal="right" vertical="center"/>
    </xf>
    <xf numFmtId="186" fontId="56" fillId="14" borderId="251" applyNumberFormat="0" applyProtection="0">
      <alignment horizontal="left" vertical="top" indent="1"/>
    </xf>
    <xf numFmtId="186" fontId="56" fillId="40" borderId="262" applyNumberFormat="0" applyFont="0" applyAlignment="0" applyProtection="0"/>
    <xf numFmtId="196" fontId="5" fillId="70" borderId="8">
      <alignment horizontal="right" vertical="center"/>
      <protection locked="0"/>
    </xf>
    <xf numFmtId="4" fontId="56" fillId="54" borderId="252" applyNumberFormat="0" applyProtection="0">
      <alignment horizontal="left" vertical="center" indent="1"/>
    </xf>
    <xf numFmtId="186" fontId="56" fillId="40" borderId="252" applyNumberFormat="0" applyFont="0" applyAlignment="0" applyProtection="0"/>
    <xf numFmtId="186" fontId="56" fillId="40" borderId="262" applyNumberFormat="0" applyFont="0" applyAlignment="0" applyProtection="0"/>
    <xf numFmtId="194" fontId="33" fillId="0" borderId="230" applyFill="0"/>
    <xf numFmtId="186" fontId="56" fillId="21" borderId="243" applyNumberFormat="0" applyProtection="0">
      <alignment horizontal="left" vertical="top" indent="1"/>
    </xf>
    <xf numFmtId="186" fontId="56" fillId="21" borderId="243" applyNumberFormat="0" applyProtection="0">
      <alignment horizontal="left" vertical="top" indent="1"/>
    </xf>
    <xf numFmtId="188" fontId="28" fillId="49" borderId="258">
      <alignment vertical="center"/>
    </xf>
    <xf numFmtId="186" fontId="56" fillId="21" borderId="243" applyNumberFormat="0" applyProtection="0">
      <alignment horizontal="left" vertical="top" indent="1"/>
    </xf>
    <xf numFmtId="186" fontId="50" fillId="41" borderId="252" applyNumberFormat="0" applyAlignment="0" applyProtection="0"/>
    <xf numFmtId="4" fontId="59" fillId="53" borderId="252" applyNumberFormat="0" applyProtection="0">
      <alignment vertical="center"/>
    </xf>
    <xf numFmtId="186" fontId="56" fillId="14" borderId="260" applyNumberFormat="0" applyProtection="0">
      <alignment horizontal="left" vertical="top" indent="1"/>
    </xf>
    <xf numFmtId="186" fontId="28" fillId="51" borderId="258">
      <alignment horizontal="right" vertical="center"/>
      <protection locked="0"/>
    </xf>
    <xf numFmtId="191" fontId="28" fillId="49" borderId="8">
      <alignment vertical="center"/>
    </xf>
    <xf numFmtId="186" fontId="56" fillId="63" borderId="243" applyNumberFormat="0" applyProtection="0">
      <alignment horizontal="left" vertical="top" indent="1"/>
    </xf>
    <xf numFmtId="4" fontId="56" fillId="55" borderId="241" applyNumberFormat="0" applyProtection="0">
      <alignment horizontal="right" vertical="center"/>
    </xf>
    <xf numFmtId="191" fontId="5" fillId="13" borderId="8">
      <alignment vertical="center"/>
    </xf>
    <xf numFmtId="186" fontId="56" fillId="14" borderId="251" applyNumberFormat="0" applyProtection="0">
      <alignment horizontal="left" vertical="top" indent="1"/>
    </xf>
    <xf numFmtId="186" fontId="56" fillId="15" borderId="260" applyNumberFormat="0" applyProtection="0">
      <alignment horizontal="left" vertical="top" indent="1"/>
    </xf>
    <xf numFmtId="4" fontId="56" fillId="58" borderId="262" applyNumberFormat="0" applyProtection="0">
      <alignment horizontal="right" vertical="center"/>
    </xf>
    <xf numFmtId="186" fontId="61" fillId="21" borderId="254" applyBorder="0"/>
    <xf numFmtId="186" fontId="56" fillId="14" borderId="260" applyNumberFormat="0" applyProtection="0">
      <alignment horizontal="left" vertical="top" indent="1"/>
    </xf>
    <xf numFmtId="186" fontId="44" fillId="0" borderId="267" applyNumberFormat="0" applyFill="0" applyAlignment="0" applyProtection="0"/>
    <xf numFmtId="186" fontId="56" fillId="15" borderId="260" applyNumberFormat="0" applyProtection="0">
      <alignment horizontal="left" vertical="top" indent="1"/>
    </xf>
    <xf numFmtId="186" fontId="56" fillId="40" borderId="262" applyNumberFormat="0" applyFont="0" applyAlignment="0" applyProtection="0"/>
    <xf numFmtId="191" fontId="5" fillId="69" borderId="8">
      <alignment vertical="center"/>
    </xf>
    <xf numFmtId="186" fontId="61" fillId="21" borderId="254" applyBorder="0"/>
    <xf numFmtId="186" fontId="56" fillId="63" borderId="243" applyNumberFormat="0" applyProtection="0">
      <alignment horizontal="left" vertical="top" indent="1"/>
    </xf>
    <xf numFmtId="186" fontId="50" fillId="41" borderId="252" applyNumberFormat="0" applyAlignment="0" applyProtection="0"/>
    <xf numFmtId="4" fontId="72" fillId="83" borderId="251" applyNumberFormat="0" applyProtection="0">
      <alignment horizontal="right" vertical="center"/>
    </xf>
    <xf numFmtId="186" fontId="56" fillId="21" borderId="251" applyNumberFormat="0" applyProtection="0">
      <alignment horizontal="left" vertical="top" indent="1"/>
    </xf>
    <xf numFmtId="4" fontId="59" fillId="65" borderId="241" applyNumberFormat="0" applyProtection="0">
      <alignment horizontal="right" vertical="center"/>
    </xf>
    <xf numFmtId="186" fontId="57" fillId="44" borderId="242" applyNumberFormat="0" applyAlignment="0" applyProtection="0"/>
    <xf numFmtId="186" fontId="60" fillId="52" borderId="260" applyNumberFormat="0" applyProtection="0">
      <alignment horizontal="left" vertical="top" indent="1"/>
    </xf>
    <xf numFmtId="191" fontId="28" fillId="12" borderId="258">
      <alignment vertical="center"/>
      <protection locked="0"/>
    </xf>
    <xf numFmtId="186" fontId="56" fillId="40" borderId="262" applyNumberFormat="0" applyFont="0" applyAlignment="0" applyProtection="0"/>
    <xf numFmtId="4" fontId="56" fillId="59" borderId="262" applyNumberFormat="0" applyProtection="0">
      <alignment horizontal="right" vertical="center"/>
    </xf>
    <xf numFmtId="186" fontId="56" fillId="14" borderId="251" applyNumberFormat="0" applyProtection="0">
      <alignment horizontal="left" vertical="top" indent="1"/>
    </xf>
    <xf numFmtId="4" fontId="59" fillId="65" borderId="262" applyNumberFormat="0" applyProtection="0">
      <alignment horizontal="right" vertical="center"/>
    </xf>
    <xf numFmtId="186" fontId="56" fillId="63" borderId="241" applyNumberFormat="0" applyProtection="0">
      <alignment horizontal="left" vertical="center" indent="1"/>
    </xf>
    <xf numFmtId="4" fontId="56" fillId="54" borderId="262" applyNumberFormat="0" applyProtection="0">
      <alignment horizontal="left" vertical="center" indent="1"/>
    </xf>
    <xf numFmtId="186" fontId="56" fillId="62" borderId="262" applyNumberFormat="0" applyProtection="0">
      <alignment horizontal="left" vertical="center" indent="1"/>
    </xf>
    <xf numFmtId="4" fontId="56" fillId="52" borderId="262" applyNumberFormat="0" applyProtection="0">
      <alignment vertical="center"/>
    </xf>
    <xf numFmtId="4" fontId="62" fillId="11" borderId="260"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61" fillId="21" borderId="254" applyBorder="0"/>
    <xf numFmtId="186" fontId="56" fillId="21" borderId="260" applyNumberFormat="0" applyProtection="0">
      <alignment horizontal="left" vertical="top" indent="1"/>
    </xf>
    <xf numFmtId="190" fontId="28" fillId="49" borderId="258">
      <alignment vertical="center"/>
    </xf>
    <xf numFmtId="186" fontId="56" fillId="15" borderId="260" applyNumberFormat="0" applyProtection="0">
      <alignment horizontal="left" vertical="top" indent="1"/>
    </xf>
    <xf numFmtId="186" fontId="56" fillId="14" borderId="251" applyNumberFormat="0" applyProtection="0">
      <alignment horizontal="left" vertical="top" indent="1"/>
    </xf>
    <xf numFmtId="4" fontId="56" fillId="59" borderId="262" applyNumberFormat="0" applyProtection="0">
      <alignment horizontal="right" vertical="center"/>
    </xf>
    <xf numFmtId="4" fontId="56" fillId="0" borderId="262" applyNumberFormat="0" applyProtection="0">
      <alignment horizontal="right" vertical="center"/>
    </xf>
    <xf numFmtId="186" fontId="56" fillId="40" borderId="262" applyNumberFormat="0" applyFont="0" applyAlignment="0" applyProtection="0"/>
    <xf numFmtId="4" fontId="56" fillId="15" borderId="266" applyNumberFormat="0" applyProtection="0">
      <alignment horizontal="left" vertical="center" indent="1"/>
    </xf>
    <xf numFmtId="37" fontId="33" fillId="0" borderId="265" applyNumberFormat="0"/>
    <xf numFmtId="186" fontId="56" fillId="63" borderId="260" applyNumberFormat="0" applyProtection="0">
      <alignment horizontal="left" vertical="top" indent="1"/>
    </xf>
    <xf numFmtId="186" fontId="56" fillId="62" borderId="262" applyNumberFormat="0" applyProtection="0">
      <alignment horizontal="left" vertical="center" indent="1"/>
    </xf>
    <xf numFmtId="186" fontId="56" fillId="21" borderId="260" applyNumberFormat="0" applyProtection="0">
      <alignment horizontal="left" vertical="top" indent="1"/>
    </xf>
    <xf numFmtId="186" fontId="42" fillId="44" borderId="262" applyNumberFormat="0" applyAlignment="0" applyProtection="0"/>
    <xf numFmtId="186" fontId="56" fillId="63" borderId="260" applyNumberFormat="0" applyProtection="0">
      <alignment horizontal="left" vertical="top" indent="1"/>
    </xf>
    <xf numFmtId="186" fontId="27" fillId="15" borderId="260" applyNumberFormat="0" applyProtection="0">
      <alignment horizontal="left" vertical="top" indent="1"/>
    </xf>
    <xf numFmtId="186" fontId="57" fillId="44" borderId="263" applyNumberFormat="0" applyAlignment="0" applyProtection="0"/>
    <xf numFmtId="186" fontId="62" fillId="15" borderId="260" applyNumberFormat="0" applyProtection="0">
      <alignment horizontal="left" vertical="top" indent="1"/>
    </xf>
    <xf numFmtId="186" fontId="56" fillId="40" borderId="262" applyNumberFormat="0" applyFont="0" applyAlignment="0" applyProtection="0"/>
    <xf numFmtId="4" fontId="56" fillId="16" borderId="262" applyNumberFormat="0" applyProtection="0">
      <alignment horizontal="right" vertical="center"/>
    </xf>
    <xf numFmtId="4" fontId="56" fillId="55" borderId="262" applyNumberFormat="0" applyProtection="0">
      <alignment horizontal="right" vertical="center"/>
    </xf>
    <xf numFmtId="186" fontId="27" fillId="63" borderId="251" applyNumberFormat="0" applyProtection="0">
      <alignment horizontal="left" vertical="center" indent="1"/>
    </xf>
    <xf numFmtId="186" fontId="56" fillId="14" borderId="262" applyNumberFormat="0" applyProtection="0">
      <alignment horizontal="left" vertical="center" indent="1"/>
    </xf>
    <xf numFmtId="4" fontId="56" fillId="15" borderId="262" applyNumberFormat="0" applyProtection="0">
      <alignment horizontal="right" vertical="center"/>
    </xf>
    <xf numFmtId="186" fontId="56" fillId="21" borderId="260" applyNumberFormat="0" applyProtection="0">
      <alignment horizontal="left" vertical="top" indent="1"/>
    </xf>
    <xf numFmtId="191" fontId="5" fillId="13" borderId="8">
      <alignment vertical="center"/>
    </xf>
    <xf numFmtId="186" fontId="61" fillId="21" borderId="264" applyBorder="0"/>
    <xf numFmtId="4" fontId="56" fillId="55" borderId="262" applyNumberFormat="0" applyProtection="0">
      <alignment horizontal="right" vertical="center"/>
    </xf>
    <xf numFmtId="186" fontId="56" fillId="15" borderId="260" applyNumberFormat="0" applyProtection="0">
      <alignment horizontal="left" vertical="top" indent="1"/>
    </xf>
    <xf numFmtId="186" fontId="57" fillId="44" borderId="263" applyNumberFormat="0" applyAlignment="0" applyProtection="0"/>
    <xf numFmtId="4" fontId="56" fillId="23" borderId="262" applyNumberFormat="0" applyProtection="0">
      <alignment horizontal="right" vertical="center"/>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27" fillId="21" borderId="260" applyNumberFormat="0" applyProtection="0">
      <alignment horizontal="left" vertical="center" indent="1"/>
    </xf>
    <xf numFmtId="4" fontId="56" fillId="0" borderId="262" applyNumberFormat="0" applyProtection="0">
      <alignment horizontal="right" vertical="center"/>
    </xf>
    <xf numFmtId="4" fontId="56" fillId="61" borderId="266" applyNumberFormat="0" applyProtection="0">
      <alignment horizontal="left" vertical="center" indent="1"/>
    </xf>
    <xf numFmtId="4" fontId="56" fillId="15" borderId="262" applyNumberFormat="0" applyProtection="0">
      <alignment horizontal="right" vertical="center"/>
    </xf>
    <xf numFmtId="186" fontId="42" fillId="44" borderId="262" applyNumberFormat="0" applyAlignment="0" applyProtection="0"/>
    <xf numFmtId="4" fontId="56" fillId="53" borderId="262" applyNumberFormat="0" applyProtection="0">
      <alignment horizontal="left" vertical="center" indent="1"/>
    </xf>
    <xf numFmtId="186" fontId="56" fillId="40" borderId="262" applyNumberFormat="0" applyFont="0" applyAlignment="0" applyProtection="0"/>
    <xf numFmtId="4" fontId="63" fillId="66" borderId="266"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56" borderId="262" applyNumberFormat="0" applyProtection="0">
      <alignment horizontal="right" vertical="center"/>
    </xf>
    <xf numFmtId="186" fontId="56" fillId="14" borderId="260" applyNumberFormat="0" applyProtection="0">
      <alignment horizontal="left" vertical="top" indent="1"/>
    </xf>
    <xf numFmtId="186" fontId="62" fillId="15" borderId="260" applyNumberFormat="0" applyProtection="0">
      <alignment horizontal="left" vertical="top" indent="1"/>
    </xf>
    <xf numFmtId="4" fontId="56" fillId="56" borderId="262" applyNumberFormat="0" applyProtection="0">
      <alignment horizontal="right" vertical="center"/>
    </xf>
    <xf numFmtId="186" fontId="56" fillId="63" borderId="260" applyNumberFormat="0" applyProtection="0">
      <alignment horizontal="left" vertical="top" indent="1"/>
    </xf>
    <xf numFmtId="186" fontId="56" fillId="21" borderId="260" applyNumberFormat="0" applyProtection="0">
      <alignment horizontal="left" vertical="top" indent="1"/>
    </xf>
    <xf numFmtId="186" fontId="56" fillId="63" borderId="260" applyNumberFormat="0" applyProtection="0">
      <alignment horizontal="left" vertical="top" indent="1"/>
    </xf>
    <xf numFmtId="4" fontId="63" fillId="66" borderId="256" applyNumberFormat="0" applyProtection="0">
      <alignment horizontal="left" vertical="center" indent="1"/>
    </xf>
    <xf numFmtId="4" fontId="56" fillId="54" borderId="262" applyNumberFormat="0" applyProtection="0">
      <alignment horizontal="left" vertical="center" indent="1"/>
    </xf>
    <xf numFmtId="186" fontId="56" fillId="21" borderId="260" applyNumberFormat="0" applyProtection="0">
      <alignment horizontal="left" vertical="top" indent="1"/>
    </xf>
    <xf numFmtId="4" fontId="56" fillId="54" borderId="262" applyNumberFormat="0" applyProtection="0">
      <alignment horizontal="left" vertical="center" indent="1"/>
    </xf>
    <xf numFmtId="186" fontId="56" fillId="14" borderId="262" applyNumberFormat="0" applyProtection="0">
      <alignment horizontal="left" vertical="center" indent="1"/>
    </xf>
    <xf numFmtId="4" fontId="56" fillId="19"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186" fontId="56" fillId="6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23" borderId="262" applyNumberFormat="0" applyProtection="0">
      <alignment horizontal="right" vertical="center"/>
    </xf>
    <xf numFmtId="186" fontId="27" fillId="15"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4" fontId="56" fillId="0" borderId="262" applyNumberFormat="0" applyProtection="0">
      <alignment horizontal="right" vertical="center"/>
    </xf>
    <xf numFmtId="186" fontId="56" fillId="63" borderId="260" applyNumberFormat="0" applyProtection="0">
      <alignment horizontal="left" vertical="top" indent="1"/>
    </xf>
    <xf numFmtId="186" fontId="57" fillId="44" borderId="263" applyNumberFormat="0" applyAlignment="0" applyProtection="0"/>
    <xf numFmtId="186" fontId="56" fillId="63" borderId="260" applyNumberFormat="0" applyProtection="0">
      <alignment horizontal="left" vertical="top" indent="1"/>
    </xf>
    <xf numFmtId="186" fontId="44" fillId="0" borderId="267" applyNumberFormat="0" applyFill="0" applyAlignment="0" applyProtection="0"/>
    <xf numFmtId="4" fontId="27" fillId="21" borderId="266" applyNumberFormat="0" applyProtection="0">
      <alignment horizontal="left" vertical="center" indent="1"/>
    </xf>
    <xf numFmtId="186" fontId="56" fillId="21" borderId="260" applyNumberFormat="0" applyProtection="0">
      <alignment horizontal="left" vertical="top" indent="1"/>
    </xf>
    <xf numFmtId="4" fontId="56" fillId="15" borderId="262" applyNumberFormat="0" applyProtection="0">
      <alignment horizontal="right" vertical="center"/>
    </xf>
    <xf numFmtId="4" fontId="56" fillId="52" borderId="262" applyNumberFormat="0" applyProtection="0">
      <alignment vertical="center"/>
    </xf>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27" fillId="14"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4" fontId="63" fillId="66" borderId="266" applyNumberFormat="0" applyProtection="0">
      <alignment horizontal="left" vertical="center" indent="1"/>
    </xf>
    <xf numFmtId="186" fontId="42" fillId="44" borderId="262" applyNumberFormat="0" applyAlignment="0" applyProtection="0"/>
    <xf numFmtId="186" fontId="56" fillId="14" borderId="260" applyNumberFormat="0" applyProtection="0">
      <alignment horizontal="left" vertical="top" indent="1"/>
    </xf>
    <xf numFmtId="4" fontId="64" fillId="64" borderId="262" applyNumberFormat="0" applyProtection="0">
      <alignment horizontal="right" vertical="center"/>
    </xf>
    <xf numFmtId="186" fontId="42" fillId="44" borderId="262" applyNumberFormat="0" applyAlignment="0" applyProtection="0"/>
    <xf numFmtId="186" fontId="50" fillId="41" borderId="262" applyNumberFormat="0" applyAlignment="0" applyProtection="0"/>
    <xf numFmtId="4" fontId="56" fillId="55" borderId="262" applyNumberFormat="0" applyProtection="0">
      <alignment horizontal="right" vertical="center"/>
    </xf>
    <xf numFmtId="186" fontId="56" fillId="21" borderId="260" applyNumberFormat="0" applyProtection="0">
      <alignment horizontal="left" vertical="top" indent="1"/>
    </xf>
    <xf numFmtId="186" fontId="56" fillId="40" borderId="262" applyNumberFormat="0" applyFont="0" applyAlignment="0" applyProtection="0"/>
    <xf numFmtId="186" fontId="56" fillId="14" borderId="262" applyNumberFormat="0" applyProtection="0">
      <alignment horizontal="left" vertical="center" indent="1"/>
    </xf>
    <xf numFmtId="186" fontId="27" fillId="21" borderId="260" applyNumberFormat="0" applyProtection="0">
      <alignment horizontal="left" vertical="center" indent="1"/>
    </xf>
    <xf numFmtId="186" fontId="57" fillId="44" borderId="263" applyNumberFormat="0" applyAlignment="0" applyProtection="0"/>
    <xf numFmtId="4" fontId="59" fillId="65" borderId="262" applyNumberFormat="0" applyProtection="0">
      <alignment horizontal="right" vertical="center"/>
    </xf>
    <xf numFmtId="186" fontId="56" fillId="63" borderId="262" applyNumberFormat="0" applyProtection="0">
      <alignment horizontal="left" vertical="center" indent="1"/>
    </xf>
    <xf numFmtId="186" fontId="56" fillId="14" borderId="260" applyNumberFormat="0" applyProtection="0">
      <alignment horizontal="left" vertical="top" indent="1"/>
    </xf>
    <xf numFmtId="186" fontId="56" fillId="15" borderId="260" applyNumberFormat="0" applyProtection="0">
      <alignment horizontal="left" vertical="top" indent="1"/>
    </xf>
    <xf numFmtId="4" fontId="56" fillId="54" borderId="262" applyNumberFormat="0" applyProtection="0">
      <alignment horizontal="left" vertical="center" indent="1"/>
    </xf>
    <xf numFmtId="186" fontId="56" fillId="63" borderId="262" applyNumberFormat="0" applyProtection="0">
      <alignment horizontal="left" vertical="center" indent="1"/>
    </xf>
    <xf numFmtId="4" fontId="56" fillId="15" borderId="262" applyNumberFormat="0" applyProtection="0">
      <alignment horizontal="right" vertical="center"/>
    </xf>
    <xf numFmtId="4" fontId="56" fillId="58" borderId="262" applyNumberFormat="0" applyProtection="0">
      <alignment horizontal="right" vertical="center"/>
    </xf>
    <xf numFmtId="186" fontId="56" fillId="14" borderId="260" applyNumberFormat="0" applyProtection="0">
      <alignment horizontal="left" vertical="top" indent="1"/>
    </xf>
    <xf numFmtId="4" fontId="56" fillId="58" borderId="262" applyNumberFormat="0" applyProtection="0">
      <alignment horizontal="right" vertical="center"/>
    </xf>
    <xf numFmtId="186" fontId="27" fillId="21" borderId="260"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center" indent="1"/>
    </xf>
    <xf numFmtId="4" fontId="59" fillId="65" borderId="262" applyNumberFormat="0" applyProtection="0">
      <alignment horizontal="right" vertical="center"/>
    </xf>
    <xf numFmtId="4" fontId="56" fillId="54" borderId="262" applyNumberFormat="0" applyProtection="0">
      <alignment horizontal="left" vertical="center" indent="1"/>
    </xf>
    <xf numFmtId="4" fontId="56" fillId="16" borderId="262" applyNumberFormat="0" applyProtection="0">
      <alignment horizontal="right" vertical="center"/>
    </xf>
    <xf numFmtId="186" fontId="56" fillId="63" borderId="260" applyNumberFormat="0" applyProtection="0">
      <alignment horizontal="left" vertical="top" indent="1"/>
    </xf>
    <xf numFmtId="186" fontId="56" fillId="63" borderId="262" applyNumberFormat="0" applyProtection="0">
      <alignment horizontal="left" vertical="center" indent="1"/>
    </xf>
    <xf numFmtId="186" fontId="27" fillId="15" borderId="260" applyNumberFormat="0" applyProtection="0">
      <alignment horizontal="left" vertical="center" indent="1"/>
    </xf>
    <xf numFmtId="4" fontId="27" fillId="21" borderId="266" applyNumberFormat="0" applyProtection="0">
      <alignment horizontal="left" vertical="center" indent="1"/>
    </xf>
    <xf numFmtId="4" fontId="56" fillId="52" borderId="262" applyNumberFormat="0" applyProtection="0">
      <alignment vertical="center"/>
    </xf>
    <xf numFmtId="4" fontId="56" fillId="53" borderId="262" applyNumberFormat="0" applyProtection="0">
      <alignment horizontal="left" vertical="center" indent="1"/>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4" borderId="262" applyNumberFormat="0" applyProtection="0">
      <alignment horizontal="left" vertical="center" indent="1"/>
    </xf>
    <xf numFmtId="4" fontId="56" fillId="56" borderId="262" applyNumberFormat="0" applyProtection="0">
      <alignment horizontal="right" vertical="center"/>
    </xf>
    <xf numFmtId="4" fontId="27" fillId="21" borderId="266" applyNumberFormat="0" applyProtection="0">
      <alignment horizontal="left" vertical="center" indent="1"/>
    </xf>
    <xf numFmtId="186" fontId="56" fillId="21"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56" fillId="15" borderId="262" applyNumberFormat="0" applyProtection="0">
      <alignment horizontal="right" vertical="center"/>
    </xf>
    <xf numFmtId="186" fontId="62" fillId="15" borderId="260"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4" fontId="56" fillId="52" borderId="262" applyNumberFormat="0" applyProtection="0">
      <alignment vertical="center"/>
    </xf>
    <xf numFmtId="4" fontId="56" fillId="58" borderId="262" applyNumberFormat="0" applyProtection="0">
      <alignment horizontal="right" vertical="center"/>
    </xf>
    <xf numFmtId="186" fontId="27" fillId="21" borderId="260" applyNumberFormat="0" applyProtection="0">
      <alignment horizontal="left" vertical="top" indent="1"/>
    </xf>
    <xf numFmtId="186" fontId="27" fillId="63" borderId="260" applyNumberFormat="0" applyProtection="0">
      <alignment horizontal="left" vertical="center"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59" borderId="262" applyNumberFormat="0" applyProtection="0">
      <alignment horizontal="right" vertical="center"/>
    </xf>
    <xf numFmtId="4" fontId="59" fillId="53" borderId="262" applyNumberFormat="0" applyProtection="0">
      <alignment vertical="center"/>
    </xf>
    <xf numFmtId="186" fontId="56" fillId="40" borderId="262" applyNumberFormat="0" applyFont="0" applyAlignment="0" applyProtection="0"/>
    <xf numFmtId="4" fontId="56" fillId="57" borderId="266" applyNumberFormat="0" applyProtection="0">
      <alignment horizontal="right" vertical="center"/>
    </xf>
    <xf numFmtId="4" fontId="56" fillId="14" borderId="266" applyNumberFormat="0" applyProtection="0">
      <alignment horizontal="left" vertical="center"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center" indent="1"/>
    </xf>
    <xf numFmtId="4" fontId="59" fillId="65" borderId="262" applyNumberFormat="0" applyProtection="0">
      <alignment horizontal="right" vertical="center"/>
    </xf>
    <xf numFmtId="186" fontId="56" fillId="14" borderId="260" applyNumberFormat="0" applyProtection="0">
      <alignment horizontal="left" vertical="top" indent="1"/>
    </xf>
    <xf numFmtId="4" fontId="59" fillId="65" borderId="262" applyNumberFormat="0" applyProtection="0">
      <alignment horizontal="right" vertical="center"/>
    </xf>
    <xf numFmtId="186" fontId="42" fillId="44" borderId="262" applyNumberFormat="0" applyAlignment="0" applyProtection="0"/>
    <xf numFmtId="186" fontId="56" fillId="14" borderId="262" applyNumberFormat="0" applyProtection="0">
      <alignment horizontal="left" vertical="center" indent="1"/>
    </xf>
    <xf numFmtId="186" fontId="56" fillId="21" borderId="260" applyNumberFormat="0" applyProtection="0">
      <alignment horizontal="left" vertical="top" indent="1"/>
    </xf>
    <xf numFmtId="186" fontId="57" fillId="44" borderId="263" applyNumberFormat="0" applyAlignment="0" applyProtection="0"/>
    <xf numFmtId="186" fontId="56" fillId="21" borderId="260" applyNumberFormat="0" applyProtection="0">
      <alignment horizontal="left" vertical="top" indent="1"/>
    </xf>
    <xf numFmtId="4" fontId="56" fillId="14" borderId="266" applyNumberFormat="0" applyProtection="0">
      <alignment horizontal="left" vertical="center" indent="1"/>
    </xf>
    <xf numFmtId="4" fontId="56" fillId="60" borderId="262" applyNumberFormat="0" applyProtection="0">
      <alignment horizontal="right" vertical="center"/>
    </xf>
    <xf numFmtId="4" fontId="64" fillId="64" borderId="262" applyNumberFormat="0" applyProtection="0">
      <alignment horizontal="right" vertical="center"/>
    </xf>
    <xf numFmtId="186" fontId="56" fillId="21" borderId="260" applyNumberFormat="0" applyProtection="0">
      <alignment horizontal="left" vertical="top" indent="1"/>
    </xf>
    <xf numFmtId="37" fontId="33" fillId="0" borderId="246" applyNumberFormat="0"/>
    <xf numFmtId="186" fontId="56" fillId="15" borderId="243" applyNumberFormat="0" applyProtection="0">
      <alignment horizontal="left" vertical="top" indent="1"/>
    </xf>
    <xf numFmtId="186" fontId="56" fillId="63" borderId="243" applyNumberFormat="0" applyProtection="0">
      <alignment horizontal="left" vertical="top" indent="1"/>
    </xf>
    <xf numFmtId="4" fontId="72" fillId="49" borderId="243" applyNumberFormat="0" applyProtection="0">
      <alignment horizontal="right" vertical="center"/>
    </xf>
    <xf numFmtId="186" fontId="56" fillId="15" borderId="243" applyNumberFormat="0" applyProtection="0">
      <alignment horizontal="left" vertical="top" indent="1"/>
    </xf>
    <xf numFmtId="186" fontId="44" fillId="0" borderId="257" applyNumberFormat="0" applyFill="0" applyAlignment="0" applyProtection="0"/>
    <xf numFmtId="4" fontId="56" fillId="60" borderId="252" applyNumberFormat="0" applyProtection="0">
      <alignment horizontal="right" vertical="center"/>
    </xf>
    <xf numFmtId="4" fontId="56" fillId="19" borderId="241" applyNumberFormat="0" applyProtection="0">
      <alignment horizontal="righ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40" borderId="252" applyNumberFormat="0" applyFont="0" applyAlignment="0" applyProtection="0"/>
    <xf numFmtId="186" fontId="56" fillId="40" borderId="252" applyNumberFormat="0" applyFont="0" applyAlignment="0" applyProtection="0"/>
    <xf numFmtId="4" fontId="56" fillId="54" borderId="241" applyNumberFormat="0" applyProtection="0">
      <alignment horizontal="left" vertical="center" indent="1"/>
    </xf>
    <xf numFmtId="4" fontId="56" fillId="59" borderId="252" applyNumberFormat="0" applyProtection="0">
      <alignment horizontal="right" vertical="center"/>
    </xf>
    <xf numFmtId="186" fontId="42" fillId="44" borderId="252" applyNumberFormat="0" applyAlignment="0" applyProtection="0"/>
    <xf numFmtId="4" fontId="56" fillId="58" borderId="252" applyNumberFormat="0" applyProtection="0">
      <alignment horizontal="right" vertical="center"/>
    </xf>
    <xf numFmtId="191" fontId="28" fillId="51" borderId="248">
      <alignment horizontal="right" vertical="center"/>
      <protection locked="0"/>
    </xf>
    <xf numFmtId="186" fontId="56" fillId="63" borderId="243" applyNumberFormat="0" applyProtection="0">
      <alignment horizontal="left" vertical="top" indent="1"/>
    </xf>
    <xf numFmtId="186" fontId="50" fillId="41" borderId="252" applyNumberFormat="0" applyAlignment="0" applyProtection="0"/>
    <xf numFmtId="186" fontId="56" fillId="40" borderId="241" applyNumberFormat="0" applyFont="0" applyAlignment="0" applyProtection="0"/>
    <xf numFmtId="4" fontId="56" fillId="53" borderId="241" applyNumberFormat="0" applyProtection="0">
      <alignment horizontal="left" vertical="center" indent="1"/>
    </xf>
    <xf numFmtId="4" fontId="56" fillId="14" borderId="256" applyNumberFormat="0" applyProtection="0">
      <alignment horizontal="left" vertical="center" indent="1"/>
    </xf>
    <xf numFmtId="186" fontId="50" fillId="41" borderId="252" applyNumberFormat="0" applyAlignment="0" applyProtection="0"/>
    <xf numFmtId="186" fontId="56" fillId="15" borderId="243" applyNumberFormat="0" applyProtection="0">
      <alignment horizontal="left" vertical="top" indent="1"/>
    </xf>
    <xf numFmtId="186" fontId="56" fillId="63" borderId="251" applyNumberFormat="0" applyProtection="0">
      <alignment horizontal="left" vertical="top" indent="1"/>
    </xf>
    <xf numFmtId="196" fontId="5" fillId="13" borderId="248">
      <alignment vertical="center"/>
    </xf>
    <xf numFmtId="4" fontId="72" fillId="83" borderId="251" applyNumberFormat="0" applyProtection="0">
      <alignment horizontal="right" vertical="center"/>
    </xf>
    <xf numFmtId="186" fontId="56" fillId="40" borderId="252" applyNumberFormat="0" applyFont="0" applyAlignment="0" applyProtection="0"/>
    <xf numFmtId="186" fontId="56" fillId="15" borderId="251" applyNumberFormat="0" applyProtection="0">
      <alignment horizontal="left" vertical="top" indent="1"/>
    </xf>
    <xf numFmtId="191" fontId="5" fillId="13" borderId="8">
      <alignment vertical="center"/>
    </xf>
    <xf numFmtId="186" fontId="56" fillId="15" borderId="251" applyNumberFormat="0" applyProtection="0">
      <alignment horizontal="left" vertical="top" indent="1"/>
    </xf>
    <xf numFmtId="4" fontId="27" fillId="21" borderId="256" applyNumberFormat="0" applyProtection="0">
      <alignment horizontal="left" vertical="center" indent="1"/>
    </xf>
    <xf numFmtId="37" fontId="33" fillId="0" borderId="265" applyNumberFormat="0"/>
    <xf numFmtId="186" fontId="56" fillId="14" borderId="251" applyNumberFormat="0" applyProtection="0">
      <alignment horizontal="left" vertical="top" indent="1"/>
    </xf>
    <xf numFmtId="4" fontId="59" fillId="65" borderId="262" applyNumberFormat="0" applyProtection="0">
      <alignment horizontal="right" vertical="center"/>
    </xf>
    <xf numFmtId="186" fontId="27" fillId="63" borderId="260" applyNumberFormat="0" applyProtection="0">
      <alignment horizontal="left" vertical="center" indent="1"/>
    </xf>
    <xf numFmtId="186" fontId="56" fillId="14" borderId="260" applyNumberFormat="0" applyProtection="0">
      <alignment horizontal="left" vertical="top" indent="1"/>
    </xf>
    <xf numFmtId="4" fontId="56" fillId="19" borderId="252" applyNumberFormat="0" applyProtection="0">
      <alignment horizontal="right" vertical="center"/>
    </xf>
    <xf numFmtId="186" fontId="56" fillId="40" borderId="262" applyNumberFormat="0" applyFont="0" applyAlignment="0" applyProtection="0"/>
    <xf numFmtId="4" fontId="56" fillId="15" borderId="252" applyNumberFormat="0" applyProtection="0">
      <alignment horizontal="right" vertical="center"/>
    </xf>
    <xf numFmtId="186" fontId="44" fillId="0" borderId="267" applyNumberFormat="0" applyFill="0" applyAlignment="0" applyProtection="0"/>
    <xf numFmtId="186" fontId="56" fillId="40" borderId="262" applyNumberFormat="0" applyFont="0" applyAlignment="0" applyProtection="0"/>
    <xf numFmtId="186" fontId="56" fillId="40" borderId="262" applyNumberFormat="0" applyFont="0" applyAlignment="0" applyProtection="0"/>
    <xf numFmtId="186" fontId="27" fillId="63" borderId="251" applyNumberFormat="0" applyProtection="0">
      <alignment horizontal="left" vertical="top" indent="1"/>
    </xf>
    <xf numFmtId="186" fontId="56" fillId="40" borderId="262" applyNumberFormat="0" applyFont="0" applyAlignment="0" applyProtection="0"/>
    <xf numFmtId="186" fontId="27" fillId="14" borderId="260" applyNumberFormat="0" applyProtection="0">
      <alignment horizontal="left" vertical="top" indent="1"/>
    </xf>
    <xf numFmtId="4" fontId="56" fillId="54" borderId="252" applyNumberFormat="0" applyProtection="0">
      <alignment horizontal="left" vertical="center" indent="1"/>
    </xf>
    <xf numFmtId="186" fontId="56" fillId="63" borderId="251" applyNumberFormat="0" applyProtection="0">
      <alignment horizontal="left" vertical="top" indent="1"/>
    </xf>
    <xf numFmtId="190" fontId="5" fillId="70" borderId="258">
      <alignment horizontal="right" vertical="center"/>
      <protection locked="0"/>
    </xf>
    <xf numFmtId="186" fontId="56" fillId="63" borderId="251" applyNumberFormat="0" applyProtection="0">
      <alignment horizontal="left" vertical="top" indent="1"/>
    </xf>
    <xf numFmtId="186" fontId="44" fillId="0" borderId="267" applyNumberFormat="0" applyFill="0" applyAlignment="0" applyProtection="0"/>
    <xf numFmtId="186" fontId="56" fillId="14" borderId="251"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186" fontId="56" fillId="15" borderId="251" applyNumberFormat="0" applyProtection="0">
      <alignment horizontal="left" vertical="top" indent="1"/>
    </xf>
    <xf numFmtId="186" fontId="27" fillId="21" borderId="251" applyNumberFormat="0" applyProtection="0">
      <alignment horizontal="left" vertical="center" indent="1"/>
    </xf>
    <xf numFmtId="186" fontId="56" fillId="14" borderId="243" applyNumberFormat="0" applyProtection="0">
      <alignment horizontal="left" vertical="top" indent="1"/>
    </xf>
    <xf numFmtId="194" fontId="33" fillId="0" borderId="230" applyFill="0"/>
    <xf numFmtId="4" fontId="56" fillId="19" borderId="241" applyNumberFormat="0" applyProtection="0">
      <alignment horizontal="right" vertical="center"/>
    </xf>
    <xf numFmtId="186" fontId="56" fillId="40" borderId="241" applyNumberFormat="0" applyFont="0" applyAlignment="0" applyProtection="0"/>
    <xf numFmtId="186" fontId="56" fillId="14" borderId="262" applyNumberFormat="0" applyProtection="0">
      <alignment horizontal="left" vertical="center" indent="1"/>
    </xf>
    <xf numFmtId="4" fontId="56" fillId="15" borderId="266" applyNumberFormat="0" applyProtection="0">
      <alignment horizontal="left" vertical="center" indent="1"/>
    </xf>
    <xf numFmtId="186" fontId="50" fillId="41" borderId="262" applyNumberFormat="0" applyAlignment="0" applyProtection="0"/>
    <xf numFmtId="194" fontId="33" fillId="0" borderId="230" applyFill="0"/>
    <xf numFmtId="186" fontId="62" fillId="48" borderId="243" applyNumberFormat="0" applyProtection="0">
      <alignment horizontal="left" vertical="top" indent="1"/>
    </xf>
    <xf numFmtId="4" fontId="56" fillId="52" borderId="252" applyNumberFormat="0" applyProtection="0">
      <alignment vertical="center"/>
    </xf>
    <xf numFmtId="186" fontId="56" fillId="63" borderId="243" applyNumberFormat="0" applyProtection="0">
      <alignment horizontal="left" vertical="top" indent="1"/>
    </xf>
    <xf numFmtId="191" fontId="28" fillId="50" borderId="8">
      <alignment vertical="center"/>
    </xf>
    <xf numFmtId="186" fontId="56" fillId="21" borderId="251" applyNumberFormat="0" applyProtection="0">
      <alignment horizontal="left" vertical="top"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63" borderId="251" applyNumberFormat="0" applyProtection="0">
      <alignment horizontal="left" vertical="top" indent="1"/>
    </xf>
    <xf numFmtId="4" fontId="63" fillId="66" borderId="266" applyNumberFormat="0" applyProtection="0">
      <alignment horizontal="left" vertical="center" indent="1"/>
    </xf>
    <xf numFmtId="186" fontId="56" fillId="21" borderId="251" applyNumberFormat="0" applyProtection="0">
      <alignment horizontal="left" vertical="top" indent="1"/>
    </xf>
    <xf numFmtId="186" fontId="56" fillId="14" borderId="251" applyNumberFormat="0" applyProtection="0">
      <alignment horizontal="left" vertical="top" indent="1"/>
    </xf>
    <xf numFmtId="186" fontId="28" fillId="50" borderId="258">
      <alignment vertical="center"/>
    </xf>
    <xf numFmtId="186" fontId="42" fillId="44" borderId="262" applyNumberFormat="0" applyAlignment="0" applyProtection="0"/>
    <xf numFmtId="186" fontId="56" fillId="40" borderId="262" applyNumberFormat="0" applyFont="0" applyAlignment="0" applyProtection="0"/>
    <xf numFmtId="188" fontId="28" fillId="50" borderId="258">
      <alignment vertical="center"/>
    </xf>
    <xf numFmtId="186" fontId="56" fillId="21" borderId="251" applyNumberFormat="0" applyProtection="0">
      <alignment horizontal="left" vertical="top" indent="1"/>
    </xf>
    <xf numFmtId="186" fontId="56" fillId="21" borderId="260" applyNumberFormat="0" applyProtection="0">
      <alignment horizontal="left" vertical="top" indent="1"/>
    </xf>
    <xf numFmtId="186" fontId="56" fillId="14" borderId="262" applyNumberFormat="0" applyProtection="0">
      <alignment horizontal="left" vertical="center" indent="1"/>
    </xf>
    <xf numFmtId="186" fontId="56" fillId="40" borderId="262" applyNumberFormat="0" applyFont="0" applyAlignment="0" applyProtection="0"/>
    <xf numFmtId="37" fontId="33" fillId="0" borderId="265" applyNumberFormat="0"/>
    <xf numFmtId="186" fontId="56" fillId="14" borderId="251" applyNumberFormat="0" applyProtection="0">
      <alignment horizontal="left" vertical="top" indent="1"/>
    </xf>
    <xf numFmtId="186" fontId="27" fillId="14" borderId="251" applyNumberFormat="0" applyProtection="0">
      <alignment horizontal="left" vertical="top" indent="1"/>
    </xf>
    <xf numFmtId="4" fontId="59" fillId="53" borderId="252" applyNumberFormat="0" applyProtection="0">
      <alignment vertical="center"/>
    </xf>
    <xf numFmtId="4" fontId="64" fillId="64" borderId="252" applyNumberFormat="0" applyProtection="0">
      <alignment horizontal="right" vertical="center"/>
    </xf>
    <xf numFmtId="4" fontId="56" fillId="53" borderId="262" applyNumberFormat="0" applyProtection="0">
      <alignment horizontal="left" vertical="center" indent="1"/>
    </xf>
    <xf numFmtId="186" fontId="50" fillId="41" borderId="262" applyNumberFormat="0" applyAlignment="0" applyProtection="0"/>
    <xf numFmtId="4" fontId="56" fillId="15" borderId="262" applyNumberFormat="0" applyProtection="0">
      <alignment horizontal="right" vertical="center"/>
    </xf>
    <xf numFmtId="4" fontId="59" fillId="65" borderId="262" applyNumberFormat="0" applyProtection="0">
      <alignment horizontal="right" vertical="center"/>
    </xf>
    <xf numFmtId="186" fontId="27" fillId="14" borderId="260" applyNumberFormat="0" applyProtection="0">
      <alignment horizontal="left" vertical="top" indent="1"/>
    </xf>
    <xf numFmtId="4" fontId="56" fillId="54" borderId="262" applyNumberFormat="0" applyProtection="0">
      <alignment horizontal="left" vertical="center" indent="1"/>
    </xf>
    <xf numFmtId="186" fontId="27" fillId="63" borderId="260" applyNumberFormat="0" applyProtection="0">
      <alignment horizontal="left" vertical="center" indent="1"/>
    </xf>
    <xf numFmtId="186" fontId="56" fillId="14" borderId="251" applyNumberFormat="0" applyProtection="0">
      <alignment horizontal="left" vertical="top" indent="1"/>
    </xf>
    <xf numFmtId="186" fontId="56" fillId="63" borderId="262" applyNumberFormat="0" applyProtection="0">
      <alignment horizontal="left" vertical="center" indent="1"/>
    </xf>
    <xf numFmtId="186" fontId="56" fillId="15" borderId="251" applyNumberFormat="0" applyProtection="0">
      <alignment horizontal="left" vertical="top" indent="1"/>
    </xf>
    <xf numFmtId="186" fontId="56" fillId="15" borderId="251" applyNumberFormat="0" applyProtection="0">
      <alignment horizontal="left" vertical="top" indent="1"/>
    </xf>
    <xf numFmtId="186" fontId="56" fillId="14" borderId="260" applyNumberFormat="0" applyProtection="0">
      <alignment horizontal="left" vertical="top" indent="1"/>
    </xf>
    <xf numFmtId="4" fontId="74" fillId="87" borderId="260" applyNumberFormat="0" applyProtection="0">
      <alignment horizontal="right" vertical="center"/>
    </xf>
    <xf numFmtId="186" fontId="56" fillId="15" borderId="260" applyNumberFormat="0" applyProtection="0">
      <alignment horizontal="left" vertical="top" indent="1"/>
    </xf>
    <xf numFmtId="191" fontId="5" fillId="13" borderId="8">
      <alignment vertical="center"/>
    </xf>
    <xf numFmtId="186" fontId="27" fillId="63" borderId="251" applyNumberFormat="0" applyProtection="0">
      <alignment horizontal="left" vertical="top" indent="1"/>
    </xf>
    <xf numFmtId="186" fontId="27" fillId="15" borderId="260" applyNumberFormat="0" applyProtection="0">
      <alignment horizontal="left" vertical="center" indent="1"/>
    </xf>
    <xf numFmtId="4" fontId="27" fillId="21" borderId="256" applyNumberFormat="0" applyProtection="0">
      <alignment horizontal="left" vertical="center" indent="1"/>
    </xf>
    <xf numFmtId="4" fontId="56" fillId="15" borderId="266" applyNumberFormat="0" applyProtection="0">
      <alignment horizontal="left" vertical="center" indent="1"/>
    </xf>
    <xf numFmtId="186" fontId="50" fillId="41" borderId="262" applyNumberFormat="0" applyAlignment="0" applyProtection="0"/>
    <xf numFmtId="4" fontId="56" fillId="52" borderId="252" applyNumberFormat="0" applyProtection="0">
      <alignment vertical="center"/>
    </xf>
    <xf numFmtId="186" fontId="56" fillId="40" borderId="262" applyNumberFormat="0" applyFont="0" applyAlignment="0" applyProtection="0"/>
    <xf numFmtId="186" fontId="56" fillId="21" borderId="251" applyNumberFormat="0" applyProtection="0">
      <alignment horizontal="left" vertical="top" indent="1"/>
    </xf>
    <xf numFmtId="186" fontId="57" fillId="44" borderId="253" applyNumberFormat="0" applyAlignment="0" applyProtection="0"/>
    <xf numFmtId="186" fontId="42" fillId="44" borderId="252" applyNumberFormat="0" applyAlignment="0" applyProtection="0"/>
    <xf numFmtId="4" fontId="56" fillId="59" borderId="252" applyNumberFormat="0" applyProtection="0">
      <alignment horizontal="right" vertical="center"/>
    </xf>
    <xf numFmtId="4" fontId="64" fillId="64" borderId="252" applyNumberFormat="0" applyProtection="0">
      <alignment horizontal="right" vertical="center"/>
    </xf>
    <xf numFmtId="4" fontId="56" fillId="61" borderId="256" applyNumberFormat="0" applyProtection="0">
      <alignment horizontal="left" vertical="center" indent="1"/>
    </xf>
    <xf numFmtId="186" fontId="56" fillId="14" borderId="262" applyNumberFormat="0" applyProtection="0">
      <alignment horizontal="left" vertical="center" indent="1"/>
    </xf>
    <xf numFmtId="186" fontId="56" fillId="14" borderId="251" applyNumberFormat="0" applyProtection="0">
      <alignment horizontal="left" vertical="top" indent="1"/>
    </xf>
    <xf numFmtId="4" fontId="56" fillId="61" borderId="256" applyNumberFormat="0" applyProtection="0">
      <alignment horizontal="left" vertical="center" indent="1"/>
    </xf>
    <xf numFmtId="186" fontId="56" fillId="21" borderId="243" applyNumberFormat="0" applyProtection="0">
      <alignment horizontal="left" vertical="top" indent="1"/>
    </xf>
    <xf numFmtId="190" fontId="5" fillId="69" borderId="258">
      <alignment vertical="center"/>
    </xf>
    <xf numFmtId="186" fontId="56" fillId="14" borderId="243" applyNumberFormat="0" applyProtection="0">
      <alignment horizontal="left" vertical="top" indent="1"/>
    </xf>
    <xf numFmtId="186" fontId="56" fillId="40" borderId="262" applyNumberFormat="0" applyFont="0" applyAlignment="0" applyProtection="0"/>
    <xf numFmtId="186" fontId="60" fillId="52" borderId="260" applyNumberFormat="0" applyProtection="0">
      <alignment horizontal="left" vertical="top" indent="1"/>
    </xf>
    <xf numFmtId="186" fontId="44" fillId="0" borderId="267" applyNumberFormat="0" applyFill="0" applyAlignment="0" applyProtection="0"/>
    <xf numFmtId="4" fontId="56" fillId="55" borderId="262" applyNumberFormat="0" applyProtection="0">
      <alignment horizontal="right" vertical="center"/>
    </xf>
    <xf numFmtId="4" fontId="62" fillId="11" borderId="260"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62" borderId="262" applyNumberFormat="0" applyProtection="0">
      <alignment horizontal="left" vertical="center" indent="1"/>
    </xf>
    <xf numFmtId="186" fontId="56" fillId="63" borderId="251" applyNumberFormat="0" applyProtection="0">
      <alignment horizontal="left" vertical="top" indent="1"/>
    </xf>
    <xf numFmtId="4" fontId="27" fillId="21" borderId="266" applyNumberFormat="0" applyProtection="0">
      <alignment horizontal="left" vertical="center" indent="1"/>
    </xf>
    <xf numFmtId="186" fontId="56" fillId="62" borderId="252" applyNumberFormat="0" applyProtection="0">
      <alignment horizontal="left" vertical="center" indent="1"/>
    </xf>
    <xf numFmtId="186" fontId="56" fillId="21" borderId="251" applyNumberFormat="0" applyProtection="0">
      <alignment horizontal="left" vertical="top" indent="1"/>
    </xf>
    <xf numFmtId="186" fontId="56" fillId="63" borderId="260" applyNumberFormat="0" applyProtection="0">
      <alignment horizontal="left" vertical="top" indent="1"/>
    </xf>
    <xf numFmtId="0" fontId="27" fillId="15" borderId="260" applyNumberFormat="0" applyProtection="0">
      <alignment horizontal="left" vertical="center" indent="1"/>
    </xf>
    <xf numFmtId="4" fontId="56" fillId="14" borderId="266" applyNumberFormat="0" applyProtection="0">
      <alignment horizontal="left" vertical="center" indent="1"/>
    </xf>
    <xf numFmtId="4" fontId="56" fillId="54" borderId="262" applyNumberFormat="0" applyProtection="0">
      <alignment horizontal="left" vertical="center" indent="1"/>
    </xf>
    <xf numFmtId="4" fontId="56" fillId="54" borderId="252" applyNumberFormat="0" applyProtection="0">
      <alignment horizontal="left" vertical="center" indent="1"/>
    </xf>
    <xf numFmtId="4" fontId="59" fillId="65" borderId="262" applyNumberFormat="0" applyProtection="0">
      <alignment horizontal="right" vertical="center"/>
    </xf>
    <xf numFmtId="188" fontId="28" fillId="49" borderId="258">
      <alignment vertical="center"/>
    </xf>
    <xf numFmtId="186" fontId="56" fillId="14" borderId="252" applyNumberFormat="0" applyProtection="0">
      <alignment horizontal="left" vertical="center" indent="1"/>
    </xf>
    <xf numFmtId="186" fontId="56" fillId="21" borderId="260" applyNumberFormat="0" applyProtection="0">
      <alignment horizontal="left" vertical="top" indent="1"/>
    </xf>
    <xf numFmtId="186" fontId="56" fillId="14" borderId="251" applyNumberFormat="0" applyProtection="0">
      <alignment horizontal="left" vertical="top" indent="1"/>
    </xf>
    <xf numFmtId="186" fontId="60" fillId="52" borderId="251" applyNumberFormat="0" applyProtection="0">
      <alignment horizontal="left" vertical="top" indent="1"/>
    </xf>
    <xf numFmtId="4" fontId="63" fillId="66" borderId="256" applyNumberFormat="0" applyProtection="0">
      <alignment horizontal="left" vertical="center" indent="1"/>
    </xf>
    <xf numFmtId="186" fontId="56" fillId="62" borderId="252" applyNumberFormat="0" applyProtection="0">
      <alignment horizontal="left" vertical="center" indent="1"/>
    </xf>
    <xf numFmtId="186" fontId="56" fillId="14" borderId="260" applyNumberFormat="0" applyProtection="0">
      <alignment horizontal="left" vertical="top" indent="1"/>
    </xf>
    <xf numFmtId="0" fontId="37" fillId="48" borderId="251" applyNumberFormat="0" applyProtection="0">
      <alignment horizontal="left" vertical="top" indent="1"/>
    </xf>
    <xf numFmtId="186" fontId="57" fillId="44" borderId="253" applyNumberFormat="0" applyAlignment="0" applyProtection="0"/>
    <xf numFmtId="186" fontId="27" fillId="21" borderId="251" applyNumberFormat="0" applyProtection="0">
      <alignment horizontal="left" vertical="top" indent="1"/>
    </xf>
    <xf numFmtId="4" fontId="56" fillId="15" borderId="244" applyNumberFormat="0" applyProtection="0">
      <alignment horizontal="left" vertical="center" indent="1"/>
    </xf>
    <xf numFmtId="186" fontId="56" fillId="21" borderId="251" applyNumberFormat="0" applyProtection="0">
      <alignment horizontal="left" vertical="top" indent="1"/>
    </xf>
    <xf numFmtId="186" fontId="56" fillId="63" borderId="243" applyNumberFormat="0" applyProtection="0">
      <alignment horizontal="left" vertical="top" indent="1"/>
    </xf>
    <xf numFmtId="186" fontId="27" fillId="21" borderId="243" applyNumberFormat="0" applyProtection="0">
      <alignment horizontal="left" vertical="top" indent="1"/>
    </xf>
    <xf numFmtId="191" fontId="28" fillId="50" borderId="258">
      <alignment vertical="center"/>
    </xf>
    <xf numFmtId="186" fontId="56" fillId="63" borderId="243" applyNumberFormat="0" applyProtection="0">
      <alignment horizontal="left" vertical="top" indent="1"/>
    </xf>
    <xf numFmtId="186" fontId="57" fillId="44" borderId="253" applyNumberFormat="0" applyAlignment="0" applyProtection="0"/>
    <xf numFmtId="186" fontId="27" fillId="15" borderId="251" applyNumberFormat="0" applyProtection="0">
      <alignment horizontal="left" vertical="center" indent="1"/>
    </xf>
    <xf numFmtId="191" fontId="28" fillId="50" borderId="258">
      <alignment vertical="center"/>
    </xf>
    <xf numFmtId="186" fontId="27" fillId="63" borderId="251" applyNumberFormat="0" applyProtection="0">
      <alignment horizontal="left" vertical="center" indent="1"/>
    </xf>
    <xf numFmtId="186" fontId="56" fillId="14" borderId="252" applyNumberFormat="0" applyProtection="0">
      <alignment horizontal="left" vertical="center" indent="1"/>
    </xf>
    <xf numFmtId="190" fontId="28" fillId="50" borderId="258">
      <alignment vertical="center"/>
    </xf>
    <xf numFmtId="186" fontId="56" fillId="15" borderId="251" applyNumberFormat="0" applyProtection="0">
      <alignment horizontal="left" vertical="top" indent="1"/>
    </xf>
    <xf numFmtId="186" fontId="56" fillId="15" borderId="251" applyNumberFormat="0" applyProtection="0">
      <alignment horizontal="left" vertical="top" indent="1"/>
    </xf>
    <xf numFmtId="4" fontId="56" fillId="57" borderId="266" applyNumberFormat="0" applyProtection="0">
      <alignment horizontal="right" vertical="center"/>
    </xf>
    <xf numFmtId="186" fontId="42" fillId="44" borderId="252" applyNumberFormat="0" applyAlignment="0" applyProtection="0"/>
    <xf numFmtId="191" fontId="28" fillId="50" borderId="258">
      <alignment vertical="center"/>
    </xf>
    <xf numFmtId="186" fontId="56" fillId="15" borderId="251" applyNumberFormat="0" applyProtection="0">
      <alignment horizontal="left" vertical="top" indent="1"/>
    </xf>
    <xf numFmtId="4" fontId="56" fillId="19" borderId="262" applyNumberFormat="0" applyProtection="0">
      <alignment horizontal="right" vertical="center"/>
    </xf>
    <xf numFmtId="186" fontId="56" fillId="14" borderId="260" applyNumberFormat="0" applyProtection="0">
      <alignment horizontal="left" vertical="top" indent="1"/>
    </xf>
    <xf numFmtId="186" fontId="56" fillId="11" borderId="252" applyNumberFormat="0" applyProtection="0">
      <alignment horizontal="left" vertical="center" indent="1"/>
    </xf>
    <xf numFmtId="172" fontId="28" fillId="12" borderId="268">
      <alignment vertical="center"/>
      <protection locked="0"/>
    </xf>
    <xf numFmtId="186" fontId="56" fillId="14" borderId="251" applyNumberFormat="0" applyProtection="0">
      <alignment horizontal="left" vertical="top" indent="1"/>
    </xf>
    <xf numFmtId="186" fontId="56" fillId="14" borderId="251" applyNumberFormat="0" applyProtection="0">
      <alignment horizontal="left" vertical="top" indent="1"/>
    </xf>
    <xf numFmtId="4" fontId="56" fillId="23" borderId="252" applyNumberFormat="0" applyProtection="0">
      <alignment horizontal="right" vertical="center"/>
    </xf>
    <xf numFmtId="4" fontId="64" fillId="64" borderId="262" applyNumberFormat="0" applyProtection="0">
      <alignment horizontal="right" vertical="center"/>
    </xf>
    <xf numFmtId="4" fontId="56" fillId="58" borderId="262" applyNumberFormat="0" applyProtection="0">
      <alignment horizontal="right" vertical="center"/>
    </xf>
    <xf numFmtId="186" fontId="61" fillId="21" borderId="264" applyBorder="0"/>
    <xf numFmtId="4" fontId="56" fillId="59" borderId="262" applyNumberFormat="0" applyProtection="0">
      <alignment horizontal="right" vertical="center"/>
    </xf>
    <xf numFmtId="186" fontId="27" fillId="21" borderId="260" applyNumberFormat="0" applyProtection="0">
      <alignment horizontal="left" vertical="center" indent="1"/>
    </xf>
    <xf numFmtId="4" fontId="56" fillId="19"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1" fillId="21" borderId="254" applyBorder="0"/>
    <xf numFmtId="4" fontId="59" fillId="53" borderId="262" applyNumberFormat="0" applyProtection="0">
      <alignment vertical="center"/>
    </xf>
    <xf numFmtId="186" fontId="56" fillId="63" borderId="251" applyNumberFormat="0" applyProtection="0">
      <alignment horizontal="left" vertical="top" indent="1"/>
    </xf>
    <xf numFmtId="186" fontId="56" fillId="63" borderId="251" applyNumberFormat="0" applyProtection="0">
      <alignment horizontal="left" vertical="top" indent="1"/>
    </xf>
    <xf numFmtId="193" fontId="28" fillId="12" borderId="268">
      <alignment vertical="center"/>
      <protection locked="0"/>
    </xf>
    <xf numFmtId="186" fontId="56" fillId="63" borderId="260" applyNumberFormat="0" applyProtection="0">
      <alignment horizontal="left" vertical="top" indent="1"/>
    </xf>
    <xf numFmtId="0" fontId="5" fillId="13" borderId="8">
      <alignment vertical="center"/>
    </xf>
    <xf numFmtId="191" fontId="28" fillId="12" borderId="268">
      <alignment vertical="center"/>
      <protection locked="0"/>
    </xf>
    <xf numFmtId="186" fontId="44" fillId="0" borderId="267" applyNumberFormat="0" applyFill="0" applyAlignment="0" applyProtection="0"/>
    <xf numFmtId="186" fontId="56" fillId="21" borderId="251" applyNumberFormat="0" applyProtection="0">
      <alignment horizontal="left" vertical="top" indent="1"/>
    </xf>
    <xf numFmtId="4" fontId="59" fillId="65" borderId="252" applyNumberFormat="0" applyProtection="0">
      <alignment horizontal="right" vertical="center"/>
    </xf>
    <xf numFmtId="4" fontId="56" fillId="56" borderId="252" applyNumberFormat="0" applyProtection="0">
      <alignment horizontal="right" vertical="center"/>
    </xf>
    <xf numFmtId="186" fontId="50" fillId="41" borderId="252" applyNumberFormat="0" applyAlignment="0" applyProtection="0"/>
    <xf numFmtId="186" fontId="56" fillId="40" borderId="262" applyNumberFormat="0" applyFont="0" applyAlignment="0" applyProtection="0"/>
    <xf numFmtId="186" fontId="62" fillId="48" borderId="260" applyNumberFormat="0" applyProtection="0">
      <alignment horizontal="left" vertical="top" indent="1"/>
    </xf>
    <xf numFmtId="186" fontId="56" fillId="63" borderId="260" applyNumberFormat="0" applyProtection="0">
      <alignment horizontal="left" vertical="top" indent="1"/>
    </xf>
    <xf numFmtId="186" fontId="56" fillId="21" borderId="251" applyNumberFormat="0" applyProtection="0">
      <alignment horizontal="left" vertical="top" indent="1"/>
    </xf>
    <xf numFmtId="186" fontId="28" fillId="50" borderId="8">
      <alignment vertical="center"/>
    </xf>
    <xf numFmtId="4" fontId="56" fillId="14" borderId="266" applyNumberFormat="0" applyProtection="0">
      <alignment horizontal="left" vertical="center" indent="1"/>
    </xf>
    <xf numFmtId="191" fontId="28" fillId="49" borderId="258">
      <alignment vertical="center"/>
    </xf>
    <xf numFmtId="186" fontId="56" fillId="15" borderId="251" applyNumberFormat="0" applyProtection="0">
      <alignment horizontal="left" vertical="top" indent="1"/>
    </xf>
    <xf numFmtId="186" fontId="28" fillId="51" borderId="258">
      <alignment horizontal="right" vertical="center"/>
      <protection locked="0"/>
    </xf>
    <xf numFmtId="186" fontId="56" fillId="21" borderId="251" applyNumberFormat="0" applyProtection="0">
      <alignment horizontal="left" vertical="top" indent="1"/>
    </xf>
    <xf numFmtId="186" fontId="44" fillId="0" borderId="257" applyNumberFormat="0" applyFill="0" applyAlignment="0" applyProtection="0"/>
    <xf numFmtId="4" fontId="56" fillId="15" borderId="252" applyNumberFormat="0" applyProtection="0">
      <alignment horizontal="right" vertical="center"/>
    </xf>
    <xf numFmtId="4" fontId="56" fillId="15" borderId="256" applyNumberFormat="0" applyProtection="0">
      <alignment horizontal="left" vertical="center" indent="1"/>
    </xf>
    <xf numFmtId="4" fontId="56" fillId="57" borderId="266" applyNumberFormat="0" applyProtection="0">
      <alignment horizontal="right" vertical="center"/>
    </xf>
    <xf numFmtId="186" fontId="56" fillId="63" borderId="251" applyNumberFormat="0" applyProtection="0">
      <alignment horizontal="left" vertical="top" indent="1"/>
    </xf>
    <xf numFmtId="186" fontId="44" fillId="0" borderId="267" applyNumberFormat="0" applyFill="0" applyAlignment="0" applyProtection="0"/>
    <xf numFmtId="191" fontId="5" fillId="7" borderId="258">
      <alignment vertical="center"/>
      <protection locked="0"/>
    </xf>
    <xf numFmtId="186" fontId="56" fillId="21" borderId="251" applyNumberFormat="0" applyProtection="0">
      <alignment horizontal="left" vertical="top" indent="1"/>
    </xf>
    <xf numFmtId="191" fontId="28" fillId="51" borderId="258">
      <alignment horizontal="right" vertical="center"/>
      <protection locked="0"/>
    </xf>
    <xf numFmtId="4" fontId="56" fillId="15" borderId="256" applyNumberFormat="0" applyProtection="0">
      <alignment horizontal="left" vertical="center" indent="1"/>
    </xf>
    <xf numFmtId="186" fontId="56" fillId="63" borderId="251" applyNumberFormat="0" applyProtection="0">
      <alignment horizontal="left" vertical="top" indent="1"/>
    </xf>
    <xf numFmtId="186" fontId="57" fillId="44" borderId="253" applyNumberFormat="0" applyAlignment="0" applyProtection="0"/>
    <xf numFmtId="186" fontId="56" fillId="14" borderId="251" applyNumberFormat="0" applyProtection="0">
      <alignment horizontal="left" vertical="top" indent="1"/>
    </xf>
    <xf numFmtId="186" fontId="56" fillId="15" borderId="260" applyNumberFormat="0" applyProtection="0">
      <alignment horizontal="left" vertical="top" indent="1"/>
    </xf>
    <xf numFmtId="186" fontId="56" fillId="63" borderId="251" applyNumberFormat="0" applyProtection="0">
      <alignment horizontal="left" vertical="top" indent="1"/>
    </xf>
    <xf numFmtId="186" fontId="56" fillId="40" borderId="252" applyNumberFormat="0" applyFont="0" applyAlignment="0" applyProtection="0"/>
    <xf numFmtId="4" fontId="62" fillId="48" borderId="243" applyNumberFormat="0" applyProtection="0">
      <alignment vertical="center"/>
    </xf>
    <xf numFmtId="186" fontId="56" fillId="21" borderId="251" applyNumberFormat="0" applyProtection="0">
      <alignment horizontal="left" vertical="top" indent="1"/>
    </xf>
    <xf numFmtId="4" fontId="56" fillId="58" borderId="252" applyNumberFormat="0" applyProtection="0">
      <alignment horizontal="right" vertical="center"/>
    </xf>
    <xf numFmtId="186" fontId="44" fillId="0" borderId="267" applyNumberFormat="0" applyFill="0" applyAlignment="0" applyProtection="0"/>
    <xf numFmtId="186" fontId="56" fillId="14" borderId="260" applyNumberFormat="0" applyProtection="0">
      <alignment horizontal="left" vertical="top" indent="1"/>
    </xf>
    <xf numFmtId="4" fontId="56" fillId="14" borderId="266" applyNumberFormat="0" applyProtection="0">
      <alignment horizontal="left" vertical="center" indent="1"/>
    </xf>
    <xf numFmtId="186" fontId="27" fillId="21" borderId="251" applyNumberFormat="0" applyProtection="0">
      <alignment horizontal="left" vertical="center" indent="1"/>
    </xf>
    <xf numFmtId="186" fontId="56" fillId="15" borderId="243" applyNumberFormat="0" applyProtection="0">
      <alignment horizontal="left" vertical="top" indent="1"/>
    </xf>
    <xf numFmtId="186" fontId="56" fillId="15" borderId="251" applyNumberFormat="0" applyProtection="0">
      <alignment horizontal="left" vertical="top" indent="1"/>
    </xf>
    <xf numFmtId="186" fontId="56" fillId="63" borderId="260" applyNumberFormat="0" applyProtection="0">
      <alignment horizontal="left" vertical="top" indent="1"/>
    </xf>
    <xf numFmtId="186" fontId="50" fillId="41" borderId="262" applyNumberFormat="0" applyAlignment="0" applyProtection="0"/>
    <xf numFmtId="186" fontId="56" fillId="63" borderId="251" applyNumberFormat="0" applyProtection="0">
      <alignment horizontal="left" vertical="top" indent="1"/>
    </xf>
    <xf numFmtId="186" fontId="27" fillId="15" borderId="260" applyNumberFormat="0" applyProtection="0">
      <alignment horizontal="left" vertical="top" indent="1"/>
    </xf>
    <xf numFmtId="37" fontId="33" fillId="0" borderId="265" applyNumberFormat="0"/>
    <xf numFmtId="4" fontId="56" fillId="23" borderId="241" applyNumberFormat="0" applyProtection="0">
      <alignment horizontal="right" vertical="center"/>
    </xf>
    <xf numFmtId="186" fontId="56" fillId="63" borderId="262" applyNumberFormat="0" applyProtection="0">
      <alignment horizontal="left" vertical="center" indent="1"/>
    </xf>
    <xf numFmtId="186" fontId="27" fillId="21" borderId="251" applyNumberFormat="0" applyProtection="0">
      <alignment horizontal="left" vertical="top" indent="1"/>
    </xf>
    <xf numFmtId="0" fontId="27" fillId="21" borderId="251" applyNumberFormat="0" applyProtection="0">
      <alignment horizontal="left" vertical="top" indent="1"/>
    </xf>
    <xf numFmtId="186" fontId="50" fillId="41" borderId="252" applyNumberFormat="0" applyAlignment="0" applyProtection="0"/>
    <xf numFmtId="186" fontId="56" fillId="40" borderId="252" applyNumberFormat="0" applyFont="0" applyAlignment="0" applyProtection="0"/>
    <xf numFmtId="186" fontId="56" fillId="40" borderId="252" applyNumberFormat="0" applyFont="0" applyAlignment="0" applyProtection="0"/>
    <xf numFmtId="186" fontId="62" fillId="48" borderId="251"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91" fontId="28" fillId="49" borderId="8">
      <alignment vertical="center"/>
    </xf>
    <xf numFmtId="186" fontId="27" fillId="21" borderId="251" applyNumberFormat="0" applyProtection="0">
      <alignment horizontal="left" vertical="top" indent="1"/>
    </xf>
    <xf numFmtId="186" fontId="56" fillId="14" borderId="251" applyNumberFormat="0" applyProtection="0">
      <alignment horizontal="left" vertical="top" indent="1"/>
    </xf>
    <xf numFmtId="4" fontId="56" fillId="0" borderId="252" applyNumberFormat="0" applyProtection="0">
      <alignment horizontal="right" vertical="center"/>
    </xf>
    <xf numFmtId="4" fontId="56" fillId="55" borderId="262" applyNumberFormat="0" applyProtection="0">
      <alignment horizontal="right" vertical="center"/>
    </xf>
    <xf numFmtId="186" fontId="56" fillId="40" borderId="252" applyNumberFormat="0" applyFont="0" applyAlignment="0" applyProtection="0"/>
    <xf numFmtId="186" fontId="27" fillId="21" borderId="251" applyNumberFormat="0" applyProtection="0">
      <alignment horizontal="left" vertical="center" indent="1"/>
    </xf>
    <xf numFmtId="186" fontId="56" fillId="14" borderId="260" applyNumberFormat="0" applyProtection="0">
      <alignment horizontal="left" vertical="top" indent="1"/>
    </xf>
    <xf numFmtId="186" fontId="56" fillId="15" borderId="251" applyNumberFormat="0" applyProtection="0">
      <alignment horizontal="left" vertical="top" indent="1"/>
    </xf>
    <xf numFmtId="186" fontId="57" fillId="44" borderId="263" applyNumberFormat="0" applyAlignment="0" applyProtection="0"/>
    <xf numFmtId="186" fontId="27" fillId="21" borderId="260" applyNumberFormat="0" applyProtection="0">
      <alignment horizontal="left" vertical="top" indent="1"/>
    </xf>
    <xf numFmtId="186" fontId="56" fillId="15" borderId="260" applyNumberFormat="0" applyProtection="0">
      <alignment horizontal="left" vertical="top" indent="1"/>
    </xf>
    <xf numFmtId="186" fontId="44" fillId="0" borderId="267" applyNumberFormat="0" applyFill="0" applyAlignment="0" applyProtection="0"/>
    <xf numFmtId="4" fontId="27" fillId="21" borderId="266" applyNumberFormat="0" applyProtection="0">
      <alignment horizontal="left" vertical="center" indent="1"/>
    </xf>
    <xf numFmtId="4" fontId="72" fillId="80" borderId="260" applyNumberFormat="0" applyProtection="0">
      <alignment horizontal="right" vertical="center"/>
    </xf>
    <xf numFmtId="186" fontId="56" fillId="15" borderId="243" applyNumberFormat="0" applyProtection="0">
      <alignment horizontal="left" vertical="top" indent="1"/>
    </xf>
    <xf numFmtId="4" fontId="64" fillId="64" borderId="262" applyNumberFormat="0" applyProtection="0">
      <alignment horizontal="right" vertical="center"/>
    </xf>
    <xf numFmtId="4" fontId="63" fillId="66" borderId="266" applyNumberFormat="0" applyProtection="0">
      <alignment horizontal="left" vertical="center" indent="1"/>
    </xf>
    <xf numFmtId="186" fontId="56" fillId="21" borderId="260" applyNumberFormat="0" applyProtection="0">
      <alignment horizontal="left" vertical="top" indent="1"/>
    </xf>
    <xf numFmtId="186" fontId="56" fillId="14" borderId="260" applyNumberFormat="0" applyProtection="0">
      <alignment horizontal="left" vertical="top" indent="1"/>
    </xf>
    <xf numFmtId="186" fontId="56" fillId="21" borderId="260" applyNumberFormat="0" applyProtection="0">
      <alignment horizontal="left" vertical="top" indent="1"/>
    </xf>
    <xf numFmtId="4" fontId="56" fillId="0" borderId="262" applyNumberFormat="0" applyProtection="0">
      <alignment horizontal="right" vertical="center"/>
    </xf>
    <xf numFmtId="186" fontId="50" fillId="41" borderId="262" applyNumberFormat="0" applyAlignment="0" applyProtection="0"/>
    <xf numFmtId="186" fontId="56" fillId="40" borderId="262" applyNumberFormat="0" applyFont="0" applyAlignment="0" applyProtection="0"/>
    <xf numFmtId="4" fontId="56" fillId="23" borderId="262" applyNumberFormat="0" applyProtection="0">
      <alignment horizontal="right" vertical="center"/>
    </xf>
    <xf numFmtId="186" fontId="62" fillId="48" borderId="260" applyNumberFormat="0" applyProtection="0">
      <alignment horizontal="left" vertical="top" indent="1"/>
    </xf>
    <xf numFmtId="186" fontId="56" fillId="40" borderId="262" applyNumberFormat="0" applyFont="0" applyAlignment="0" applyProtection="0"/>
    <xf numFmtId="4" fontId="56" fillId="0" borderId="262" applyNumberFormat="0" applyProtection="0">
      <alignment horizontal="right" vertical="center"/>
    </xf>
    <xf numFmtId="186" fontId="27" fillId="15" borderId="260" applyNumberFormat="0" applyProtection="0">
      <alignment horizontal="left" vertical="top" indent="1"/>
    </xf>
    <xf numFmtId="186" fontId="44" fillId="0" borderId="267" applyNumberFormat="0" applyFill="0" applyAlignment="0" applyProtection="0"/>
    <xf numFmtId="186" fontId="56" fillId="40" borderId="262" applyNumberFormat="0" applyFont="0" applyAlignment="0" applyProtection="0"/>
    <xf numFmtId="186" fontId="56" fillId="15" borderId="260" applyNumberFormat="0" applyProtection="0">
      <alignment horizontal="left" vertical="top" indent="1"/>
    </xf>
    <xf numFmtId="186" fontId="56" fillId="11" borderId="262" applyNumberFormat="0" applyProtection="0">
      <alignment horizontal="left" vertical="center" indent="1"/>
    </xf>
    <xf numFmtId="186" fontId="50" fillId="41" borderId="262" applyNumberFormat="0" applyAlignment="0" applyProtection="0"/>
    <xf numFmtId="186" fontId="44" fillId="0" borderId="267" applyNumberFormat="0" applyFill="0" applyAlignment="0" applyProtection="0"/>
    <xf numFmtId="4" fontId="56" fillId="56" borderId="262" applyNumberFormat="0" applyProtection="0">
      <alignment horizontal="right" vertical="center"/>
    </xf>
    <xf numFmtId="186" fontId="42" fillId="44" borderId="262" applyNumberFormat="0" applyAlignment="0" applyProtection="0"/>
    <xf numFmtId="4" fontId="59" fillId="53" borderId="262" applyNumberFormat="0" applyProtection="0">
      <alignment vertical="center"/>
    </xf>
    <xf numFmtId="186" fontId="56" fillId="21" borderId="260" applyNumberFormat="0" applyProtection="0">
      <alignment horizontal="left" vertical="top" indent="1"/>
    </xf>
    <xf numFmtId="186" fontId="56" fillId="40" borderId="262" applyNumberFormat="0" applyFont="0" applyAlignment="0" applyProtection="0"/>
    <xf numFmtId="4" fontId="56" fillId="56" borderId="262" applyNumberFormat="0" applyProtection="0">
      <alignment horizontal="right" vertical="center"/>
    </xf>
    <xf numFmtId="4" fontId="59" fillId="53" borderId="262" applyNumberFormat="0" applyProtection="0">
      <alignment vertical="center"/>
    </xf>
    <xf numFmtId="4" fontId="56" fillId="55" borderId="262" applyNumberFormat="0" applyProtection="0">
      <alignment horizontal="right" vertical="center"/>
    </xf>
    <xf numFmtId="186" fontId="56" fillId="14" borderId="260" applyNumberFormat="0" applyProtection="0">
      <alignment horizontal="left" vertical="top" indent="1"/>
    </xf>
    <xf numFmtId="186" fontId="56" fillId="11" borderId="262" applyNumberFormat="0" applyProtection="0">
      <alignment horizontal="left" vertical="center" indent="1"/>
    </xf>
    <xf numFmtId="186" fontId="27" fillId="21" borderId="260" applyNumberFormat="0" applyProtection="0">
      <alignment horizontal="left" vertical="top" indent="1"/>
    </xf>
    <xf numFmtId="186" fontId="56" fillId="62"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62" fillId="15" borderId="260" applyNumberFormat="0" applyProtection="0">
      <alignment horizontal="left" vertical="top" indent="1"/>
    </xf>
    <xf numFmtId="186" fontId="56" fillId="40" borderId="262" applyNumberFormat="0" applyFont="0" applyAlignment="0" applyProtection="0"/>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60" borderId="262" applyNumberFormat="0" applyProtection="0">
      <alignment horizontal="right" vertical="center"/>
    </xf>
    <xf numFmtId="4" fontId="56" fillId="58" borderId="262" applyNumberFormat="0" applyProtection="0">
      <alignment horizontal="right" vertical="center"/>
    </xf>
    <xf numFmtId="4" fontId="56" fillId="52" borderId="262" applyNumberFormat="0" applyProtection="0">
      <alignment vertical="center"/>
    </xf>
    <xf numFmtId="186" fontId="56" fillId="40" borderId="262" applyNumberFormat="0" applyFon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6" borderId="262" applyNumberFormat="0" applyProtection="0">
      <alignment horizontal="right" vertical="center"/>
    </xf>
    <xf numFmtId="4" fontId="56" fillId="23" borderId="262" applyNumberFormat="0" applyProtection="0">
      <alignment horizontal="right" vertical="center"/>
    </xf>
    <xf numFmtId="4" fontId="56" fillId="15" borderId="262" applyNumberFormat="0" applyProtection="0">
      <alignment horizontal="right" vertical="center"/>
    </xf>
    <xf numFmtId="186" fontId="56" fillId="21" borderId="260" applyNumberFormat="0" applyProtection="0">
      <alignment horizontal="left" vertical="top" indent="1"/>
    </xf>
    <xf numFmtId="186" fontId="27" fillId="15" borderId="260" applyNumberFormat="0" applyProtection="0">
      <alignment horizontal="left" vertical="top" indent="1"/>
    </xf>
    <xf numFmtId="186" fontId="56" fillId="63" borderId="262" applyNumberFormat="0" applyProtection="0">
      <alignment horizontal="left" vertical="center"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61" fillId="21" borderId="264" applyBorder="0"/>
    <xf numFmtId="4" fontId="64" fillId="64" borderId="262" applyNumberFormat="0" applyProtection="0">
      <alignment horizontal="right" vertical="center"/>
    </xf>
    <xf numFmtId="186" fontId="42" fillId="44" borderId="262" applyNumberFormat="0" applyAlignment="0" applyProtection="0"/>
    <xf numFmtId="186" fontId="56" fillId="14" borderId="260" applyNumberFormat="0" applyProtection="0">
      <alignment horizontal="left" vertical="top" indent="1"/>
    </xf>
    <xf numFmtId="37" fontId="33" fillId="0" borderId="265" applyNumberFormat="0"/>
    <xf numFmtId="4" fontId="56" fillId="53" borderId="262" applyNumberFormat="0" applyProtection="0">
      <alignment horizontal="left" vertical="center" indent="1"/>
    </xf>
    <xf numFmtId="4" fontId="56" fillId="19" borderId="262" applyNumberFormat="0" applyProtection="0">
      <alignment horizontal="right" vertical="center"/>
    </xf>
    <xf numFmtId="186" fontId="56" fillId="21" borderId="260" applyNumberFormat="0" applyProtection="0">
      <alignment horizontal="left" vertical="top" indent="1"/>
    </xf>
    <xf numFmtId="186" fontId="27" fillId="63"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27" fillId="14" borderId="260" applyNumberFormat="0" applyProtection="0">
      <alignment horizontal="left" vertical="center"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4" fontId="56" fillId="23" borderId="262" applyNumberFormat="0" applyProtection="0">
      <alignment horizontal="right" vertical="center"/>
    </xf>
    <xf numFmtId="186" fontId="57" fillId="44" borderId="263" applyNumberFormat="0" applyAlignment="0" applyProtection="0"/>
    <xf numFmtId="186" fontId="56" fillId="40" borderId="262" applyNumberFormat="0" applyFont="0" applyAlignment="0" applyProtection="0"/>
    <xf numFmtId="4" fontId="56" fillId="19" borderId="262" applyNumberFormat="0" applyProtection="0">
      <alignment horizontal="right" vertical="center"/>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27" fillId="14" borderId="260" applyNumberFormat="0" applyProtection="0">
      <alignment horizontal="left" vertical="top" indent="1"/>
    </xf>
    <xf numFmtId="186" fontId="62" fillId="15" borderId="260" applyNumberFormat="0" applyProtection="0">
      <alignment horizontal="left" vertical="top" indent="1"/>
    </xf>
    <xf numFmtId="4" fontId="56" fillId="14" borderId="266" applyNumberFormat="0" applyProtection="0">
      <alignment horizontal="left" vertical="center" indent="1"/>
    </xf>
    <xf numFmtId="186" fontId="50" fillId="41" borderId="262" applyNumberFormat="0" applyAlignment="0" applyProtection="0"/>
    <xf numFmtId="186" fontId="50" fillId="41" borderId="262" applyNumberFormat="0" applyAlignment="0" applyProtection="0"/>
    <xf numFmtId="186" fontId="44" fillId="0" borderId="267" applyNumberFormat="0" applyFill="0" applyAlignment="0" applyProtection="0"/>
    <xf numFmtId="186" fontId="56" fillId="14" borderId="260" applyNumberFormat="0" applyProtection="0">
      <alignment horizontal="left" vertical="top" indent="1"/>
    </xf>
    <xf numFmtId="186" fontId="56" fillId="14" borderId="260" applyNumberFormat="0" applyProtection="0">
      <alignment horizontal="left" vertical="top" indent="1"/>
    </xf>
    <xf numFmtId="4" fontId="56" fillId="15" borderId="266" applyNumberFormat="0" applyProtection="0">
      <alignment horizontal="left" vertical="center" indent="1"/>
    </xf>
    <xf numFmtId="186" fontId="56" fillId="21" borderId="260" applyNumberFormat="0" applyProtection="0">
      <alignment horizontal="left" vertical="top" indent="1"/>
    </xf>
    <xf numFmtId="186" fontId="27" fillId="15" borderId="260" applyNumberFormat="0" applyProtection="0">
      <alignment horizontal="left" vertical="center" indent="1"/>
    </xf>
    <xf numFmtId="186" fontId="56" fillId="15" borderId="260" applyNumberFormat="0" applyProtection="0">
      <alignment horizontal="left" vertical="top"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4" fontId="63" fillId="66" borderId="266" applyNumberFormat="0" applyProtection="0">
      <alignment horizontal="left" vertical="center" indent="1"/>
    </xf>
    <xf numFmtId="4" fontId="59" fillId="65" borderId="262" applyNumberFormat="0" applyProtection="0">
      <alignment horizontal="right" vertical="center"/>
    </xf>
    <xf numFmtId="186" fontId="56" fillId="40" borderId="262" applyNumberFormat="0" applyFont="0" applyAlignment="0" applyProtection="0"/>
    <xf numFmtId="4" fontId="64" fillId="64" borderId="262" applyNumberFormat="0" applyProtection="0">
      <alignment horizontal="right" vertical="center"/>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6" fillId="14" borderId="266" applyNumberFormat="0" applyProtection="0">
      <alignment horizontal="left" vertical="center" indent="1"/>
    </xf>
    <xf numFmtId="4" fontId="56" fillId="56" borderId="262" applyNumberFormat="0" applyProtection="0">
      <alignment horizontal="right" vertical="center"/>
    </xf>
    <xf numFmtId="186" fontId="56" fillId="63" borderId="260" applyNumberFormat="0" applyProtection="0">
      <alignment horizontal="left" vertical="top" indent="1"/>
    </xf>
    <xf numFmtId="186" fontId="56" fillId="40" borderId="262" applyNumberFormat="0" applyFont="0" applyAlignment="0" applyProtection="0"/>
    <xf numFmtId="186" fontId="56" fillId="40" borderId="262" applyNumberFormat="0" applyFont="0" applyAlignment="0" applyProtection="0"/>
    <xf numFmtId="186" fontId="56" fillId="63" borderId="262" applyNumberFormat="0" applyProtection="0">
      <alignment horizontal="left" vertical="center"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4" fontId="59" fillId="65" borderId="262" applyNumberFormat="0" applyProtection="0">
      <alignment horizontal="right" vertical="center"/>
    </xf>
    <xf numFmtId="186" fontId="56" fillId="40" borderId="262" applyNumberFormat="0" applyFont="0" applyAlignment="0" applyProtection="0"/>
    <xf numFmtId="4" fontId="56" fillId="57" borderId="266" applyNumberFormat="0" applyProtection="0">
      <alignment horizontal="right" vertical="center"/>
    </xf>
    <xf numFmtId="4" fontId="56" fillId="58" borderId="262" applyNumberFormat="0" applyProtection="0">
      <alignment horizontal="right" vertical="center"/>
    </xf>
    <xf numFmtId="4" fontId="56" fillId="61" borderId="266" applyNumberFormat="0" applyProtection="0">
      <alignment horizontal="left" vertical="center" indent="1"/>
    </xf>
    <xf numFmtId="186" fontId="27" fillId="21" borderId="260" applyNumberFormat="0" applyProtection="0">
      <alignment horizontal="left" vertical="center" indent="1"/>
    </xf>
    <xf numFmtId="186" fontId="56" fillId="21" borderId="260" applyNumberFormat="0" applyProtection="0">
      <alignment horizontal="left" vertical="top" indent="1"/>
    </xf>
    <xf numFmtId="186" fontId="27" fillId="15"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2" applyNumberFormat="0" applyProtection="0">
      <alignment horizontal="left" vertical="center"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37" fontId="33" fillId="0" borderId="265" applyNumberFormat="0"/>
    <xf numFmtId="4" fontId="64" fillId="64" borderId="262" applyNumberFormat="0" applyProtection="0">
      <alignment horizontal="right" vertical="center"/>
    </xf>
    <xf numFmtId="186" fontId="56" fillId="15" borderId="260" applyNumberFormat="0" applyProtection="0">
      <alignment horizontal="left" vertical="top" indent="1"/>
    </xf>
    <xf numFmtId="186" fontId="62" fillId="15" borderId="260" applyNumberFormat="0" applyProtection="0">
      <alignment horizontal="left" vertical="top" indent="1"/>
    </xf>
    <xf numFmtId="186" fontId="56" fillId="14" borderId="260" applyNumberFormat="0" applyProtection="0">
      <alignment horizontal="left" vertical="top" indent="1"/>
    </xf>
    <xf numFmtId="186" fontId="27" fillId="63" borderId="260" applyNumberFormat="0" applyProtection="0">
      <alignment horizontal="left" vertical="center" indent="1"/>
    </xf>
    <xf numFmtId="186" fontId="27" fillId="15" borderId="260" applyNumberFormat="0" applyProtection="0">
      <alignment horizontal="left" vertical="center" indent="1"/>
    </xf>
    <xf numFmtId="186" fontId="56" fillId="21" borderId="260" applyNumberFormat="0" applyProtection="0">
      <alignment horizontal="left" vertical="top" indent="1"/>
    </xf>
    <xf numFmtId="4" fontId="27" fillId="21" borderId="266" applyNumberFormat="0" applyProtection="0">
      <alignment horizontal="left" vertical="center" indent="1"/>
    </xf>
    <xf numFmtId="4" fontId="56" fillId="54" borderId="262" applyNumberFormat="0" applyProtection="0">
      <alignment horizontal="left" vertical="center" indent="1"/>
    </xf>
    <xf numFmtId="186" fontId="56" fillId="21" borderId="260" applyNumberFormat="0" applyProtection="0">
      <alignment horizontal="left" vertical="top" indent="1"/>
    </xf>
    <xf numFmtId="186" fontId="56" fillId="40" borderId="262" applyNumberFormat="0" applyFont="0" applyAlignment="0" applyProtection="0"/>
    <xf numFmtId="4" fontId="59" fillId="65" borderId="262" applyNumberFormat="0" applyProtection="0">
      <alignment horizontal="right" vertical="center"/>
    </xf>
    <xf numFmtId="186" fontId="27" fillId="14" borderId="260" applyNumberFormat="0" applyProtection="0">
      <alignment horizontal="left" vertical="top" indent="1"/>
    </xf>
    <xf numFmtId="186" fontId="56" fillId="15" borderId="260" applyNumberFormat="0" applyProtection="0">
      <alignment horizontal="left" vertical="top" indent="1"/>
    </xf>
    <xf numFmtId="4" fontId="56" fillId="61" borderId="266" applyNumberFormat="0" applyProtection="0">
      <alignment horizontal="left" vertical="center" indent="1"/>
    </xf>
    <xf numFmtId="4" fontId="56" fillId="57" borderId="266" applyNumberFormat="0" applyProtection="0">
      <alignment horizontal="right" vertical="center"/>
    </xf>
    <xf numFmtId="4" fontId="62" fillId="11" borderId="260" applyNumberFormat="0" applyProtection="0">
      <alignment horizontal="left" vertical="center" indent="1"/>
    </xf>
    <xf numFmtId="186" fontId="44" fillId="0" borderId="267" applyNumberFormat="0" applyFill="0" applyAlignment="0" applyProtection="0"/>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42" fillId="44" borderId="262" applyNumberFormat="0" applyAlignment="0" applyProtection="0"/>
    <xf numFmtId="186" fontId="56" fillId="40" borderId="262" applyNumberFormat="0" applyFont="0" applyAlignment="0" applyProtection="0"/>
    <xf numFmtId="4" fontId="59" fillId="53" borderId="262" applyNumberFormat="0" applyProtection="0">
      <alignment vertical="center"/>
    </xf>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186" fontId="62" fillId="48" borderId="260" applyNumberFormat="0" applyProtection="0">
      <alignment horizontal="left" vertical="top" indent="1"/>
    </xf>
    <xf numFmtId="186" fontId="44" fillId="0" borderId="267" applyNumberFormat="0" applyFill="0" applyAlignment="0" applyProtection="0"/>
    <xf numFmtId="186" fontId="56" fillId="14" borderId="260" applyNumberFormat="0" applyProtection="0">
      <alignment horizontal="left" vertical="top" indent="1"/>
    </xf>
    <xf numFmtId="186" fontId="56" fillId="63" borderId="262" applyNumberFormat="0" applyProtection="0">
      <alignment horizontal="left" vertical="center"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top" indent="1"/>
    </xf>
    <xf numFmtId="4" fontId="27" fillId="21" borderId="266" applyNumberFormat="0" applyProtection="0">
      <alignment horizontal="left" vertical="center" indent="1"/>
    </xf>
    <xf numFmtId="4" fontId="56" fillId="19" borderId="262" applyNumberFormat="0" applyProtection="0">
      <alignment horizontal="right" vertical="center"/>
    </xf>
    <xf numFmtId="186" fontId="56" fillId="40" borderId="262" applyNumberFormat="0" applyFont="0" applyAlignment="0" applyProtection="0"/>
    <xf numFmtId="4" fontId="56" fillId="52" borderId="262" applyNumberFormat="0" applyProtection="0">
      <alignment vertical="center"/>
    </xf>
    <xf numFmtId="4" fontId="56" fillId="61" borderId="266" applyNumberFormat="0" applyProtection="0">
      <alignment horizontal="left" vertical="center" indent="1"/>
    </xf>
    <xf numFmtId="186" fontId="27" fillId="21" borderId="260" applyNumberFormat="0" applyProtection="0">
      <alignment horizontal="left" vertical="center" indent="1"/>
    </xf>
    <xf numFmtId="186" fontId="27" fillId="15" borderId="260" applyNumberFormat="0" applyProtection="0">
      <alignment horizontal="left" vertical="top" indent="1"/>
    </xf>
    <xf numFmtId="186" fontId="56" fillId="40" borderId="262" applyNumberFormat="0" applyFont="0" applyAlignment="0" applyProtection="0"/>
    <xf numFmtId="186" fontId="56" fillId="14" borderId="260" applyNumberFormat="0" applyProtection="0">
      <alignment horizontal="left" vertical="top"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4" fontId="56" fillId="15" borderId="262" applyNumberFormat="0" applyProtection="0">
      <alignment horizontal="right" vertical="center"/>
    </xf>
    <xf numFmtId="4" fontId="56" fillId="53" borderId="262" applyNumberFormat="0" applyProtection="0">
      <alignment horizontal="left" vertical="center" indent="1"/>
    </xf>
    <xf numFmtId="4" fontId="59" fillId="65" borderId="262" applyNumberFormat="0" applyProtection="0">
      <alignment horizontal="right" vertical="center"/>
    </xf>
    <xf numFmtId="186" fontId="56" fillId="14" borderId="260" applyNumberFormat="0" applyProtection="0">
      <alignment horizontal="left" vertical="top" indent="1"/>
    </xf>
    <xf numFmtId="186" fontId="62" fillId="15" borderId="260" applyNumberFormat="0" applyProtection="0">
      <alignment horizontal="left" vertical="top" indent="1"/>
    </xf>
    <xf numFmtId="4" fontId="64" fillId="64" borderId="262" applyNumberFormat="0" applyProtection="0">
      <alignment horizontal="right" vertical="center"/>
    </xf>
    <xf numFmtId="4" fontId="62" fillId="11" borderId="260" applyNumberFormat="0" applyProtection="0">
      <alignment horizontal="left" vertical="center" indent="1"/>
    </xf>
    <xf numFmtId="186" fontId="27" fillId="14" borderId="260" applyNumberFormat="0" applyProtection="0">
      <alignment horizontal="left" vertical="center" indent="1"/>
    </xf>
    <xf numFmtId="186" fontId="56" fillId="63"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21" borderId="260" applyNumberFormat="0" applyProtection="0">
      <alignment horizontal="left" vertical="top" indent="1"/>
    </xf>
    <xf numFmtId="186" fontId="27" fillId="14" borderId="260" applyNumberFormat="0" applyProtection="0">
      <alignment horizontal="left" vertical="top" indent="1"/>
    </xf>
    <xf numFmtId="4" fontId="27" fillId="21" borderId="266" applyNumberFormat="0" applyProtection="0">
      <alignment horizontal="left" vertical="center" indent="1"/>
    </xf>
    <xf numFmtId="186" fontId="27" fillId="21" borderId="260" applyNumberFormat="0" applyProtection="0">
      <alignment horizontal="left" vertical="top" indent="1"/>
    </xf>
    <xf numFmtId="4" fontId="56" fillId="57" borderId="266" applyNumberFormat="0" applyProtection="0">
      <alignment horizontal="right" vertical="center"/>
    </xf>
    <xf numFmtId="186" fontId="56" fillId="11" borderId="262" applyNumberFormat="0" applyProtection="0">
      <alignment horizontal="left" vertical="center" indent="1"/>
    </xf>
    <xf numFmtId="4" fontId="56" fillId="53" borderId="262" applyNumberFormat="0" applyProtection="0">
      <alignment horizontal="left" vertical="center" indent="1"/>
    </xf>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56" fillId="40" borderId="262" applyNumberFormat="0" applyFont="0" applyAlignment="0" applyProtection="0"/>
    <xf numFmtId="4" fontId="56" fillId="55" borderId="262" applyNumberFormat="0" applyProtection="0">
      <alignment horizontal="right" vertical="center"/>
    </xf>
    <xf numFmtId="4" fontId="56" fillId="61" borderId="266" applyNumberFormat="0" applyProtection="0">
      <alignment horizontal="left" vertical="center" indent="1"/>
    </xf>
    <xf numFmtId="186" fontId="27" fillId="21" borderId="260" applyNumberFormat="0" applyProtection="0">
      <alignment horizontal="left" vertical="top" indent="1"/>
    </xf>
    <xf numFmtId="186" fontId="56" fillId="62" borderId="262" applyNumberFormat="0" applyProtection="0">
      <alignment horizontal="left" vertical="center" indent="1"/>
    </xf>
    <xf numFmtId="186" fontId="56" fillId="15" borderId="260" applyNumberFormat="0" applyProtection="0">
      <alignment horizontal="left" vertical="top" indent="1"/>
    </xf>
    <xf numFmtId="186" fontId="56" fillId="63" borderId="260" applyNumberFormat="0" applyProtection="0">
      <alignment horizontal="left" vertical="top" indent="1"/>
    </xf>
    <xf numFmtId="4" fontId="56" fillId="60" borderId="262" applyNumberFormat="0" applyProtection="0">
      <alignment horizontal="right" vertical="center"/>
    </xf>
    <xf numFmtId="4" fontId="56" fillId="16" borderId="262" applyNumberFormat="0" applyProtection="0">
      <alignment horizontal="right" vertical="center"/>
    </xf>
    <xf numFmtId="186" fontId="56" fillId="21" borderId="260" applyNumberFormat="0" applyProtection="0">
      <alignment horizontal="left" vertical="top" indent="1"/>
    </xf>
    <xf numFmtId="186" fontId="56" fillId="63" borderId="260" applyNumberFormat="0" applyProtection="0">
      <alignment horizontal="left" vertical="top" indent="1"/>
    </xf>
    <xf numFmtId="186" fontId="42" fillId="44" borderId="262" applyNumberFormat="0" applyAlignment="0" applyProtection="0"/>
    <xf numFmtId="186" fontId="56" fillId="15" borderId="260" applyNumberFormat="0" applyProtection="0">
      <alignment horizontal="left" vertical="top" indent="1"/>
    </xf>
    <xf numFmtId="186" fontId="56" fillId="14" borderId="260" applyNumberFormat="0" applyProtection="0">
      <alignment horizontal="left" vertical="top" indent="1"/>
    </xf>
    <xf numFmtId="4" fontId="56" fillId="54" borderId="262" applyNumberFormat="0" applyProtection="0">
      <alignment horizontal="left" vertical="center" indent="1"/>
    </xf>
    <xf numFmtId="4" fontId="56" fillId="0" borderId="262" applyNumberFormat="0" applyProtection="0">
      <alignment horizontal="right" vertical="center"/>
    </xf>
    <xf numFmtId="186" fontId="56" fillId="40" borderId="262" applyNumberFormat="0" applyFont="0" applyAlignment="0" applyProtection="0"/>
    <xf numFmtId="186" fontId="50" fillId="41" borderId="262" applyNumberFormat="0" applyAlignment="0" applyProtection="0"/>
    <xf numFmtId="186" fontId="60" fillId="52" borderId="260" applyNumberFormat="0" applyProtection="0">
      <alignment horizontal="left" vertical="top" indent="1"/>
    </xf>
    <xf numFmtId="186" fontId="56" fillId="40" borderId="262" applyNumberFormat="0" applyFont="0" applyAlignment="0" applyProtection="0"/>
    <xf numFmtId="186" fontId="56" fillId="14" borderId="262" applyNumberFormat="0" applyProtection="0">
      <alignment horizontal="left" vertical="center" indent="1"/>
    </xf>
    <xf numFmtId="186" fontId="42" fillId="44" borderId="262" applyNumberFormat="0" applyAlignment="0" applyProtection="0"/>
    <xf numFmtId="4" fontId="59" fillId="65" borderId="262" applyNumberFormat="0" applyProtection="0">
      <alignment horizontal="right" vertical="center"/>
    </xf>
    <xf numFmtId="186" fontId="50" fillId="41" borderId="262" applyNumberFormat="0" applyAlignment="0" applyProtection="0"/>
    <xf numFmtId="186" fontId="42" fillId="44" borderId="262" applyNumberFormat="0" applyAlignment="0" applyProtection="0"/>
    <xf numFmtId="4" fontId="56" fillId="53" borderId="262" applyNumberFormat="0" applyProtection="0">
      <alignment horizontal="left" vertical="center" indent="1"/>
    </xf>
    <xf numFmtId="186" fontId="50" fillId="41" borderId="262" applyNumberFormat="0" applyAlignment="0" applyProtection="0"/>
    <xf numFmtId="4" fontId="56" fillId="54" borderId="262" applyNumberFormat="0" applyProtection="0">
      <alignment horizontal="left" vertical="center" indent="1"/>
    </xf>
    <xf numFmtId="4" fontId="56" fillId="19" borderId="262" applyNumberFormat="0" applyProtection="0">
      <alignment horizontal="right" vertical="center"/>
    </xf>
    <xf numFmtId="4" fontId="64" fillId="64" borderId="262" applyNumberFormat="0" applyProtection="0">
      <alignment horizontal="right" vertical="center"/>
    </xf>
    <xf numFmtId="4" fontId="56" fillId="23" borderId="262" applyNumberFormat="0" applyProtection="0">
      <alignment horizontal="right" vertical="center"/>
    </xf>
    <xf numFmtId="186" fontId="42" fillId="44"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top" indent="1"/>
    </xf>
    <xf numFmtId="186" fontId="56" fillId="14" borderId="260" applyNumberFormat="0" applyProtection="0">
      <alignment horizontal="left" vertical="top" indent="1"/>
    </xf>
    <xf numFmtId="186" fontId="27" fillId="14" borderId="260" applyNumberFormat="0" applyProtection="0">
      <alignment horizontal="left" vertical="center"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top" indent="1"/>
    </xf>
    <xf numFmtId="186" fontId="56" fillId="63" borderId="260" applyNumberFormat="0" applyProtection="0">
      <alignment horizontal="left" vertical="top" indent="1"/>
    </xf>
    <xf numFmtId="186" fontId="27" fillId="63" borderId="260" applyNumberFormat="0" applyProtection="0">
      <alignment horizontal="left" vertical="center"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56" fillId="15" borderId="260" applyNumberFormat="0" applyProtection="0">
      <alignment horizontal="left" vertical="top" indent="1"/>
    </xf>
    <xf numFmtId="186" fontId="27" fillId="15" borderId="260" applyNumberFormat="0" applyProtection="0">
      <alignment horizontal="left" vertical="top" indent="1"/>
    </xf>
    <xf numFmtId="186" fontId="56" fillId="15" borderId="260" applyNumberFormat="0" applyProtection="0">
      <alignment horizontal="left" vertical="top" indent="1"/>
    </xf>
    <xf numFmtId="186" fontId="27" fillId="15" borderId="260" applyNumberFormat="0" applyProtection="0">
      <alignment horizontal="left" vertical="center"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top" indent="1"/>
    </xf>
    <xf numFmtId="186" fontId="56" fillId="21" borderId="260" applyNumberFormat="0" applyProtection="0">
      <alignment horizontal="left" vertical="top" indent="1"/>
    </xf>
    <xf numFmtId="186" fontId="27" fillId="21" borderId="260" applyNumberFormat="0" applyProtection="0">
      <alignment horizontal="left" vertical="center" indent="1"/>
    </xf>
    <xf numFmtId="186" fontId="60" fillId="52" borderId="260" applyNumberFormat="0" applyProtection="0">
      <alignment horizontal="left" vertical="top" indent="1"/>
    </xf>
    <xf numFmtId="186" fontId="57" fillId="44" borderId="263" applyNumberFormat="0" applyAlignment="0" applyProtection="0"/>
    <xf numFmtId="186" fontId="57" fillId="44" borderId="263" applyNumberFormat="0" applyAlignment="0" applyProtection="0"/>
    <xf numFmtId="186" fontId="42" fillId="44" borderId="262" applyNumberForma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23" borderId="262" applyNumberFormat="0" applyProtection="0">
      <alignment horizontal="right" vertical="center"/>
    </xf>
    <xf numFmtId="4" fontId="56" fillId="58" borderId="262" applyNumberFormat="0" applyProtection="0">
      <alignment horizontal="right" vertical="center"/>
    </xf>
    <xf numFmtId="4" fontId="56" fillId="59" borderId="262" applyNumberFormat="0" applyProtection="0">
      <alignment horizontal="right" vertical="center"/>
    </xf>
    <xf numFmtId="4" fontId="56" fillId="1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56" fillId="14" borderId="260" applyNumberFormat="0" applyProtection="0">
      <alignment horizontal="left" vertical="top" indent="1"/>
    </xf>
    <xf numFmtId="186" fontId="61" fillId="21" borderId="264" applyBorder="0"/>
    <xf numFmtId="4" fontId="62" fillId="48" borderId="260" applyNumberFormat="0" applyProtection="0">
      <alignment vertical="center"/>
    </xf>
    <xf numFmtId="4" fontId="62" fillId="11" borderId="260" applyNumberFormat="0" applyProtection="0">
      <alignment horizontal="left" vertical="center" indent="1"/>
    </xf>
    <xf numFmtId="186" fontId="62" fillId="48" borderId="260" applyNumberFormat="0" applyProtection="0">
      <alignment horizontal="left" vertical="top" indent="1"/>
    </xf>
    <xf numFmtId="186" fontId="62" fillId="15" borderId="260" applyNumberFormat="0" applyProtection="0">
      <alignment horizontal="left" vertical="top" indent="1"/>
    </xf>
    <xf numFmtId="37" fontId="33" fillId="0" borderId="265" applyNumberFormat="0"/>
    <xf numFmtId="186" fontId="44" fillId="0" borderId="267" applyNumberFormat="0" applyFill="0" applyAlignment="0" applyProtection="0"/>
    <xf numFmtId="186" fontId="44" fillId="0" borderId="267" applyNumberFormat="0" applyFill="0" applyAlignment="0" applyProtection="0"/>
    <xf numFmtId="186" fontId="56" fillId="14" borderId="262" applyNumberFormat="0" applyProtection="0">
      <alignment horizontal="left" vertical="center" indent="1"/>
    </xf>
    <xf numFmtId="186" fontId="56" fillId="63" borderId="262" applyNumberFormat="0" applyProtection="0">
      <alignment horizontal="left" vertical="center" indent="1"/>
    </xf>
    <xf numFmtId="186" fontId="56" fillId="62" borderId="262" applyNumberFormat="0" applyProtection="0">
      <alignment horizontal="left" vertical="center" indent="1"/>
    </xf>
    <xf numFmtId="186" fontId="56" fillId="11" borderId="262" applyNumberFormat="0" applyProtection="0">
      <alignment horizontal="left" vertical="center" indent="1"/>
    </xf>
    <xf numFmtId="4" fontId="56" fillId="15" borderId="262" applyNumberFormat="0" applyProtection="0">
      <alignment horizontal="right" vertical="center"/>
    </xf>
    <xf numFmtId="4" fontId="56" fillId="60" borderId="262" applyNumberFormat="0" applyProtection="0">
      <alignment horizontal="right" vertical="center"/>
    </xf>
    <xf numFmtId="4" fontId="56" fillId="16" borderId="262" applyNumberFormat="0" applyProtection="0">
      <alignment horizontal="right" vertical="center"/>
    </xf>
    <xf numFmtId="4" fontId="56" fillId="19" borderId="262" applyNumberFormat="0" applyProtection="0">
      <alignment horizontal="right" vertical="center"/>
    </xf>
    <xf numFmtId="4" fontId="56" fillId="59" borderId="262" applyNumberFormat="0" applyProtection="0">
      <alignment horizontal="right" vertical="center"/>
    </xf>
    <xf numFmtId="4" fontId="56" fillId="58" borderId="262" applyNumberFormat="0" applyProtection="0">
      <alignment horizontal="right" vertical="center"/>
    </xf>
    <xf numFmtId="4" fontId="56" fillId="23" borderId="262" applyNumberFormat="0" applyProtection="0">
      <alignment horizontal="right" vertical="center"/>
    </xf>
    <xf numFmtId="4" fontId="56" fillId="56" borderId="262" applyNumberFormat="0" applyProtection="0">
      <alignment horizontal="right" vertical="center"/>
    </xf>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53" borderId="262" applyNumberFormat="0" applyProtection="0">
      <alignment horizontal="left" vertical="center" indent="1"/>
    </xf>
    <xf numFmtId="4" fontId="59" fillId="53" borderId="262" applyNumberFormat="0" applyProtection="0">
      <alignment vertical="center"/>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7" fillId="44" borderId="263" applyNumberForma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5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3" borderId="262" applyNumberFormat="0" applyProtection="0">
      <alignment horizontal="left" vertical="center" indent="1"/>
    </xf>
    <xf numFmtId="186" fontId="61" fillId="21" borderId="264" applyBorder="0"/>
    <xf numFmtId="37" fontId="33" fillId="0" borderId="265" applyNumberFormat="0"/>
    <xf numFmtId="186" fontId="44" fillId="0" borderId="267" applyNumberFormat="0" applyFill="0" applyAlignment="0" applyProtection="0"/>
    <xf numFmtId="186" fontId="44" fillId="0" borderId="267" applyNumberFormat="0" applyFill="0" applyAlignment="0" applyProtection="0"/>
    <xf numFmtId="186" fontId="42" fillId="44" borderId="262" applyNumberFormat="0" applyAlignment="0" applyProtection="0"/>
    <xf numFmtId="4" fontId="56" fillId="23" borderId="262" applyNumberFormat="0" applyProtection="0">
      <alignment horizontal="right" vertical="center"/>
    </xf>
    <xf numFmtId="4" fontId="56" fillId="58" borderId="262" applyNumberFormat="0" applyProtection="0">
      <alignment horizontal="right" vertical="center"/>
    </xf>
    <xf numFmtId="186" fontId="56" fillId="62" borderId="262" applyNumberFormat="0" applyProtection="0">
      <alignment horizontal="left" vertical="center" indent="1"/>
    </xf>
    <xf numFmtId="4" fontId="56" fillId="19" borderId="262" applyNumberFormat="0" applyProtection="0">
      <alignment horizontal="right" vertical="center"/>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44" fillId="0" borderId="267" applyNumberFormat="0" applyFill="0" applyAlignment="0" applyProtection="0"/>
    <xf numFmtId="186" fontId="56" fillId="14" borderId="262" applyNumberFormat="0" applyProtection="0">
      <alignment horizontal="left" vertical="center" indent="1"/>
    </xf>
    <xf numFmtId="186" fontId="42" fillId="44" borderId="262" applyNumberFormat="0" applyAlignment="0" applyProtection="0"/>
    <xf numFmtId="186" fontId="42" fillId="44" borderId="262" applyNumberFormat="0" applyAlignment="0" applyProtection="0"/>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42" fillId="44" borderId="262" applyNumberForma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23" borderId="262" applyNumberFormat="0" applyProtection="0">
      <alignment horizontal="right" vertical="center"/>
    </xf>
    <xf numFmtId="4" fontId="56" fillId="58" borderId="262" applyNumberFormat="0" applyProtection="0">
      <alignment horizontal="right" vertical="center"/>
    </xf>
    <xf numFmtId="4" fontId="56" fillId="59" borderId="262" applyNumberFormat="0" applyProtection="0">
      <alignment horizontal="right" vertical="center"/>
    </xf>
    <xf numFmtId="4" fontId="56" fillId="1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2" applyNumberFormat="0" applyProtection="0">
      <alignment horizontal="left" vertical="center" indent="1"/>
    </xf>
    <xf numFmtId="186" fontId="56" fillId="63" borderId="262" applyNumberFormat="0" applyProtection="0">
      <alignment horizontal="left" vertical="center" indent="1"/>
    </xf>
    <xf numFmtId="186" fontId="56" fillId="62" borderId="262" applyNumberFormat="0" applyProtection="0">
      <alignment horizontal="left" vertical="center" indent="1"/>
    </xf>
    <xf numFmtId="186" fontId="56" fillId="11" borderId="262" applyNumberFormat="0" applyProtection="0">
      <alignment horizontal="left" vertical="center" indent="1"/>
    </xf>
    <xf numFmtId="4" fontId="56" fillId="15" borderId="262" applyNumberFormat="0" applyProtection="0">
      <alignment horizontal="right" vertical="center"/>
    </xf>
    <xf numFmtId="4" fontId="56" fillId="60" borderId="262" applyNumberFormat="0" applyProtection="0">
      <alignment horizontal="right" vertical="center"/>
    </xf>
    <xf numFmtId="4" fontId="56" fillId="16" borderId="262" applyNumberFormat="0" applyProtection="0">
      <alignment horizontal="right" vertical="center"/>
    </xf>
    <xf numFmtId="4" fontId="56" fillId="19" borderId="262" applyNumberFormat="0" applyProtection="0">
      <alignment horizontal="right" vertical="center"/>
    </xf>
    <xf numFmtId="4" fontId="56" fillId="59" borderId="262" applyNumberFormat="0" applyProtection="0">
      <alignment horizontal="right" vertical="center"/>
    </xf>
    <xf numFmtId="4" fontId="56" fillId="58" borderId="262" applyNumberFormat="0" applyProtection="0">
      <alignment horizontal="right" vertical="center"/>
    </xf>
    <xf numFmtId="4" fontId="56" fillId="23" borderId="262" applyNumberFormat="0" applyProtection="0">
      <alignment horizontal="right" vertical="center"/>
    </xf>
    <xf numFmtId="4" fontId="56" fillId="56" borderId="262" applyNumberFormat="0" applyProtection="0">
      <alignment horizontal="right" vertical="center"/>
    </xf>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53" borderId="262" applyNumberFormat="0" applyProtection="0">
      <alignment horizontal="left" vertical="center" indent="1"/>
    </xf>
    <xf numFmtId="4" fontId="59" fillId="53" borderId="262" applyNumberFormat="0" applyProtection="0">
      <alignment vertical="center"/>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42" fillId="44" borderId="262" applyNumberFormat="0" applyAlignment="0" applyProtection="0"/>
    <xf numFmtId="186" fontId="42" fillId="44"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0" fillId="41" borderId="262" applyNumberForma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5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4" fontId="56" fillId="52" borderId="262" applyNumberFormat="0" applyProtection="0">
      <alignment vertical="center"/>
    </xf>
    <xf numFmtId="4" fontId="59" fillId="53" borderId="262" applyNumberFormat="0" applyProtection="0">
      <alignment vertical="center"/>
    </xf>
    <xf numFmtId="4" fontId="56" fillId="53" borderId="262" applyNumberFormat="0" applyProtection="0">
      <alignment horizontal="left" vertical="center" indent="1"/>
    </xf>
    <xf numFmtId="4" fontId="56" fillId="54" borderId="262" applyNumberFormat="0" applyProtection="0">
      <alignment horizontal="left" vertical="center" indent="1"/>
    </xf>
    <xf numFmtId="4" fontId="56" fillId="55" borderId="262" applyNumberFormat="0" applyProtection="0">
      <alignment horizontal="right" vertical="center"/>
    </xf>
    <xf numFmtId="4" fontId="56" fillId="56" borderId="262" applyNumberFormat="0" applyProtection="0">
      <alignment horizontal="right" vertical="center"/>
    </xf>
    <xf numFmtId="4" fontId="56" fillId="23" borderId="262" applyNumberFormat="0" applyProtection="0">
      <alignment horizontal="right" vertical="center"/>
    </xf>
    <xf numFmtId="4" fontId="56" fillId="58" borderId="262" applyNumberFormat="0" applyProtection="0">
      <alignment horizontal="right" vertical="center"/>
    </xf>
    <xf numFmtId="4" fontId="56" fillId="59" borderId="262" applyNumberFormat="0" applyProtection="0">
      <alignment horizontal="right" vertical="center"/>
    </xf>
    <xf numFmtId="4" fontId="56" fillId="19" borderId="262" applyNumberFormat="0" applyProtection="0">
      <alignment horizontal="right" vertical="center"/>
    </xf>
    <xf numFmtId="4" fontId="56" fillId="16" borderId="262" applyNumberFormat="0" applyProtection="0">
      <alignment horizontal="right" vertical="center"/>
    </xf>
    <xf numFmtId="4" fontId="56" fillId="60" borderId="262" applyNumberFormat="0" applyProtection="0">
      <alignment horizontal="right" vertical="center"/>
    </xf>
    <xf numFmtId="4" fontId="56" fillId="15" borderId="262" applyNumberFormat="0" applyProtection="0">
      <alignment horizontal="right" vertical="center"/>
    </xf>
    <xf numFmtId="186" fontId="56" fillId="11" borderId="262" applyNumberFormat="0" applyProtection="0">
      <alignment horizontal="left" vertical="center" indent="1"/>
    </xf>
    <xf numFmtId="186" fontId="56" fillId="62" borderId="262" applyNumberFormat="0" applyProtection="0">
      <alignment horizontal="left" vertical="center" indent="1"/>
    </xf>
    <xf numFmtId="186" fontId="56" fillId="63" borderId="262" applyNumberFormat="0" applyProtection="0">
      <alignment horizontal="left" vertical="center" indent="1"/>
    </xf>
    <xf numFmtId="186" fontId="56" fillId="14" borderId="262" applyNumberFormat="0" applyProtection="0">
      <alignment horizontal="left" vertical="center" indent="1"/>
    </xf>
    <xf numFmtId="186" fontId="56" fillId="63" borderId="262" applyNumberFormat="0" applyProtection="0">
      <alignment horizontal="left" vertical="center" indent="1"/>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42" fillId="44" borderId="262" applyNumberFormat="0" applyAlignment="0" applyProtection="0"/>
    <xf numFmtId="186" fontId="42" fillId="44" borderId="262" applyNumberFormat="0" applyAlignment="0" applyProtection="0"/>
    <xf numFmtId="4" fontId="56" fillId="23" borderId="262" applyNumberFormat="0" applyProtection="0">
      <alignment horizontal="right" vertical="center"/>
    </xf>
    <xf numFmtId="4" fontId="56" fillId="58" borderId="262" applyNumberFormat="0" applyProtection="0">
      <alignment horizontal="right" vertical="center"/>
    </xf>
    <xf numFmtId="186" fontId="56" fillId="62" borderId="262" applyNumberFormat="0" applyProtection="0">
      <alignment horizontal="left" vertical="center" indent="1"/>
    </xf>
    <xf numFmtId="4" fontId="56" fillId="19" borderId="262" applyNumberFormat="0" applyProtection="0">
      <alignment horizontal="right" vertical="center"/>
    </xf>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14" borderId="262" applyNumberFormat="0" applyProtection="0">
      <alignment horizontal="left" vertical="center" indent="1"/>
    </xf>
    <xf numFmtId="186" fontId="42" fillId="44" borderId="262" applyNumberFormat="0" applyAlignment="0" applyProtection="0"/>
    <xf numFmtId="186" fontId="42" fillId="44" borderId="262" applyNumberFormat="0" applyAlignment="0" applyProtection="0"/>
    <xf numFmtId="4" fontId="56" fillId="0" borderId="262" applyNumberFormat="0" applyProtection="0">
      <alignment horizontal="right" vertical="center"/>
    </xf>
    <xf numFmtId="4" fontId="59" fillId="65" borderId="262" applyNumberFormat="0" applyProtection="0">
      <alignment horizontal="right" vertical="center"/>
    </xf>
    <xf numFmtId="4" fontId="56" fillId="54" borderId="262" applyNumberFormat="0" applyProtection="0">
      <alignment horizontal="left" vertical="center" indent="1"/>
    </xf>
    <xf numFmtId="4" fontId="64" fillId="64" borderId="262" applyNumberFormat="0" applyProtection="0">
      <alignment horizontal="right" vertical="center"/>
    </xf>
    <xf numFmtId="186" fontId="56" fillId="63" borderId="262" applyNumberFormat="0" applyProtection="0">
      <alignment horizontal="left" vertical="center" indent="1"/>
    </xf>
    <xf numFmtId="186" fontId="56" fillId="40" borderId="262" applyNumberFormat="0" applyFont="0" applyAlignment="0" applyProtection="0"/>
    <xf numFmtId="186" fontId="42" fillId="44" borderId="262" applyNumberFormat="0" applyAlignment="0" applyProtection="0"/>
    <xf numFmtId="4" fontId="64" fillId="64" borderId="262" applyNumberFormat="0" applyProtection="0">
      <alignment horizontal="right" vertical="center"/>
    </xf>
    <xf numFmtId="4" fontId="56" fillId="54" borderId="262" applyNumberFormat="0" applyProtection="0">
      <alignment horizontal="left" vertical="center" indent="1"/>
    </xf>
    <xf numFmtId="4" fontId="59" fillId="65" borderId="262" applyNumberFormat="0" applyProtection="0">
      <alignment horizontal="right" vertical="center"/>
    </xf>
    <xf numFmtId="4" fontId="56" fillId="0" borderId="262" applyNumberFormat="0" applyProtection="0">
      <alignment horizontal="right" vertical="center"/>
    </xf>
    <xf numFmtId="186" fontId="56" fillId="62" borderId="262" applyNumberFormat="0" applyProtection="0">
      <alignment horizontal="left" vertical="center" indent="1"/>
    </xf>
    <xf numFmtId="186" fontId="56" fillId="11" borderId="262" applyNumberFormat="0" applyProtection="0">
      <alignment horizontal="left" vertical="center" indent="1"/>
    </xf>
    <xf numFmtId="4" fontId="56" fillId="15" borderId="262" applyNumberFormat="0" applyProtection="0">
      <alignment horizontal="right" vertical="center"/>
    </xf>
    <xf numFmtId="4" fontId="56" fillId="60" borderId="262" applyNumberFormat="0" applyProtection="0">
      <alignment horizontal="right" vertical="center"/>
    </xf>
    <xf numFmtId="4" fontId="56" fillId="16" borderId="262" applyNumberFormat="0" applyProtection="0">
      <alignment horizontal="right" vertical="center"/>
    </xf>
    <xf numFmtId="4" fontId="56" fillId="19" borderId="262" applyNumberFormat="0" applyProtection="0">
      <alignment horizontal="right" vertical="center"/>
    </xf>
    <xf numFmtId="4" fontId="56" fillId="59" borderId="262" applyNumberFormat="0" applyProtection="0">
      <alignment horizontal="right" vertical="center"/>
    </xf>
    <xf numFmtId="4" fontId="56" fillId="58" borderId="262" applyNumberFormat="0" applyProtection="0">
      <alignment horizontal="right" vertical="center"/>
    </xf>
    <xf numFmtId="4" fontId="56" fillId="23" borderId="262" applyNumberFormat="0" applyProtection="0">
      <alignment horizontal="right" vertical="center"/>
    </xf>
    <xf numFmtId="4" fontId="56" fillId="56" borderId="262" applyNumberFormat="0" applyProtection="0">
      <alignment horizontal="right" vertical="center"/>
    </xf>
    <xf numFmtId="4" fontId="56" fillId="55" borderId="262" applyNumberFormat="0" applyProtection="0">
      <alignment horizontal="right" vertical="center"/>
    </xf>
    <xf numFmtId="4" fontId="56" fillId="54" borderId="262" applyNumberFormat="0" applyProtection="0">
      <alignment horizontal="left" vertical="center" indent="1"/>
    </xf>
    <xf numFmtId="4" fontId="56" fillId="53" borderId="262" applyNumberFormat="0" applyProtection="0">
      <alignment horizontal="left" vertical="center" indent="1"/>
    </xf>
    <xf numFmtId="4" fontId="59" fillId="53" borderId="262" applyNumberFormat="0" applyProtection="0">
      <alignment vertical="center"/>
    </xf>
    <xf numFmtId="4" fontId="56" fillId="52" borderId="262" applyNumberFormat="0" applyProtection="0">
      <alignment vertical="center"/>
    </xf>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6" fillId="40" borderId="262" applyNumberFormat="0" applyFont="0" applyAlignment="0" applyProtection="0"/>
    <xf numFmtId="186" fontId="50" fillId="41" borderId="262" applyNumberFormat="0" applyAlignment="0" applyProtection="0"/>
    <xf numFmtId="186" fontId="50" fillId="41" borderId="262" applyNumberFormat="0" applyAlignment="0" applyProtection="0"/>
    <xf numFmtId="186" fontId="42" fillId="44" borderId="262" applyNumberFormat="0" applyAlignment="0" applyProtection="0"/>
    <xf numFmtId="186" fontId="56" fillId="40" borderId="262" applyNumberFormat="0" applyFont="0" applyAlignment="0" applyProtection="0"/>
    <xf numFmtId="186" fontId="56" fillId="14" borderId="262"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4" applyNumberFormat="0" applyFont="0" applyAlignment="0" applyProtection="0"/>
    <xf numFmtId="0" fontId="2" fillId="103" borderId="164" applyNumberFormat="0" applyFont="0" applyAlignment="0" applyProtection="0"/>
    <xf numFmtId="0" fontId="2" fillId="103" borderId="164"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4"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68">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68" fontId="8" fillId="0" borderId="1" xfId="0" applyNumberFormat="1" applyFont="1" applyBorder="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5" xfId="5" applyFill="1" applyBorder="1"/>
    <xf numFmtId="168" fontId="13" fillId="0" borderId="156"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0" xfId="0" applyFont="1" applyFill="1" applyBorder="1"/>
    <xf numFmtId="168" fontId="8" fillId="0" borderId="271" xfId="0" applyNumberFormat="1" applyFont="1" applyBorder="1" applyAlignment="1">
      <alignment vertical="center"/>
    </xf>
    <xf numFmtId="180" fontId="8" fillId="0" borderId="271" xfId="0" applyNumberFormat="1" applyFont="1" applyBorder="1" applyAlignment="1">
      <alignment vertical="center"/>
    </xf>
    <xf numFmtId="170" fontId="8" fillId="0" borderId="271" xfId="0" applyNumberFormat="1" applyFont="1" applyBorder="1" applyAlignment="1">
      <alignment vertical="center"/>
    </xf>
    <xf numFmtId="168" fontId="16" fillId="0" borderId="271" xfId="0" applyNumberFormat="1" applyFont="1" applyBorder="1" applyAlignment="1">
      <alignment vertical="center"/>
    </xf>
    <xf numFmtId="168" fontId="13" fillId="0" borderId="271" xfId="0" applyNumberFormat="1" applyFont="1" applyBorder="1" applyAlignment="1">
      <alignment vertical="center"/>
    </xf>
    <xf numFmtId="173" fontId="13" fillId="0" borderId="271" xfId="0" applyNumberFormat="1" applyFont="1" applyBorder="1" applyAlignment="1">
      <alignment vertical="center"/>
    </xf>
    <xf numFmtId="173" fontId="8" fillId="0" borderId="271" xfId="0" applyNumberFormat="1" applyFont="1" applyBorder="1" applyAlignment="1">
      <alignment vertical="center"/>
    </xf>
    <xf numFmtId="168" fontId="13" fillId="0" borderId="271"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2"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3" xfId="0" applyNumberFormat="1" applyFont="1" applyBorder="1" applyAlignment="1">
      <alignment vertical="center"/>
    </xf>
    <xf numFmtId="168" fontId="8" fillId="0" borderId="273"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3"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5" xfId="0" applyNumberFormat="1" applyFont="1" applyBorder="1" applyAlignment="1">
      <alignment vertical="center"/>
    </xf>
    <xf numFmtId="205" fontId="13" fillId="0" borderId="275" xfId="0" applyNumberFormat="1" applyFont="1" applyBorder="1" applyAlignment="1">
      <alignment vertical="center"/>
    </xf>
    <xf numFmtId="205" fontId="13" fillId="0" borderId="273"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3" xfId="1" applyNumberFormat="1" applyFont="1" applyFill="1" applyBorder="1" applyAlignment="1">
      <alignment vertical="center"/>
    </xf>
    <xf numFmtId="168" fontId="13" fillId="0" borderId="276"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5" xfId="0" applyNumberFormat="1" applyFont="1" applyBorder="1"/>
    <xf numFmtId="173" fontId="8" fillId="0" borderId="273" xfId="0" applyNumberFormat="1" applyFont="1" applyBorder="1"/>
    <xf numFmtId="173" fontId="13" fillId="0" borderId="269" xfId="0" applyNumberFormat="1" applyFont="1" applyBorder="1" applyAlignment="1">
      <alignment vertical="center"/>
    </xf>
    <xf numFmtId="168" fontId="13" fillId="0" borderId="269" xfId="0" applyNumberFormat="1" applyFont="1" applyBorder="1" applyAlignment="1">
      <alignment vertical="center"/>
    </xf>
    <xf numFmtId="173" fontId="8" fillId="0" borderId="269" xfId="0" applyNumberFormat="1" applyFont="1" applyBorder="1" applyAlignment="1">
      <alignment vertical="center"/>
    </xf>
    <xf numFmtId="168" fontId="13" fillId="0" borderId="269" xfId="0" quotePrefix="1" applyNumberFormat="1" applyFont="1" applyBorder="1" applyAlignment="1">
      <alignment vertical="center"/>
    </xf>
    <xf numFmtId="168" fontId="8" fillId="0" borderId="269" xfId="0" applyNumberFormat="1" applyFont="1" applyBorder="1" applyAlignment="1">
      <alignment vertical="center"/>
    </xf>
    <xf numFmtId="164" fontId="8" fillId="0" borderId="0" xfId="6" applyFont="1" applyFill="1" applyBorder="1" applyAlignment="1">
      <alignment vertical="center"/>
    </xf>
    <xf numFmtId="164" fontId="8" fillId="0" borderId="275" xfId="6" applyFont="1" applyFill="1" applyBorder="1" applyAlignment="1">
      <alignment vertical="center"/>
    </xf>
    <xf numFmtId="164" fontId="8" fillId="0" borderId="273"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8" xfId="0" applyFont="1" applyBorder="1" applyAlignment="1">
      <alignment horizontal="center" vertical="center"/>
    </xf>
    <xf numFmtId="168" fontId="16" fillId="0" borderId="275" xfId="0" applyNumberFormat="1" applyFont="1" applyBorder="1" applyAlignment="1">
      <alignment vertical="center"/>
    </xf>
    <xf numFmtId="168" fontId="16" fillId="0" borderId="273"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8" xfId="0" applyNumberFormat="1" applyFont="1" applyBorder="1" applyAlignment="1">
      <alignment vertical="center"/>
    </xf>
    <xf numFmtId="168" fontId="16" fillId="0" borderId="274" xfId="0" applyNumberFormat="1" applyFont="1" applyBorder="1" applyAlignment="1">
      <alignment vertical="center"/>
    </xf>
    <xf numFmtId="173" fontId="13" fillId="0" borderId="273" xfId="0" applyNumberFormat="1" applyFont="1" applyBorder="1" applyAlignment="1">
      <alignment vertical="center"/>
    </xf>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168" fontId="8" fillId="91" borderId="273" xfId="0" applyNumberFormat="1" applyFont="1" applyFill="1" applyBorder="1" applyAlignment="1">
      <alignment vertical="center"/>
    </xf>
    <xf numFmtId="180" fontId="8" fillId="0" borderId="269" xfId="0" applyNumberFormat="1" applyFont="1" applyBorder="1" applyAlignment="1">
      <alignment vertical="center"/>
    </xf>
    <xf numFmtId="170" fontId="8" fillId="0" borderId="269" xfId="0" applyNumberFormat="1" applyFont="1" applyBorder="1" applyAlignment="1">
      <alignment vertical="center"/>
    </xf>
    <xf numFmtId="168" fontId="16" fillId="0" borderId="269" xfId="0" applyNumberFormat="1" applyFont="1" applyBorder="1" applyAlignment="1">
      <alignment vertical="center"/>
    </xf>
    <xf numFmtId="168" fontId="9" fillId="0" borderId="273" xfId="0" applyNumberFormat="1" applyFont="1" applyBorder="1" applyAlignment="1">
      <alignment vertical="center"/>
    </xf>
    <xf numFmtId="200" fontId="9" fillId="0" borderId="274" xfId="0" applyNumberFormat="1" applyFont="1" applyBorder="1" applyAlignment="1">
      <alignment vertical="center"/>
    </xf>
    <xf numFmtId="168" fontId="25" fillId="0" borderId="273" xfId="0" applyNumberFormat="1" applyFont="1" applyBorder="1" applyAlignment="1">
      <alignment vertical="center"/>
    </xf>
    <xf numFmtId="200" fontId="25" fillId="0" borderId="274" xfId="0" applyNumberFormat="1" applyFont="1" applyBorder="1" applyAlignment="1">
      <alignment vertical="center"/>
    </xf>
    <xf numFmtId="168" fontId="11" fillId="0" borderId="275" xfId="0" applyNumberFormat="1" applyFont="1" applyBorder="1" applyAlignment="1">
      <alignment vertical="center"/>
    </xf>
    <xf numFmtId="168" fontId="11" fillId="0" borderId="273" xfId="0" applyNumberFormat="1" applyFont="1" applyBorder="1" applyAlignment="1">
      <alignment vertical="center"/>
    </xf>
    <xf numFmtId="205" fontId="13" fillId="0" borderId="275" xfId="6" applyNumberFormat="1" applyFont="1" applyFill="1" applyBorder="1" applyAlignment="1">
      <alignment vertical="center"/>
    </xf>
    <xf numFmtId="205" fontId="13" fillId="0" borderId="273" xfId="6" applyNumberFormat="1" applyFont="1" applyFill="1" applyBorder="1" applyAlignment="1">
      <alignment vertical="center"/>
    </xf>
    <xf numFmtId="10" fontId="13" fillId="0" borderId="274" xfId="1" applyNumberFormat="1" applyFont="1" applyFill="1" applyBorder="1" applyAlignment="1">
      <alignment vertical="center"/>
    </xf>
    <xf numFmtId="10" fontId="13" fillId="0" borderId="273" xfId="1" applyNumberFormat="1" applyFont="1" applyFill="1" applyBorder="1" applyAlignment="1">
      <alignment vertical="center"/>
    </xf>
    <xf numFmtId="168" fontId="13" fillId="0" borderId="0" xfId="0" applyNumberFormat="1" applyFont="1" applyFill="1" applyAlignment="1">
      <alignment vertical="center"/>
    </xf>
    <xf numFmtId="202" fontId="13" fillId="130" borderId="0" xfId="0" applyNumberFormat="1" applyFont="1" applyFill="1"/>
    <xf numFmtId="0" fontId="0" fillId="0" borderId="0" xfId="0" applyFill="1"/>
    <xf numFmtId="0" fontId="8" fillId="0" borderId="0" xfId="0" applyFont="1" applyFill="1"/>
    <xf numFmtId="168" fontId="8" fillId="0" borderId="0" xfId="0" applyNumberFormat="1" applyFont="1" applyFill="1" applyAlignment="1">
      <alignment vertical="center"/>
    </xf>
    <xf numFmtId="175" fontId="8" fillId="0" borderId="0" xfId="0" applyNumberFormat="1" applyFont="1" applyFill="1" applyAlignment="1">
      <alignment vertical="center"/>
    </xf>
    <xf numFmtId="0" fontId="13" fillId="0" borderId="0" xfId="0" applyFont="1" applyFill="1" applyAlignment="1">
      <alignment vertical="center"/>
    </xf>
    <xf numFmtId="168" fontId="26" fillId="0" borderId="0" xfId="0" applyNumberFormat="1" applyFont="1" applyFill="1" applyAlignment="1">
      <alignment vertical="center"/>
    </xf>
    <xf numFmtId="168" fontId="16" fillId="0" borderId="0" xfId="0" applyNumberFormat="1" applyFont="1" applyFill="1" applyAlignment="1">
      <alignment vertical="center"/>
    </xf>
    <xf numFmtId="168" fontId="13" fillId="0" borderId="2" xfId="0" applyNumberFormat="1" applyFont="1" applyFill="1" applyBorder="1" applyAlignment="1">
      <alignment vertical="center"/>
    </xf>
    <xf numFmtId="168" fontId="14" fillId="3" borderId="0" xfId="2" applyNumberFormat="1" applyAlignment="1">
      <alignment vertical="center"/>
    </xf>
    <xf numFmtId="164" fontId="0" fillId="0" borderId="0" xfId="6" applyFont="1"/>
    <xf numFmtId="205" fontId="17" fillId="0" borderId="0" xfId="6" applyNumberFormat="1" applyFont="1" applyAlignment="1">
      <alignment vertical="center"/>
    </xf>
    <xf numFmtId="14" fontId="10" fillId="2" borderId="0" xfId="0" applyNumberFormat="1" applyFont="1" applyFill="1" applyAlignment="1">
      <alignment vertical="top" wrapText="1"/>
    </xf>
    <xf numFmtId="168" fontId="11" fillId="0" borderId="0" xfId="0" applyNumberFormat="1" applyFont="1" applyBorder="1" applyAlignment="1">
      <alignment vertical="center"/>
    </xf>
    <xf numFmtId="10" fontId="13" fillId="0" borderId="1" xfId="1" applyNumberFormat="1" applyFont="1" applyBorder="1" applyAlignment="1">
      <alignment vertical="center"/>
    </xf>
    <xf numFmtId="168" fontId="11" fillId="0" borderId="1" xfId="0" applyNumberFormat="1" applyFont="1" applyBorder="1" applyAlignment="1">
      <alignment vertical="center"/>
    </xf>
    <xf numFmtId="180" fontId="11" fillId="6" borderId="1" xfId="0" applyNumberFormat="1" applyFont="1" applyFill="1" applyBorder="1" applyAlignment="1">
      <alignment vertical="center"/>
    </xf>
    <xf numFmtId="176" fontId="11" fillId="0" borderId="0" xfId="0" applyNumberFormat="1" applyFont="1" applyFill="1" applyAlignment="1">
      <alignment vertical="center"/>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5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rgb="FF9C0006"/>
      </font>
      <fill>
        <patternFill>
          <bgColor rgb="FFFFC7CE"/>
        </patternFill>
      </fill>
    </dxf>
    <dxf>
      <fill>
        <patternFill>
          <bgColor rgb="FFFF9900"/>
        </patternFill>
      </fill>
    </dxf>
    <dxf>
      <font>
        <color rgb="FF006100"/>
      </font>
      <fill>
        <patternFill>
          <bgColor rgb="FFC6EFCE"/>
        </patternFill>
      </fill>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4" dropStyle="combo" dx="22" fmlaLink="UserInterface!$E$29" fmlaRange="$E$15:$E$28" sel="11" val="0"/>
</file>

<file path=xl/ctrlProps/ctrlProp10.xml><?xml version="1.0" encoding="utf-8"?>
<formControlPr xmlns="http://schemas.microsoft.com/office/spreadsheetml/2009/9/main" objectType="Drop" dropLines="14" dropStyle="combo" dx="22" fmlaLink="UserInterface!$E$29" fmlaRange="UserInterface!$E$15:$E$28" sel="11" val="0"/>
</file>

<file path=xl/ctrlProps/ctrlProp11.xml><?xml version="1.0" encoding="utf-8"?>
<formControlPr xmlns="http://schemas.microsoft.com/office/spreadsheetml/2009/9/main" objectType="Drop" dropLines="14" dropStyle="combo" dx="22" fmlaLink="UserInterface!$E$29" fmlaRange="UserInterface!$E$15:$E$28" sel="11" val="0"/>
</file>

<file path=xl/ctrlProps/ctrlProp12.xml><?xml version="1.0" encoding="utf-8"?>
<formControlPr xmlns="http://schemas.microsoft.com/office/spreadsheetml/2009/9/main" objectType="Drop" dropLines="14" dropStyle="combo" dx="22" fmlaLink="UserInterface!$E$29" fmlaRange="UserInterface!$E$15:$E$28" sel="11" val="0"/>
</file>

<file path=xl/ctrlProps/ctrlProp13.xml><?xml version="1.0" encoding="utf-8"?>
<formControlPr xmlns="http://schemas.microsoft.com/office/spreadsheetml/2009/9/main" objectType="Drop" dropLines="14" dropStyle="combo" dx="22" fmlaLink="UserInterface!$E$29" fmlaRange="UserInterface!$E$15:$E$28" sel="11" val="0"/>
</file>

<file path=xl/ctrlProps/ctrlProp14.xml><?xml version="1.0" encoding="utf-8"?>
<formControlPr xmlns="http://schemas.microsoft.com/office/spreadsheetml/2009/9/main" objectType="Drop" dropLines="14" dropStyle="combo" dx="22" fmlaLink="UserInterface!$E$29" fmlaRange="UserInterface!$E$15:$E$28" sel="11" val="0"/>
</file>

<file path=xl/ctrlProps/ctrlProp15.xml><?xml version="1.0" encoding="utf-8"?>
<formControlPr xmlns="http://schemas.microsoft.com/office/spreadsheetml/2009/9/main" objectType="Drop" dropLines="14" dropStyle="combo" dx="22" fmlaLink="UserInterface!$E$29" fmlaRange="UserInterface!$E$15:$E$28" sel="11" val="0"/>
</file>

<file path=xl/ctrlProps/ctrlProp16.xml><?xml version="1.0" encoding="utf-8"?>
<formControlPr xmlns="http://schemas.microsoft.com/office/spreadsheetml/2009/9/main" objectType="Drop" dropLines="14" dropStyle="combo" dx="22" fmlaLink="UserInterface!$E$29" fmlaRange="UserInterface!$E$15:$E$28" sel="11" val="0"/>
</file>

<file path=xl/ctrlProps/ctrlProp17.xml><?xml version="1.0" encoding="utf-8"?>
<formControlPr xmlns="http://schemas.microsoft.com/office/spreadsheetml/2009/9/main" objectType="Drop" dropLines="14" dropStyle="combo" dx="22" fmlaLink="UserInterface!$E$29" fmlaRange="UserInterface!$E$15:$E$28" sel="11" val="0"/>
</file>

<file path=xl/ctrlProps/ctrlProp18.xml><?xml version="1.0" encoding="utf-8"?>
<formControlPr xmlns="http://schemas.microsoft.com/office/spreadsheetml/2009/9/main" objectType="Drop" dropLines="14" dropStyle="combo" dx="22" fmlaLink="UserInterface!$E$29" fmlaRange="UserInterface!$E$15:$E$28" sel="11" val="0"/>
</file>

<file path=xl/ctrlProps/ctrlProp19.xml><?xml version="1.0" encoding="utf-8"?>
<formControlPr xmlns="http://schemas.microsoft.com/office/spreadsheetml/2009/9/main" objectType="Drop" dropLines="14" dropStyle="combo" dx="22" fmlaLink="UserInterface!$E$29" fmlaRange="UserInterface!$E$15:$E$28" sel="11" val="0"/>
</file>

<file path=xl/ctrlProps/ctrlProp2.xml><?xml version="1.0" encoding="utf-8"?>
<formControlPr xmlns="http://schemas.microsoft.com/office/spreadsheetml/2009/9/main" objectType="Drop" dropLines="14" dropStyle="combo" dx="22" fmlaLink="UserInterface!$E$29" fmlaRange="UserInterface!$E$15:$E$28" sel="11" val="0"/>
</file>

<file path=xl/ctrlProps/ctrlProp20.xml><?xml version="1.0" encoding="utf-8"?>
<formControlPr xmlns="http://schemas.microsoft.com/office/spreadsheetml/2009/9/main" objectType="Drop" dropLines="14" dropStyle="combo" dx="22" fmlaLink="UserInterface!$E$29" fmlaRange="UserInterface!$E$15:$E$28" sel="11" val="0"/>
</file>

<file path=xl/ctrlProps/ctrlProp21.xml><?xml version="1.0" encoding="utf-8"?>
<formControlPr xmlns="http://schemas.microsoft.com/office/spreadsheetml/2009/9/main" objectType="Drop" dropLines="14" dropStyle="combo" dx="22" fmlaLink="UserInterface!$E$29" fmlaRange="UserInterface!$E$15:$E$28" sel="11" val="0"/>
</file>

<file path=xl/ctrlProps/ctrlProp22.xml><?xml version="1.0" encoding="utf-8"?>
<formControlPr xmlns="http://schemas.microsoft.com/office/spreadsheetml/2009/9/main" objectType="Drop" dropLines="14" dropStyle="combo" dx="22" fmlaLink="UserInterface!$E$29" fmlaRange="UserInterface!$E$15:$E$28" sel="11" val="0"/>
</file>

<file path=xl/ctrlProps/ctrlProp23.xml><?xml version="1.0" encoding="utf-8"?>
<formControlPr xmlns="http://schemas.microsoft.com/office/spreadsheetml/2009/9/main" objectType="Drop" dropLines="14" dropStyle="combo" dx="22" fmlaLink="UserInterface!$E$29" fmlaRange="UserInterface!$E$15:$E$28" sel="11" val="0"/>
</file>

<file path=xl/ctrlProps/ctrlProp24.xml><?xml version="1.0" encoding="utf-8"?>
<formControlPr xmlns="http://schemas.microsoft.com/office/spreadsheetml/2009/9/main" objectType="Drop" dropLines="14" dropStyle="combo" dx="22" fmlaLink="UserInterface!$E$29" fmlaRange="UserInterface!$E$15:$E$28" sel="11" val="0"/>
</file>

<file path=xl/ctrlProps/ctrlProp25.xml><?xml version="1.0" encoding="utf-8"?>
<formControlPr xmlns="http://schemas.microsoft.com/office/spreadsheetml/2009/9/main" objectType="Drop" dropLines="14" dropStyle="combo" dx="22" fmlaLink="UserInterface!$E$29" fmlaRange="UserInterface!$E$15:$E$28" sel="11" val="0"/>
</file>

<file path=xl/ctrlProps/ctrlProp26.xml><?xml version="1.0" encoding="utf-8"?>
<formControlPr xmlns="http://schemas.microsoft.com/office/spreadsheetml/2009/9/main" objectType="Drop" dropLines="14" dropStyle="combo" dx="22" fmlaLink="UserInterface!$E$29" fmlaRange="UserInterface!$E$15:$E$28" sel="11" val="0"/>
</file>

<file path=xl/ctrlProps/ctrlProp27.xml><?xml version="1.0" encoding="utf-8"?>
<formControlPr xmlns="http://schemas.microsoft.com/office/spreadsheetml/2009/9/main" objectType="Drop" dropLines="14" dropStyle="combo" dx="22" fmlaLink="UserInterface!$E$29" fmlaRange="UserInterface!$E$15:$E$28" sel="11" val="0"/>
</file>

<file path=xl/ctrlProps/ctrlProp28.xml><?xml version="1.0" encoding="utf-8"?>
<formControlPr xmlns="http://schemas.microsoft.com/office/spreadsheetml/2009/9/main" objectType="Drop" dropLines="14" dropStyle="combo" dx="22" fmlaLink="UserInterface!$E$29" fmlaRange="UserInterface!$E$15:$E$28" sel="11" val="0"/>
</file>

<file path=xl/ctrlProps/ctrlProp3.xml><?xml version="1.0" encoding="utf-8"?>
<formControlPr xmlns="http://schemas.microsoft.com/office/spreadsheetml/2009/9/main" objectType="Drop" dropLines="14" dropStyle="combo" dx="22" fmlaLink="UserInterface!$E$29" fmlaRange="UserInterface!$E$15:$E$28" sel="11" val="0"/>
</file>

<file path=xl/ctrlProps/ctrlProp4.xml><?xml version="1.0" encoding="utf-8"?>
<formControlPr xmlns="http://schemas.microsoft.com/office/spreadsheetml/2009/9/main" objectType="Drop" dropLines="14" dropStyle="combo" dx="22" fmlaLink="UserInterface!$E$29" fmlaRange="UserInterface!$E$15:$E$28" sel="11" val="0"/>
</file>

<file path=xl/ctrlProps/ctrlProp5.xml><?xml version="1.0" encoding="utf-8"?>
<formControlPr xmlns="http://schemas.microsoft.com/office/spreadsheetml/2009/9/main" objectType="Drop" dropLines="14" dropStyle="combo" dx="22" fmlaLink="UserInterface!$E$29" fmlaRange="UserInterface!$E$15:$E$28" sel="11" val="0"/>
</file>

<file path=xl/ctrlProps/ctrlProp6.xml><?xml version="1.0" encoding="utf-8"?>
<formControlPr xmlns="http://schemas.microsoft.com/office/spreadsheetml/2009/9/main" objectType="Drop" dropLines="14" dropStyle="combo" dx="22" fmlaLink="UserInterface!$E$29" fmlaRange="UserInterface!$E$15:$E$28" sel="11" val="0"/>
</file>

<file path=xl/ctrlProps/ctrlProp7.xml><?xml version="1.0" encoding="utf-8"?>
<formControlPr xmlns="http://schemas.microsoft.com/office/spreadsheetml/2009/9/main" objectType="Drop" dropLines="14" dropStyle="combo" dx="22" fmlaLink="UserInterface!$E$29" fmlaRange="UserInterface!$E$15:$E$28" sel="11" val="0"/>
</file>

<file path=xl/ctrlProps/ctrlProp8.xml><?xml version="1.0" encoding="utf-8"?>
<formControlPr xmlns="http://schemas.microsoft.com/office/spreadsheetml/2009/9/main" objectType="Drop" dropLines="14" dropStyle="combo" dx="22" fmlaLink="UserInterface!$E$29" fmlaRange="UserInterface!$E$15:$E$28" sel="11" val="0"/>
</file>

<file path=xl/ctrlProps/ctrlProp9.xml><?xml version="1.0" encoding="utf-8"?>
<formControlPr xmlns="http://schemas.microsoft.com/office/spreadsheetml/2009/9/main" objectType="Drop" dropLines="14" dropStyle="combo" dx="22" fmlaLink="UserInterface!$E$29" fmlaRange="UserInterface!$E$15:$E$28" sel="1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1143001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19050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workbookViewId="0">
      <selection activeCell="G4" sqref="G4"/>
    </sheetView>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 min="48" max="16384" width="9" hidden="1"/>
  </cols>
  <sheetData>
    <row r="1" spans="1:12" ht="40.9"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7"/>
      <c r="K2" s="197"/>
      <c r="L2" s="197"/>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SPD 20231229.xlsx</v>
      </c>
      <c r="H4" s="179"/>
      <c r="I4" s="179"/>
      <c r="J4" s="172"/>
      <c r="K4" s="172"/>
      <c r="L4" s="172"/>
    </row>
    <row r="5" spans="1:12" ht="15">
      <c r="A5" s="151"/>
      <c r="B5" s="151"/>
      <c r="C5" s="153" t="s">
        <v>7</v>
      </c>
      <c r="D5" s="155"/>
      <c r="E5" s="155"/>
      <c r="F5" s="155"/>
      <c r="G5" s="562">
        <v>45289</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6" t="s">
        <v>954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955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s="2" customFormat="1" ht="15">
      <c r="B7" s="4" t="s">
        <v>956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547</v>
      </c>
      <c r="F11" s="34"/>
      <c r="G11" s="2" t="s">
        <v>550</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5"/>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957</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958</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92">
        <f>InputSummary!AR$194</f>
        <v>1.2891506141768156</v>
      </c>
      <c r="AS15" s="92">
        <f>InputSummary!AS$194</f>
        <v>1.3284361388165782</v>
      </c>
      <c r="AT15" s="92">
        <f>InputSummary!AT$194</f>
        <v>1.3511547218960771</v>
      </c>
      <c r="AU15" s="92">
        <f>InputSummary!AU$194</f>
        <v>1.3719916643626167</v>
      </c>
      <c r="AV15" s="92">
        <f>InputSummary!AV$194</f>
        <v>1.3968049905189786</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959</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960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961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3"/>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33.138113874587553</v>
      </c>
      <c r="AS22" s="8">
        <f>Totex!AS75</f>
        <v>41.029765725542298</v>
      </c>
      <c r="AT22" s="8">
        <f>Totex!AT75</f>
        <v>41.106687527075586</v>
      </c>
      <c r="AU22" s="8">
        <f>Totex!AU75</f>
        <v>43.777875997934849</v>
      </c>
      <c r="AV22" s="8">
        <f>Totex!AV75</f>
        <v>48.603877188886962</v>
      </c>
      <c r="AW22" s="2"/>
    </row>
    <row r="23" spans="1:49" s="82" customFormat="1" ht="15">
      <c r="A23" s="2"/>
      <c r="B23" s="2"/>
      <c r="C23" s="2"/>
      <c r="D23" s="2"/>
      <c r="E23" s="7" t="s">
        <v>962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76.18336073354881</v>
      </c>
      <c r="AS23" s="8">
        <f>Totex!AS76</f>
        <v>84.973371175231847</v>
      </c>
      <c r="AT23" s="8">
        <f>Totex!AT76</f>
        <v>74.958636372141768</v>
      </c>
      <c r="AU23" s="8">
        <f>Totex!AU76</f>
        <v>75.425071761154584</v>
      </c>
      <c r="AV23" s="8">
        <f>Totex!AV76</f>
        <v>74.274148421162522</v>
      </c>
      <c r="AW23" s="2"/>
    </row>
    <row r="24" spans="1:49" s="82" customFormat="1" ht="15">
      <c r="A24" s="2"/>
      <c r="B24" s="2"/>
      <c r="C24" s="2"/>
      <c r="D24" s="2"/>
      <c r="E24" s="7" t="s">
        <v>963</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39.108619945280566</v>
      </c>
      <c r="AS24" s="8">
        <f>Totex!AS77</f>
        <v>37.54223762930944</v>
      </c>
      <c r="AT24" s="8">
        <f>Totex!AT77</f>
        <v>32.773829531886363</v>
      </c>
      <c r="AU24" s="8">
        <f>Totex!AU77</f>
        <v>33.031320819680865</v>
      </c>
      <c r="AV24" s="8">
        <f>Totex!AV77</f>
        <v>30.280228039167664</v>
      </c>
      <c r="AW24" s="2"/>
    </row>
    <row r="25" spans="1:49" s="82" customFormat="1" ht="15">
      <c r="A25" s="2"/>
      <c r="B25" s="2"/>
      <c r="C25" s="2"/>
      <c r="D25" s="2"/>
      <c r="E25" s="7" t="s">
        <v>964</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25.734761019934329</v>
      </c>
      <c r="AS25" s="8">
        <f>Totex!AS78</f>
        <v>25.753699105006561</v>
      </c>
      <c r="AT25" s="8">
        <f>Totex!AT78</f>
        <v>25.58126029442905</v>
      </c>
      <c r="AU25" s="8">
        <f>Totex!AU78</f>
        <v>25.48743963162817</v>
      </c>
      <c r="AV25" s="8">
        <f>Totex!AV78</f>
        <v>25.334289622667896</v>
      </c>
      <c r="AW25" s="2"/>
    </row>
    <row r="26" spans="1:49" s="82" customFormat="1" ht="15">
      <c r="A26" s="2"/>
      <c r="B26" s="2"/>
      <c r="C26" s="2"/>
      <c r="D26" s="2"/>
      <c r="E26" s="7" t="s">
        <v>965</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3.9022987964861073</v>
      </c>
      <c r="AS26" s="8">
        <f>Totex!AS79</f>
        <v>3.9690314938295033</v>
      </c>
      <c r="AT26" s="8">
        <f>Totex!AT79</f>
        <v>3.9596121844982095</v>
      </c>
      <c r="AU26" s="8">
        <f>Totex!AU79</f>
        <v>4.0797491080946422</v>
      </c>
      <c r="AV26" s="8">
        <f>Totex!AV79</f>
        <v>3.9239345194905262</v>
      </c>
      <c r="AW26" s="2"/>
    </row>
    <row r="27" spans="1:49" s="82" customFormat="1" ht="15">
      <c r="A27" s="2"/>
      <c r="B27" s="2"/>
      <c r="C27" s="2"/>
      <c r="D27" s="2"/>
      <c r="E27" s="7" t="s">
        <v>966</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17.474926847075945</v>
      </c>
      <c r="AS27" s="8">
        <f>Totex!AS80</f>
        <v>17.210305207837308</v>
      </c>
      <c r="AT27" s="8">
        <f>Totex!AT80</f>
        <v>16.862159761511659</v>
      </c>
      <c r="AU27" s="8">
        <f>Totex!AU80</f>
        <v>16.28268567928939</v>
      </c>
      <c r="AV27" s="8">
        <f>Totex!AV80</f>
        <v>15.99237615240127</v>
      </c>
      <c r="AW27" s="2"/>
    </row>
    <row r="28" spans="1:49" s="82" customFormat="1" ht="15">
      <c r="A28" s="2"/>
      <c r="B28" s="2"/>
      <c r="C28" s="2"/>
      <c r="D28" s="2"/>
      <c r="E28" s="7" t="s">
        <v>967</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95.01109006651096</v>
      </c>
      <c r="AS28" s="8">
        <f>Totex!AS81</f>
        <v>93.79138584865197</v>
      </c>
      <c r="AT28" s="8">
        <f>Totex!AT81</f>
        <v>93.35930024828815</v>
      </c>
      <c r="AU28" s="8">
        <f>Totex!AU81</f>
        <v>90.144014873155754</v>
      </c>
      <c r="AV28" s="8">
        <f>Totex!AV81</f>
        <v>89.741421316294847</v>
      </c>
      <c r="AW28" s="2"/>
    </row>
    <row r="29" spans="1:49" s="82" customFormat="1" ht="15">
      <c r="A29" s="2"/>
      <c r="B29" s="2"/>
      <c r="C29" s="2"/>
      <c r="D29" s="2"/>
      <c r="E29" s="13" t="s">
        <v>968</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290.55317128342426</v>
      </c>
      <c r="AS29" s="431">
        <f t="shared" si="0"/>
        <v>304.26979618540889</v>
      </c>
      <c r="AT29" s="431">
        <f t="shared" si="0"/>
        <v>288.60148591983079</v>
      </c>
      <c r="AU29" s="431">
        <f t="shared" si="0"/>
        <v>288.22815787093828</v>
      </c>
      <c r="AV29" s="431">
        <f t="shared" si="0"/>
        <v>288.15027526007168</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969</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3"/>
      <c r="AR32" s="27"/>
      <c r="AS32" s="27"/>
      <c r="AT32" s="27"/>
      <c r="AU32" s="27"/>
      <c r="AV32" s="27"/>
      <c r="AW32" s="2"/>
    </row>
    <row r="33" spans="1:49" s="82" customFormat="1" ht="15">
      <c r="A33" s="2"/>
      <c r="B33" s="2"/>
      <c r="C33" s="2"/>
      <c r="D33" s="2"/>
      <c r="E33" s="2" t="s">
        <v>970</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99.66057828817415</v>
      </c>
      <c r="AS33" s="8">
        <f>InputSummary!AS97</f>
        <v>51.612311847102347</v>
      </c>
      <c r="AT33" s="8">
        <f>InputSummary!AT97</f>
        <v>50.918452401915445</v>
      </c>
      <c r="AU33" s="8">
        <f>InputSummary!AU97</f>
        <v>54.024178869370687</v>
      </c>
      <c r="AV33" s="8">
        <f>InputSummary!AV97</f>
        <v>54.001445551384776</v>
      </c>
      <c r="AW33" s="2"/>
    </row>
    <row r="34" spans="1:49" s="82" customFormat="1" ht="15">
      <c r="A34" s="2"/>
      <c r="B34" s="2"/>
      <c r="C34" s="2"/>
      <c r="D34" s="2"/>
      <c r="E34" s="2" t="s">
        <v>971</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2.9104635019057241</v>
      </c>
      <c r="AS34" s="8">
        <f>InputSummary!AS124 * (-1)</f>
        <v>1.3077068285626372</v>
      </c>
      <c r="AT34" s="8">
        <f>InputSummary!AT124 * (-1)</f>
        <v>1.3077068285626372</v>
      </c>
      <c r="AU34" s="8">
        <f>InputSummary!AU124 * (-1)</f>
        <v>1.3077068285626372</v>
      </c>
      <c r="AV34" s="8">
        <f>InputSummary!AV124 * (-1)</f>
        <v>1.3077068285626372</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972</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625</v>
      </c>
      <c r="G38" s="7" t="s">
        <v>209</v>
      </c>
      <c r="AJ38" s="194"/>
      <c r="AK38" s="194"/>
      <c r="AL38" s="194"/>
      <c r="AM38" s="194"/>
      <c r="AN38" s="194"/>
      <c r="AO38" s="194"/>
      <c r="AP38" s="194"/>
      <c r="AQ38" s="188"/>
      <c r="AR38" s="567">
        <f>SUMPRODUCT(AR$22:AR$28,InputSummary!AR$463:AR$469)/SUM(Totex!AR$75:AR$81)</f>
        <v>0.1393762746441144</v>
      </c>
      <c r="AS38" s="567">
        <f>SUMPRODUCT(AS$22:AS$28,InputSummary!AS$463:AS$469)/SUM(Totex!AS$75:AS$81)</f>
        <v>0.13504722030424599</v>
      </c>
      <c r="AT38" s="567">
        <f>SUMPRODUCT(AT$22:AT$28,InputSummary!AT$463:AT$469)/SUM(Totex!AT$75:AT$81)</f>
        <v>0.12252020352518068</v>
      </c>
      <c r="AU38" s="567">
        <f>SUMPRODUCT(AU$22:AU$28,InputSummary!AU$463:AU$469)/SUM(Totex!AU$75:AU$81)</f>
        <v>0.1145506663703222</v>
      </c>
      <c r="AV38" s="567">
        <f>SUMPRODUCT(AV$22:AV$28,InputSummary!AV$463:AV$469)/SUM(Totex!AV$75:AV$81)</f>
        <v>0.10194947137529338</v>
      </c>
    </row>
    <row r="39" spans="1:49" s="82" customFormat="1" ht="15">
      <c r="E39" s="82" t="s">
        <v>626</v>
      </c>
      <c r="G39" s="7" t="s">
        <v>209</v>
      </c>
      <c r="AJ39" s="194"/>
      <c r="AK39" s="194"/>
      <c r="AL39" s="194"/>
      <c r="AM39" s="194"/>
      <c r="AN39" s="194"/>
      <c r="AO39" s="194"/>
      <c r="AP39" s="194"/>
      <c r="AQ39" s="188"/>
      <c r="AR39" s="567">
        <f>SUMPRODUCT(AR$22:AR$28,InputSummary!AR$470:AR$476)/SUM(Totex!AR$75:AR$81)</f>
        <v>0.52067211634557653</v>
      </c>
      <c r="AS39" s="567">
        <f>SUMPRODUCT(AS$22:AS$28,InputSummary!AS$470:AS$476)/SUM(Totex!AS$75:AS$81)</f>
        <v>0.54569166751628595</v>
      </c>
      <c r="AT39" s="567">
        <f>SUMPRODUCT(AT$22:AT$28,InputSummary!AT$470:AT$476)/SUM(Totex!AT$75:AT$81)</f>
        <v>0.54250758660062415</v>
      </c>
      <c r="AU39" s="567">
        <f>SUMPRODUCT(AU$22:AU$28,InputSummary!AU$470:AU$476)/SUM(Totex!AU$75:AU$81)</f>
        <v>0.55212186543151665</v>
      </c>
      <c r="AV39" s="567">
        <f>SUMPRODUCT(AV$22:AV$28,InputSummary!AV$470:AV$476)/SUM(Totex!AV$75:AV$81)</f>
        <v>0.56680210680234011</v>
      </c>
    </row>
    <row r="40" spans="1:49" s="82" customFormat="1" ht="15">
      <c r="E40" s="82" t="s">
        <v>627</v>
      </c>
      <c r="G40" s="7" t="s">
        <v>209</v>
      </c>
      <c r="AJ40" s="194"/>
      <c r="AK40" s="194"/>
      <c r="AL40" s="194"/>
      <c r="AM40" s="194"/>
      <c r="AN40" s="194"/>
      <c r="AO40" s="194"/>
      <c r="AP40" s="194"/>
      <c r="AQ40" s="188"/>
      <c r="AR40" s="567">
        <f>SUMPRODUCT(AR$22:AR$28,InputSummary!AR$477:AR$483)/SUM(Totex!AR$75:AR$81)</f>
        <v>0</v>
      </c>
      <c r="AS40" s="567">
        <f>SUMPRODUCT(AS$22:AS$28,InputSummary!AS$477:AS$483)/SUM(Totex!AS$75:AS$81)</f>
        <v>0</v>
      </c>
      <c r="AT40" s="567">
        <f>SUMPRODUCT(AT$22:AT$28,InputSummary!AT$477:AT$483)/SUM(Totex!AT$75:AT$81)</f>
        <v>0</v>
      </c>
      <c r="AU40" s="567">
        <f>SUMPRODUCT(AU$22:AU$28,InputSummary!AU$477:AU$483)/SUM(Totex!AU$75:AU$81)</f>
        <v>0</v>
      </c>
      <c r="AV40" s="567">
        <f>SUMPRODUCT(AV$22:AV$28,InputSummary!AV$477:AV$483)/SUM(Totex!AV$75:AV$81)</f>
        <v>0</v>
      </c>
    </row>
    <row r="41" spans="1:49" s="82" customFormat="1" ht="15">
      <c r="E41" s="82" t="s">
        <v>628</v>
      </c>
      <c r="G41" s="7" t="s">
        <v>209</v>
      </c>
      <c r="AJ41" s="194"/>
      <c r="AK41" s="194"/>
      <c r="AL41" s="194"/>
      <c r="AM41" s="194"/>
      <c r="AN41" s="194"/>
      <c r="AO41" s="194"/>
      <c r="AP41" s="194"/>
      <c r="AQ41" s="188"/>
      <c r="AR41" s="567">
        <f>SUMPRODUCT(AR$22:AR$28,InputSummary!AR$484:AR$490)/SUM(Totex!AR$75:AR$81)</f>
        <v>1.4501497917080729E-2</v>
      </c>
      <c r="AS41" s="567">
        <f>SUMPRODUCT(AS$22:AS$28,InputSummary!AS$484:AS$490)/SUM(Totex!AS$75:AS$81)</f>
        <v>1.2395593482263018E-2</v>
      </c>
      <c r="AT41" s="567">
        <f>SUMPRODUCT(AT$22:AT$28,InputSummary!AT$484:AT$490)/SUM(Totex!AT$75:AT$81)</f>
        <v>1.3180226353314164E-2</v>
      </c>
      <c r="AU41" s="567">
        <f>SUMPRODUCT(AU$22:AU$28,InputSummary!AU$484:AU$490)/SUM(Totex!AU$75:AU$81)</f>
        <v>1.3280935243511425E-2</v>
      </c>
      <c r="AV41" s="567">
        <f>SUMPRODUCT(AV$22:AV$28,InputSummary!AV$484:AV$490)/SUM(Totex!AV$75:AV$81)</f>
        <v>1.3240168697171506E-2</v>
      </c>
    </row>
    <row r="42" spans="1:49" s="82" customFormat="1" ht="15">
      <c r="E42" s="82" t="s">
        <v>629</v>
      </c>
      <c r="G42" s="7" t="s">
        <v>209</v>
      </c>
      <c r="AJ42" s="194"/>
      <c r="AK42" s="194"/>
      <c r="AL42" s="194"/>
      <c r="AM42" s="194"/>
      <c r="AN42" s="194"/>
      <c r="AO42" s="194"/>
      <c r="AP42" s="194"/>
      <c r="AQ42" s="188"/>
      <c r="AR42" s="567">
        <f>SUMPRODUCT(AR$22:AR$28,InputSummary!AR$491:AR$497)/SUM(Totex!AR$75:AR$81)</f>
        <v>0.32401963957418622</v>
      </c>
      <c r="AS42" s="567">
        <f>SUMPRODUCT(AS$22:AS$28,InputSummary!AS$491:AS$497)/SUM(Totex!AS$75:AS$81)</f>
        <v>0.30550935106653565</v>
      </c>
      <c r="AT42" s="567">
        <f>SUMPRODUCT(AT$22:AT$28,InputSummary!AT$491:AT$497)/SUM(Totex!AT$75:AT$81)</f>
        <v>0.32082555283508657</v>
      </c>
      <c r="AU42" s="567">
        <f>SUMPRODUCT(AU$22:AU$28,InputSummary!AU$491:AU$497)/SUM(Totex!AU$75:AU$81)</f>
        <v>0.31882114466627098</v>
      </c>
      <c r="AV42" s="567">
        <f>SUMPRODUCT(AV$22:AV$28,InputSummary!AV$491:AV$497)/SUM(Totex!AV$75:AV$81)</f>
        <v>0.31655018180956479</v>
      </c>
    </row>
    <row r="43" spans="1:49" s="82" customFormat="1" ht="15">
      <c r="E43" s="82" t="s">
        <v>630</v>
      </c>
      <c r="G43" s="7" t="s">
        <v>209</v>
      </c>
      <c r="AJ43" s="194"/>
      <c r="AK43" s="194"/>
      <c r="AL43" s="194"/>
      <c r="AM43" s="194"/>
      <c r="AN43" s="194"/>
      <c r="AO43" s="194"/>
      <c r="AP43" s="194"/>
      <c r="AQ43" s="188"/>
      <c r="AR43" s="567">
        <f>SUMPRODUCT(AR$22:AR$28,InputSummary!AR$498:AR$504)/SUM(Totex!AR$75:AR$81)</f>
        <v>1.4304715190421719E-3</v>
      </c>
      <c r="AS43" s="567">
        <f>SUMPRODUCT(AS$22:AS$28,InputSummary!AS$498:AS$504)/SUM(Totex!AS$75:AS$81)</f>
        <v>1.3561676306697011E-3</v>
      </c>
      <c r="AT43" s="567">
        <f>SUMPRODUCT(AT$22:AT$28,InputSummary!AT$498:AT$504)/SUM(Totex!AT$75:AT$81)</f>
        <v>9.6643068579431283E-4</v>
      </c>
      <c r="AU43" s="567">
        <f>SUMPRODUCT(AU$22:AU$28,InputSummary!AU$498:AU$504)/SUM(Totex!AU$75:AU$81)</f>
        <v>1.2253882883787144E-3</v>
      </c>
      <c r="AV43" s="567">
        <f>SUMPRODUCT(AV$22:AV$28,InputSummary!AV$498:AV$504)/SUM(Totex!AV$75:AV$81)</f>
        <v>1.4580713156301802E-3</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973</v>
      </c>
      <c r="G46" s="2" t="s">
        <v>105</v>
      </c>
      <c r="AJ46" s="307"/>
      <c r="AK46" s="307"/>
      <c r="AL46" s="307"/>
      <c r="AM46" s="307"/>
      <c r="AN46" s="307"/>
      <c r="AO46" s="307"/>
      <c r="AP46" s="307"/>
      <c r="AQ46" s="308"/>
      <c r="AR46" s="307">
        <f t="shared" ref="AR46:AV49" si="2">AR38 * AR$29</f>
        <v>40.496218599516951</v>
      </c>
      <c r="AS46" s="307">
        <f t="shared" si="2"/>
        <v>41.090790197378936</v>
      </c>
      <c r="AT46" s="307">
        <f t="shared" si="2"/>
        <v>35.359512792567237</v>
      </c>
      <c r="AU46" s="307">
        <f t="shared" si="2"/>
        <v>33.016727550806408</v>
      </c>
      <c r="AV46" s="307">
        <f t="shared" si="2"/>
        <v>29.376768239409586</v>
      </c>
    </row>
    <row r="47" spans="1:49" s="82" customFormat="1" ht="15">
      <c r="E47" s="82" t="s">
        <v>974</v>
      </c>
      <c r="G47" s="2" t="s">
        <v>105</v>
      </c>
      <c r="AJ47" s="307"/>
      <c r="AK47" s="307"/>
      <c r="AL47" s="307"/>
      <c r="AM47" s="307"/>
      <c r="AN47" s="307"/>
      <c r="AO47" s="307"/>
      <c r="AP47" s="307"/>
      <c r="AQ47" s="308"/>
      <c r="AR47" s="307">
        <f t="shared" si="2"/>
        <v>151.28293460305932</v>
      </c>
      <c r="AS47" s="307">
        <f t="shared" si="2"/>
        <v>166.03749245525623</v>
      </c>
      <c r="AT47" s="307">
        <f t="shared" si="2"/>
        <v>156.56849561572142</v>
      </c>
      <c r="AU47" s="307">
        <f t="shared" si="2"/>
        <v>159.13706819359211</v>
      </c>
      <c r="AV47" s="307">
        <f t="shared" si="2"/>
        <v>163.32418309308284</v>
      </c>
    </row>
    <row r="48" spans="1:49" s="82" customFormat="1" ht="15">
      <c r="E48" s="82" t="s">
        <v>975</v>
      </c>
      <c r="G48" s="2" t="s">
        <v>105</v>
      </c>
      <c r="AJ48" s="307"/>
      <c r="AK48" s="307"/>
      <c r="AL48" s="307"/>
      <c r="AM48" s="307"/>
      <c r="AN48" s="307"/>
      <c r="AO48" s="307"/>
      <c r="AP48" s="307"/>
      <c r="AQ48" s="308"/>
      <c r="AR48" s="307">
        <f t="shared" si="2"/>
        <v>0</v>
      </c>
      <c r="AS48" s="307">
        <f t="shared" si="2"/>
        <v>0</v>
      </c>
      <c r="AT48" s="307">
        <f t="shared" si="2"/>
        <v>0</v>
      </c>
      <c r="AU48" s="307">
        <f t="shared" si="2"/>
        <v>0</v>
      </c>
      <c r="AV48" s="307">
        <f t="shared" si="2"/>
        <v>0</v>
      </c>
    </row>
    <row r="49" spans="1:49" s="82" customFormat="1" ht="15">
      <c r="E49" s="82" t="s">
        <v>976</v>
      </c>
      <c r="G49" s="2" t="s">
        <v>105</v>
      </c>
      <c r="AJ49" s="307"/>
      <c r="AK49" s="307"/>
      <c r="AL49" s="307"/>
      <c r="AM49" s="307"/>
      <c r="AN49" s="307"/>
      <c r="AO49" s="307"/>
      <c r="AP49" s="307"/>
      <c r="AQ49" s="308"/>
      <c r="AR49" s="307">
        <f t="shared" si="2"/>
        <v>4.2134562081677771</v>
      </c>
      <c r="AS49" s="307">
        <f t="shared" si="2"/>
        <v>3.7716047024453512</v>
      </c>
      <c r="AT49" s="307">
        <f t="shared" si="2"/>
        <v>3.8038329103261805</v>
      </c>
      <c r="AU49" s="307">
        <f t="shared" si="2"/>
        <v>3.827939500040519</v>
      </c>
      <c r="AV49" s="307">
        <f t="shared" si="2"/>
        <v>3.815158254579754</v>
      </c>
    </row>
    <row r="50" spans="1:49" s="82" customFormat="1" ht="15">
      <c r="E50" s="82" t="s">
        <v>977</v>
      </c>
      <c r="G50" s="2" t="s">
        <v>105</v>
      </c>
      <c r="AJ50" s="307"/>
      <c r="AK50" s="307"/>
      <c r="AL50" s="307"/>
      <c r="AM50" s="307"/>
      <c r="AN50" s="307"/>
      <c r="AO50" s="307"/>
      <c r="AP50" s="307"/>
      <c r="AQ50" s="308"/>
      <c r="AR50" s="307">
        <f>AR42 * AR$29 + AR33 + AR34</f>
        <v>196.71597562647179</v>
      </c>
      <c r="AS50" s="307">
        <f t="shared" ref="AS50:AV50" si="3">AS42 * AS$29 + AS33 + AS34</f>
        <v>145.87728665741631</v>
      </c>
      <c r="AT50" s="307">
        <f t="shared" si="3"/>
        <v>144.81689049973522</v>
      </c>
      <c r="AU50" s="307">
        <f t="shared" si="3"/>
        <v>147.22511691539654</v>
      </c>
      <c r="AV50" s="307">
        <f t="shared" si="3"/>
        <v>146.52317440199926</v>
      </c>
    </row>
    <row r="51" spans="1:49" s="82" customFormat="1" ht="15">
      <c r="E51" s="82" t="s">
        <v>978</v>
      </c>
      <c r="G51" s="2" t="s">
        <v>105</v>
      </c>
      <c r="AJ51" s="307"/>
      <c r="AK51" s="307"/>
      <c r="AL51" s="307"/>
      <c r="AM51" s="307"/>
      <c r="AN51" s="307"/>
      <c r="AO51" s="307"/>
      <c r="AP51" s="307"/>
      <c r="AQ51" s="308"/>
      <c r="AR51" s="307">
        <f>AR43 * AR$29</f>
        <v>0.41562803628832024</v>
      </c>
      <c r="AS51" s="307">
        <f>AS43 * AS$29</f>
        <v>0.4126408485771188</v>
      </c>
      <c r="AT51" s="307">
        <f>AT43 * AT$29</f>
        <v>0.27891333195875978</v>
      </c>
      <c r="AU51" s="307">
        <f>AU43 * AU$29</f>
        <v>0.35319140903601892</v>
      </c>
      <c r="AV51" s="307">
        <f>AV43 * AV$29</f>
        <v>0.42014365094765127</v>
      </c>
    </row>
    <row r="52" spans="1:49" s="82" customFormat="1" ht="15">
      <c r="AQ52" s="147"/>
    </row>
    <row r="53" spans="1:49" s="82" customFormat="1" ht="15">
      <c r="A53" s="2"/>
      <c r="B53" s="22" t="s">
        <v>979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8"/>
      <c r="AR53" s="22"/>
      <c r="AS53" s="22"/>
      <c r="AT53" s="22"/>
      <c r="AU53" s="22"/>
      <c r="AV53" s="22"/>
      <c r="AW53" s="2"/>
    </row>
    <row r="54" spans="1:49" s="2" customFormat="1" ht="15">
      <c r="B54" s="4" t="s">
        <v>980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981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982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983</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7"/>
      <c r="AR59" s="132">
        <f>InputSummary!AR265</f>
        <v>0.18</v>
      </c>
      <c r="AS59" s="132">
        <f>InputSummary!AS265</f>
        <v>0.18</v>
      </c>
      <c r="AT59" s="132">
        <f>InputSummary!AT265</f>
        <v>0.18</v>
      </c>
      <c r="AU59" s="132">
        <f>InputSummary!AU265</f>
        <v>0.18</v>
      </c>
      <c r="AV59" s="132">
        <f>InputSummary!AV265</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984</v>
      </c>
      <c r="G61" s="21" t="s">
        <v>304</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8"/>
      <c r="AR61" s="79">
        <f>InputSummary!AR272</f>
        <v>51.721008685999216</v>
      </c>
      <c r="AS61" s="79">
        <f>InputSummary!AS272</f>
        <v>0</v>
      </c>
      <c r="AT61" s="79">
        <f>InputSummary!AT272</f>
        <v>0</v>
      </c>
      <c r="AU61" s="79">
        <f>InputSummary!AU272</f>
        <v>0</v>
      </c>
      <c r="AV61" s="79">
        <f>InputSummary!AV272</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985</v>
      </c>
      <c r="G63" s="21" t="s">
        <v>304</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51.721008685999216</v>
      </c>
      <c r="AS63" s="7">
        <f>AR68 + AS61</f>
        <v>85.219921687632166</v>
      </c>
      <c r="AT63" s="7">
        <f>AS68 + AT61</f>
        <v>79.538128590462975</v>
      </c>
      <c r="AU63" s="7">
        <f>AT68 + AU61</f>
        <v>67.693770709552027</v>
      </c>
      <c r="AV63" s="7">
        <f>AU68 + AV61</f>
        <v>60.529106963164367</v>
      </c>
      <c r="AW63" s="7"/>
    </row>
    <row r="64" spans="1:49" s="21" customFormat="1" ht="15">
      <c r="A64" s="82"/>
      <c r="E64" s="555" t="s">
        <v>986</v>
      </c>
      <c r="F64" s="555"/>
      <c r="G64" s="555" t="s">
        <v>304</v>
      </c>
      <c r="H64" s="555"/>
      <c r="I64" s="555"/>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58"/>
      <c r="AR64" s="549">
        <f>SelectedInputs!AR283</f>
        <v>0</v>
      </c>
      <c r="AS64" s="549">
        <f>SelectedInputs!AS283</f>
        <v>-42.808694565112809</v>
      </c>
      <c r="AT64" s="549">
        <f>SelectedInputs!AT283</f>
        <v>-44.760922349997102</v>
      </c>
      <c r="AU64" s="549">
        <f>SelectedInputs!AU283</f>
        <v>-39.176461592370018</v>
      </c>
      <c r="AV64" s="549">
        <f>SelectedInputs!AV283</f>
        <v>0</v>
      </c>
      <c r="AW64" s="549"/>
    </row>
    <row r="65" spans="1:49" s="21" customFormat="1" ht="15">
      <c r="A65" s="82"/>
      <c r="E65" s="21" t="s">
        <v>987</v>
      </c>
      <c r="G65" s="21" t="s">
        <v>304</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52.205725079405859</v>
      </c>
      <c r="AS65" s="7">
        <f>AS$46 * AS$15</f>
        <v>54.586490670728175</v>
      </c>
      <c r="AT65" s="7">
        <f>AT$46 * AT$15</f>
        <v>47.776172673621964</v>
      </c>
      <c r="AU65" s="7">
        <f>AU$46 * AU$15</f>
        <v>45.298674984237941</v>
      </c>
      <c r="AV65" s="7">
        <f>AV$46 * AV$15</f>
        <v>41.033616482126739</v>
      </c>
      <c r="AW65" s="7"/>
    </row>
    <row r="66" spans="1:49" s="21" customFormat="1" ht="15">
      <c r="A66" s="82"/>
      <c r="E66" s="21" t="s">
        <v>988</v>
      </c>
      <c r="G66" s="21" t="s">
        <v>304</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103.92673376540507</v>
      </c>
      <c r="AS66" s="431">
        <f>SUM(AS63:AS65)</f>
        <v>96.997717793247531</v>
      </c>
      <c r="AT66" s="431">
        <f>SUM(AT63:AT65)</f>
        <v>82.55337891408783</v>
      </c>
      <c r="AU66" s="431">
        <f>SUM(AU63:AU65)</f>
        <v>73.815984101419957</v>
      </c>
      <c r="AV66" s="431">
        <f>SUM(AV63:AV65)</f>
        <v>101.56272344529111</v>
      </c>
      <c r="AW66" s="7"/>
    </row>
    <row r="67" spans="1:49" s="21" customFormat="1" ht="15">
      <c r="A67" s="82"/>
      <c r="E67" s="21" t="s">
        <v>989</v>
      </c>
      <c r="G67" s="21" t="s">
        <v>304</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-18.706812077772913</v>
      </c>
      <c r="AS67" s="7">
        <f>-AS66 * AS59</f>
        <v>-17.459589202784557</v>
      </c>
      <c r="AT67" s="7">
        <f>-AT66 * AT59</f>
        <v>-14.859608204535808</v>
      </c>
      <c r="AU67" s="7">
        <f>-AU66 * AU59</f>
        <v>-13.286877138255592</v>
      </c>
      <c r="AV67" s="7">
        <f>-AV66 * AV59</f>
        <v>-18.2812902201524</v>
      </c>
      <c r="AW67" s="7"/>
    </row>
    <row r="68" spans="1:49" s="21" customFormat="1" ht="15">
      <c r="A68" s="82"/>
      <c r="E68" s="21" t="s">
        <v>990</v>
      </c>
      <c r="G68" s="21" t="s">
        <v>304</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85.219921687632166</v>
      </c>
      <c r="AS68" s="461">
        <f t="shared" si="4"/>
        <v>79.538128590462975</v>
      </c>
      <c r="AT68" s="461">
        <f t="shared" si="4"/>
        <v>67.693770709552027</v>
      </c>
      <c r="AU68" s="461">
        <f t="shared" si="4"/>
        <v>60.529106963164367</v>
      </c>
      <c r="AV68" s="461">
        <f t="shared" si="4"/>
        <v>83.281433225138713</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991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983</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7"/>
      <c r="AR72" s="132">
        <f>InputSummary!AR266</f>
        <v>0.06</v>
      </c>
      <c r="AS72" s="132">
        <f>InputSummary!AS266</f>
        <v>0.06</v>
      </c>
      <c r="AT72" s="132">
        <f>InputSummary!AT266</f>
        <v>0.06</v>
      </c>
      <c r="AU72" s="132">
        <f>InputSummary!AU266</f>
        <v>0.06</v>
      </c>
      <c r="AV72" s="132">
        <f>InputSummary!AV266</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984</v>
      </c>
      <c r="G74" s="21" t="s">
        <v>304</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8"/>
      <c r="AR74" s="79">
        <f>InputSummary!AR273</f>
        <v>1427.8796549963229</v>
      </c>
      <c r="AS74" s="79">
        <f>InputSummary!AS273</f>
        <v>0</v>
      </c>
      <c r="AT74" s="79">
        <f>InputSummary!AT273</f>
        <v>0</v>
      </c>
      <c r="AU74" s="79">
        <f>InputSummary!AU273</f>
        <v>0</v>
      </c>
      <c r="AV74" s="79">
        <f>InputSummary!AV273</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985</v>
      </c>
      <c r="G76" s="21" t="s">
        <v>304</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1427.8796549963229</v>
      </c>
      <c r="AS76" s="7">
        <f>AR81 + AS74</f>
        <v>1525.5317744710683</v>
      </c>
      <c r="AT76" s="7">
        <f>AS81 + AT74</f>
        <v>1560.6729055954977</v>
      </c>
      <c r="AU76" s="7">
        <f>AT81 + AU74</f>
        <v>1574.660060738501</v>
      </c>
      <c r="AV76" s="7">
        <f>AU81 + AV74</f>
        <v>1597.9187430579445</v>
      </c>
      <c r="AW76" s="7"/>
    </row>
    <row r="77" spans="1:49" s="21" customFormat="1" ht="15">
      <c r="A77" s="82"/>
      <c r="E77" s="555" t="s">
        <v>986</v>
      </c>
      <c r="F77" s="555"/>
      <c r="G77" s="555" t="s">
        <v>304</v>
      </c>
      <c r="H77" s="555"/>
      <c r="I77" s="555"/>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58"/>
      <c r="AR77" s="549">
        <f>SelectedInputs!AR284</f>
        <v>0</v>
      </c>
      <c r="AS77" s="549">
        <f>SelectedInputs!AS284</f>
        <v>-85.811654745522375</v>
      </c>
      <c r="AT77" s="549">
        <f>SelectedInputs!AT284</f>
        <v>-97.050890365460916</v>
      </c>
      <c r="AU77" s="549">
        <f>SelectedInputs!AU284</f>
        <v>-93.08123534659272</v>
      </c>
      <c r="AV77" s="549">
        <f>SelectedInputs!AV284</f>
        <v>0</v>
      </c>
      <c r="AW77" s="549"/>
    </row>
    <row r="78" spans="1:49" s="21" customFormat="1" ht="15">
      <c r="A78" s="82"/>
      <c r="E78" s="21" t="s">
        <v>987</v>
      </c>
      <c r="G78" s="21" t="s">
        <v>304</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195.02648805800496</v>
      </c>
      <c r="AS78" s="7">
        <f>AS$47 * AS$15</f>
        <v>220.57020537604731</v>
      </c>
      <c r="AT78" s="7">
        <f>AT$47 * AT$15</f>
        <v>211.54826215134725</v>
      </c>
      <c r="AU78" s="7">
        <f>AU$47 * AU$15</f>
        <v>218.33473105271366</v>
      </c>
      <c r="AV78" s="7">
        <f>AV$47 * AV$15</f>
        <v>228.13203401685348</v>
      </c>
      <c r="AW78" s="7"/>
    </row>
    <row r="79" spans="1:49" s="21" customFormat="1" ht="15">
      <c r="A79" s="82"/>
      <c r="E79" s="21" t="s">
        <v>988</v>
      </c>
      <c r="G79" s="21" t="s">
        <v>304</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1622.9061430543279</v>
      </c>
      <c r="AS79" s="431">
        <f>SUM(AS76:AS78)</f>
        <v>1660.2903251015932</v>
      </c>
      <c r="AT79" s="431">
        <f>SUM(AT76:AT78)</f>
        <v>1675.170277381384</v>
      </c>
      <c r="AU79" s="431">
        <f>SUM(AU76:AU78)</f>
        <v>1699.9135564446219</v>
      </c>
      <c r="AV79" s="431">
        <f>SUM(AV76:AV78)</f>
        <v>1826.0507770747981</v>
      </c>
      <c r="AW79" s="7"/>
    </row>
    <row r="80" spans="1:49" s="21" customFormat="1" ht="15">
      <c r="A80" s="82"/>
      <c r="E80" s="21" t="s">
        <v>992</v>
      </c>
      <c r="G80" s="21" t="s">
        <v>304</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-97.374368583259667</v>
      </c>
      <c r="AS80" s="7">
        <f>-AS79 * AS72</f>
        <v>-99.617419506095587</v>
      </c>
      <c r="AT80" s="7">
        <f>-AT79 * AT72</f>
        <v>-100.51021664288304</v>
      </c>
      <c r="AU80" s="7">
        <f>-AU79 * AU72</f>
        <v>-101.99481338667731</v>
      </c>
      <c r="AV80" s="7">
        <f>-AV79 * AV72</f>
        <v>-109.56304662448788</v>
      </c>
      <c r="AW80" s="7"/>
    </row>
    <row r="81" spans="1:49" s="21" customFormat="1" ht="15">
      <c r="A81" s="82"/>
      <c r="E81" s="21" t="s">
        <v>990</v>
      </c>
      <c r="G81" s="21" t="s">
        <v>304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1525.5317744710683</v>
      </c>
      <c r="AS81" s="461">
        <f t="shared" si="5"/>
        <v>1560.6729055954977</v>
      </c>
      <c r="AT81" s="461">
        <f t="shared" si="5"/>
        <v>1574.660060738501</v>
      </c>
      <c r="AU81" s="461">
        <f t="shared" si="5"/>
        <v>1597.9187430579445</v>
      </c>
      <c r="AV81" s="461">
        <f t="shared" si="5"/>
        <v>1716.4877304503102</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993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983</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7"/>
      <c r="AR85" s="132">
        <f>InputSummary!AR268</f>
        <v>2.2200000000000001E-2</v>
      </c>
      <c r="AS85" s="132">
        <f>InputSummary!AS268</f>
        <v>2.2200000000000001E-2</v>
      </c>
      <c r="AT85" s="132">
        <f>InputSummary!AT268</f>
        <v>2.2200000000000001E-2</v>
      </c>
      <c r="AU85" s="132">
        <f>InputSummary!AU268</f>
        <v>2.2200000000000001E-2</v>
      </c>
      <c r="AV85" s="132">
        <f>InputSummary!AV268</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984</v>
      </c>
      <c r="G87" s="21" t="s">
        <v>304</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8"/>
      <c r="AR87" s="79">
        <f>InputSummary!AR274</f>
        <v>0</v>
      </c>
      <c r="AS87" s="79">
        <f>InputSummary!AS274</f>
        <v>0</v>
      </c>
      <c r="AT87" s="79">
        <f>InputSummary!AT274</f>
        <v>0</v>
      </c>
      <c r="AU87" s="79">
        <f>InputSummary!AU274</f>
        <v>0</v>
      </c>
      <c r="AV87" s="79">
        <f>InputSummary!AV274</f>
        <v>0</v>
      </c>
    </row>
    <row r="88" spans="1:49" s="72" customFormat="1" ht="15">
      <c r="A88" s="82"/>
      <c r="B88" s="21"/>
      <c r="C88" s="73"/>
      <c r="E88" s="82" t="s">
        <v>994</v>
      </c>
      <c r="G88" s="21" t="s">
        <v>304</v>
      </c>
      <c r="J88" s="75"/>
      <c r="K88" s="75"/>
      <c r="L88" s="75"/>
      <c r="M88" s="75"/>
      <c r="N88" s="75"/>
      <c r="O88" s="75"/>
      <c r="P88" s="75"/>
      <c r="Q88" s="75"/>
      <c r="R88" s="75"/>
      <c r="S88" s="75"/>
      <c r="T88" s="75"/>
      <c r="U88" s="75"/>
      <c r="V88" s="75"/>
      <c r="W88" s="75"/>
      <c r="X88" s="75"/>
      <c r="Y88" s="75"/>
      <c r="Z88" s="75"/>
      <c r="AJ88" s="79">
        <f>InputSummary!AJ275</f>
        <v>0</v>
      </c>
      <c r="AK88" s="79">
        <f>InputSummary!AK275</f>
        <v>0</v>
      </c>
      <c r="AL88" s="79">
        <f>InputSummary!AL275</f>
        <v>0</v>
      </c>
      <c r="AM88" s="79">
        <f>InputSummary!AM275</f>
        <v>0</v>
      </c>
      <c r="AN88" s="79">
        <f>InputSummary!AN275</f>
        <v>0</v>
      </c>
      <c r="AO88" s="79">
        <f>InputSummary!AO275</f>
        <v>0</v>
      </c>
      <c r="AP88" s="79">
        <f>InputSummary!AP275</f>
        <v>0</v>
      </c>
      <c r="AQ88" s="218">
        <f>InputSummary!AQ275</f>
        <v>0</v>
      </c>
      <c r="AR88" s="79">
        <f>InputSummary!AR275</f>
        <v>0</v>
      </c>
      <c r="AS88" s="79">
        <f>InputSummary!AS275</f>
        <v>0</v>
      </c>
      <c r="AT88" s="79">
        <f>InputSummary!AT275</f>
        <v>0</v>
      </c>
      <c r="AU88" s="79">
        <f>InputSummary!AU275</f>
        <v>0</v>
      </c>
      <c r="AV88" s="79">
        <f>InputSummary!AV275</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985</v>
      </c>
      <c r="G90" s="21" t="s">
        <v>304</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0</v>
      </c>
      <c r="AS90" s="7">
        <f>AR94 + AS87</f>
        <v>0</v>
      </c>
      <c r="AT90" s="7">
        <f>AS94 + AT87</f>
        <v>0</v>
      </c>
      <c r="AU90" s="7">
        <f>AT94 + AU87</f>
        <v>0</v>
      </c>
      <c r="AV90" s="7">
        <f>AU94 + AV87</f>
        <v>0</v>
      </c>
      <c r="AW90" s="7"/>
    </row>
    <row r="91" spans="1:49" s="21" customFormat="1" ht="15">
      <c r="A91" s="82"/>
      <c r="E91" s="21" t="s">
        <v>987</v>
      </c>
      <c r="G91" s="21" t="s">
        <v>304</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0</v>
      </c>
      <c r="AS91" s="7">
        <f>AS$48 * AS$15</f>
        <v>0</v>
      </c>
      <c r="AT91" s="7">
        <f>AT$48 * AT$15</f>
        <v>0</v>
      </c>
      <c r="AU91" s="7">
        <f>AU$48 * AU$15</f>
        <v>0</v>
      </c>
      <c r="AV91" s="7">
        <f>AV$48 * AV$15</f>
        <v>0</v>
      </c>
      <c r="AW91" s="7"/>
    </row>
    <row r="92" spans="1:49" s="21" customFormat="1" ht="15">
      <c r="A92" s="82"/>
      <c r="E92" s="21" t="s">
        <v>988</v>
      </c>
      <c r="G92" s="21" t="s">
        <v>304</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0</v>
      </c>
      <c r="AS92" s="431">
        <f>SUM(AS90:AS91)</f>
        <v>0</v>
      </c>
      <c r="AT92" s="431">
        <f>SUM(AT90:AT91)</f>
        <v>0</v>
      </c>
      <c r="AU92" s="431">
        <f>SUM(AU90:AU91)</f>
        <v>0</v>
      </c>
      <c r="AV92" s="431">
        <f>SUM(AV90:AV91)</f>
        <v>0</v>
      </c>
      <c r="AW92" s="7"/>
    </row>
    <row r="93" spans="1:49" s="21" customFormat="1" ht="15">
      <c r="A93" s="82"/>
      <c r="E93" s="21" t="s">
        <v>995</v>
      </c>
      <c r="G93" s="21" t="s">
        <v>304</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0</v>
      </c>
      <c r="AS93" s="7">
        <f>-(SUM($AJ91:AS91,$AJ88:AS88))*AS85</f>
        <v>0</v>
      </c>
      <c r="AT93" s="7">
        <f>-(SUM($AJ91:AT91,$AJ88:AT88))*AT85</f>
        <v>0</v>
      </c>
      <c r="AU93" s="7">
        <f>-(SUM($AJ91:AU91,$AJ88:AU88))*AU85</f>
        <v>0</v>
      </c>
      <c r="AV93" s="7">
        <f>-(SUM($AJ91:AV91,$AJ88:AV88))*AV85</f>
        <v>0</v>
      </c>
      <c r="AW93" s="7"/>
    </row>
    <row r="94" spans="1:49" s="21" customFormat="1" ht="15">
      <c r="A94" s="82"/>
      <c r="E94" s="21" t="s">
        <v>990</v>
      </c>
      <c r="G94" s="21" t="s">
        <v>304</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0</v>
      </c>
      <c r="AS94" s="461">
        <f t="shared" si="6"/>
        <v>0</v>
      </c>
      <c r="AT94" s="461">
        <f t="shared" si="6"/>
        <v>0</v>
      </c>
      <c r="AU94" s="461">
        <f t="shared" si="6"/>
        <v>0</v>
      </c>
      <c r="AV94" s="461">
        <f t="shared" si="6"/>
        <v>0</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996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983</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7"/>
      <c r="AR98" s="132">
        <f>InputSummary!AR267</f>
        <v>0.03</v>
      </c>
      <c r="AS98" s="132">
        <f>InputSummary!AS267</f>
        <v>0.03</v>
      </c>
      <c r="AT98" s="132">
        <f>InputSummary!AT267</f>
        <v>0.03</v>
      </c>
      <c r="AU98" s="132">
        <f>InputSummary!AU267</f>
        <v>0.03</v>
      </c>
      <c r="AV98" s="132">
        <f>InputSummary!AV267</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985</v>
      </c>
      <c r="G100" s="21" t="s">
        <v>304</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InputSummary!AR276 + AQ104</f>
        <v>0</v>
      </c>
      <c r="AS100" s="7">
        <f>InputSummary!AS276 + AR104</f>
        <v>5.4317796585666063</v>
      </c>
      <c r="AT100" s="7">
        <f>InputSummary!AT276 + AS104</f>
        <v>10.27916225686856</v>
      </c>
      <c r="AU100" s="7">
        <f>InputSummary!AU276 + AT104</f>
        <v>15.10546558556071</v>
      </c>
      <c r="AV100" s="7">
        <f>InputSummary!AV276 + AU104</f>
        <v>19.889916197959209</v>
      </c>
      <c r="AW100" s="7"/>
    </row>
    <row r="101" spans="1:49" s="21" customFormat="1" ht="15">
      <c r="A101" s="82"/>
      <c r="E101" s="21" t="s">
        <v>987</v>
      </c>
      <c r="G101" s="21" t="s">
        <v>304</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5.4317796585666063</v>
      </c>
      <c r="AS101" s="7">
        <f>AS$49 * AS$15</f>
        <v>5.0103359880589515</v>
      </c>
      <c r="AT101" s="7">
        <f>AT$49 * AT$15</f>
        <v>5.1395667980909163</v>
      </c>
      <c r="AU101" s="7">
        <f>AU$49 * AU$15</f>
        <v>5.2519010857399939</v>
      </c>
      <c r="AV101" s="7">
        <f>AV$49 * AV$15</f>
        <v>5.3290320896166756</v>
      </c>
      <c r="AW101" s="7"/>
    </row>
    <row r="102" spans="1:49" s="21" customFormat="1" ht="15">
      <c r="A102" s="82"/>
      <c r="E102" s="21" t="s">
        <v>988</v>
      </c>
      <c r="G102" s="21" t="s">
        <v>304</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5.4317796585666063</v>
      </c>
      <c r="AS102" s="431">
        <f>SUM(AS100:AS101)</f>
        <v>10.442115646625558</v>
      </c>
      <c r="AT102" s="431">
        <f>SUM(AT100:AT101)</f>
        <v>15.418729054959476</v>
      </c>
      <c r="AU102" s="431">
        <f>SUM(AU100:AU101)</f>
        <v>20.357366671300703</v>
      </c>
      <c r="AV102" s="431">
        <f>SUM(AV100:AV101)</f>
        <v>25.218948287575884</v>
      </c>
      <c r="AW102" s="7"/>
    </row>
    <row r="103" spans="1:49" s="21" customFormat="1" ht="15">
      <c r="A103" s="82"/>
      <c r="E103" s="21" t="s">
        <v>997</v>
      </c>
      <c r="G103" s="21" t="s">
        <v>304</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-0.16295338975699819</v>
      </c>
      <c r="AT103" s="7">
        <f>-(SUM($AI101:AS101))*AT98</f>
        <v>-0.3132634693987667</v>
      </c>
      <c r="AU103" s="7">
        <f>-(SUM($AI101:AT101))*AU98</f>
        <v>-0.4674504733414942</v>
      </c>
      <c r="AV103" s="7">
        <f>-(SUM($AI101:AU101))*AV98</f>
        <v>-0.62500750591369403</v>
      </c>
      <c r="AW103" s="7"/>
    </row>
    <row r="104" spans="1:49" s="21" customFormat="1" ht="15">
      <c r="A104" s="82"/>
      <c r="E104" s="21" t="s">
        <v>990</v>
      </c>
      <c r="G104" s="21" t="s">
        <v>304</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5.4317796585666063</v>
      </c>
      <c r="AS104" s="461">
        <f t="shared" si="7"/>
        <v>10.27916225686856</v>
      </c>
      <c r="AT104" s="461">
        <f t="shared" si="7"/>
        <v>15.10546558556071</v>
      </c>
      <c r="AU104" s="461">
        <f t="shared" si="7"/>
        <v>19.889916197959209</v>
      </c>
      <c r="AV104" s="461">
        <f t="shared" si="7"/>
        <v>24.593940781662191</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998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982</v>
      </c>
      <c r="G108" s="21" t="s">
        <v>304</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18.706812077772913</v>
      </c>
      <c r="AS108" s="7">
        <f>- AS67</f>
        <v>17.459589202784557</v>
      </c>
      <c r="AT108" s="7">
        <f>- AT67</f>
        <v>14.859608204535808</v>
      </c>
      <c r="AU108" s="7">
        <f>- AU67</f>
        <v>13.286877138255592</v>
      </c>
      <c r="AV108" s="7">
        <f>- AV67</f>
        <v>18.2812902201524</v>
      </c>
      <c r="AW108" s="7"/>
    </row>
    <row r="109" spans="1:49" s="21" customFormat="1" ht="15">
      <c r="A109" s="82"/>
      <c r="E109" s="21" t="s">
        <v>991</v>
      </c>
      <c r="G109" s="21" t="s">
        <v>304</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97.374368583259667</v>
      </c>
      <c r="AS109" s="7">
        <f>-AS80</f>
        <v>99.617419506095587</v>
      </c>
      <c r="AT109" s="7">
        <f>-AT80</f>
        <v>100.51021664288304</v>
      </c>
      <c r="AU109" s="7">
        <f>-AU80</f>
        <v>101.99481338667731</v>
      </c>
      <c r="AV109" s="7">
        <f>-AV80</f>
        <v>109.56304662448788</v>
      </c>
      <c r="AW109" s="7"/>
    </row>
    <row r="110" spans="1:49" s="21" customFormat="1" ht="15">
      <c r="A110" s="82"/>
      <c r="E110" s="21" t="s">
        <v>999</v>
      </c>
      <c r="G110" s="21" t="s">
        <v>304</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0</v>
      </c>
      <c r="AS110" s="7">
        <f>-AS93</f>
        <v>0</v>
      </c>
      <c r="AT110" s="7">
        <f>-AT93</f>
        <v>0</v>
      </c>
      <c r="AU110" s="7">
        <f>-AU93</f>
        <v>0</v>
      </c>
      <c r="AV110" s="7">
        <f>-AV93</f>
        <v>0</v>
      </c>
      <c r="AW110" s="7"/>
    </row>
    <row r="111" spans="1:49" s="21" customFormat="1" ht="15">
      <c r="A111" s="82"/>
      <c r="E111" s="21" t="s">
        <v>996</v>
      </c>
      <c r="G111" s="21" t="s">
        <v>304</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0.16295338975699819</v>
      </c>
      <c r="AT111" s="7">
        <f t="shared" si="8"/>
        <v>0.3132634693987667</v>
      </c>
      <c r="AU111" s="7">
        <f t="shared" si="8"/>
        <v>0.4674504733414942</v>
      </c>
      <c r="AV111" s="7">
        <f t="shared" si="8"/>
        <v>0.62500750591369403</v>
      </c>
      <c r="AW111" s="7"/>
    </row>
    <row r="112" spans="1:49" s="21" customFormat="1" ht="15">
      <c r="E112" s="21" t="s">
        <v>979</v>
      </c>
      <c r="G112" s="21" t="s">
        <v>304</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116.08118066103258</v>
      </c>
      <c r="AS112" s="526">
        <f t="shared" si="9"/>
        <v>117.23996209863714</v>
      </c>
      <c r="AT112" s="526">
        <f t="shared" si="9"/>
        <v>115.6830883168176</v>
      </c>
      <c r="AU112" s="526">
        <f t="shared" si="9"/>
        <v>115.7491409982744</v>
      </c>
      <c r="AV112" s="526">
        <f t="shared" si="9"/>
        <v>128.46934435055397</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M3">
    <cfRule type="expression" dxfId="98" priority="4">
      <formula>$AM$3="OK"</formula>
    </cfRule>
  </conditionalFormatting>
  <conditionalFormatting sqref="AM2">
    <cfRule type="expression" dxfId="97" priority="2">
      <formula>mac_sensitivity=2</formula>
    </cfRule>
    <cfRule type="expression" dxfId="96" priority="3">
      <formula>mac_sensitivity=1</formula>
    </cfRule>
  </conditionalFormatting>
  <conditionalFormatting sqref="AJ11">
    <cfRule type="cellIs" dxfId="95"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70" zoomScaleNormal="7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17.7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6" t="s">
        <v>1000</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1001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1002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1003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544</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547</v>
      </c>
      <c r="F12" s="34"/>
      <c r="G12" s="2" t="s">
        <v>550</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5"/>
      <c r="AR12" s="251">
        <f>InputSummary!AR21</f>
        <v>1</v>
      </c>
      <c r="AS12" s="454">
        <f>InputSummary!AS21</f>
        <v>0</v>
      </c>
      <c r="AT12" s="454">
        <f>InputSummary!AT21</f>
        <v>0</v>
      </c>
      <c r="AU12" s="454">
        <f>InputSummary!AU21</f>
        <v>0</v>
      </c>
      <c r="AV12" s="454">
        <f>InputSummary!AV21</f>
        <v>0</v>
      </c>
      <c r="AW12" s="2"/>
    </row>
    <row r="13" spans="1:49" ht="15">
      <c r="A13" s="2"/>
      <c r="B13" s="34"/>
      <c r="C13" s="34"/>
      <c r="D13" s="34"/>
      <c r="E13" s="34" t="s">
        <v>554</v>
      </c>
      <c r="F13" s="34"/>
      <c r="G13" s="2" t="s">
        <v>550</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5"/>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957</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958</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6">
        <f>InputSummary!AQ$194</f>
        <v>1.1939376770538244</v>
      </c>
      <c r="AR17" s="92">
        <f>InputSummary!AR$194</f>
        <v>1.2891506141768156</v>
      </c>
      <c r="AS17" s="92">
        <f>InputSummary!AS$194</f>
        <v>1.3284361388165782</v>
      </c>
      <c r="AT17" s="92">
        <f>InputSummary!AT$194</f>
        <v>1.3511547218960771</v>
      </c>
      <c r="AU17" s="92">
        <f>InputSummary!AU$194</f>
        <v>1.3719916643626167</v>
      </c>
      <c r="AV17" s="92">
        <f>InputSummary!AV$194</f>
        <v>1.3968049905189786</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6"/>
      <c r="AR18" s="92"/>
      <c r="AS18" s="92"/>
      <c r="AT18" s="92"/>
      <c r="AU18" s="92"/>
      <c r="AV18" s="92"/>
      <c r="AW18" s="82"/>
    </row>
    <row r="19" spans="1:49" ht="15">
      <c r="A19" s="7"/>
      <c r="B19" s="7"/>
      <c r="C19" s="28" t="s">
        <v>1004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1005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1006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1007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1008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7"/>
      <c r="AS24" s="7"/>
      <c r="AT24" s="7"/>
      <c r="AU24" s="7"/>
      <c r="AV24" s="7"/>
      <c r="AW24" s="7"/>
    </row>
    <row r="25" spans="1:49" ht="15">
      <c r="A25" s="7"/>
      <c r="B25" s="7"/>
      <c r="C25" s="7"/>
      <c r="D25" s="7"/>
      <c r="E25" s="7" t="s">
        <v>1009</v>
      </c>
      <c r="F25" s="7"/>
      <c r="G25" s="7" t="s">
        <v>304</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-1472.2518026175585</v>
      </c>
      <c r="AT25" s="7">
        <f t="shared" si="0"/>
        <v>-1542.3399504305721</v>
      </c>
      <c r="AU25" s="7">
        <f t="shared" si="0"/>
        <v>-1645.1701829660192</v>
      </c>
      <c r="AV25" s="7">
        <f t="shared" ref="AV25" si="1">AU41</f>
        <v>-1751.8349028083505</v>
      </c>
      <c r="AW25" s="561">
        <v>0</v>
      </c>
    </row>
    <row r="26" spans="1:49" ht="15">
      <c r="A26" s="7"/>
      <c r="B26" s="7"/>
      <c r="C26" s="7"/>
      <c r="D26" s="7"/>
      <c r="E26" s="7" t="s">
        <v>1010</v>
      </c>
      <c r="F26" s="7"/>
      <c r="G26" s="7" t="s">
        <v>304</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-1405.9952310174501</v>
      </c>
      <c r="AS26" s="431">
        <f>-AS55 * AS63 * AS12</f>
        <v>0</v>
      </c>
      <c r="AT26" s="431">
        <f>-AT55 * AT63 * AT12</f>
        <v>0</v>
      </c>
      <c r="AU26" s="431">
        <f>-AU55 * AU63 * AU12</f>
        <v>0</v>
      </c>
      <c r="AV26" s="431">
        <f>-AV55 * AV63 * AV12</f>
        <v>0</v>
      </c>
      <c r="AW26" s="561">
        <v>0</v>
      </c>
    </row>
    <row r="27" spans="1:49" ht="15">
      <c r="A27" s="7"/>
      <c r="B27" s="7"/>
      <c r="C27" s="7"/>
      <c r="D27" s="7"/>
      <c r="E27" s="7" t="s">
        <v>1011</v>
      </c>
      <c r="F27" s="7"/>
      <c r="G27" s="7" t="s">
        <v>304</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7"/>
      <c r="AK27" s="247"/>
      <c r="AL27" s="247"/>
      <c r="AM27" s="247"/>
      <c r="AN27" s="247"/>
      <c r="AO27" s="247"/>
      <c r="AP27" s="247"/>
      <c r="AQ27" s="276"/>
      <c r="AR27" s="247">
        <f>AR86</f>
        <v>0</v>
      </c>
      <c r="AS27" s="247">
        <f t="shared" ref="AS27:AV27" si="2">AS86</f>
        <v>0</v>
      </c>
      <c r="AT27" s="247">
        <f t="shared" si="2"/>
        <v>0</v>
      </c>
      <c r="AU27" s="247">
        <f t="shared" si="2"/>
        <v>0</v>
      </c>
      <c r="AV27" s="247">
        <f t="shared" si="2"/>
        <v>0</v>
      </c>
      <c r="AW27" s="561">
        <v>0</v>
      </c>
    </row>
    <row r="28" spans="1:49" ht="15">
      <c r="A28" s="7"/>
      <c r="B28" s="7"/>
      <c r="C28" s="7"/>
      <c r="D28" s="7"/>
      <c r="E28" s="7" t="s">
        <v>1012</v>
      </c>
      <c r="F28" s="7"/>
      <c r="G28" s="7" t="s">
        <v>304</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-1405.9952310174501</v>
      </c>
      <c r="AS28" s="7">
        <f>AS26 * AS12 + AS25 * (1 - AS12) + AS27</f>
        <v>-1472.2518026175585</v>
      </c>
      <c r="AT28" s="7">
        <f>AT26 * AT12 + AT25 * (1 - AT12) + AT27</f>
        <v>-1542.3399504305721</v>
      </c>
      <c r="AU28" s="7">
        <f>AU26 * AU12 + AU25 * (1 - AU12) + AU27</f>
        <v>-1645.1701829660192</v>
      </c>
      <c r="AV28" s="7">
        <f>AV26 * AV12 + AV25 * (1 - AV12) + AV27</f>
        <v>-1751.8349028083505</v>
      </c>
      <c r="AW28" s="561">
        <v>0</v>
      </c>
    </row>
    <row r="29" spans="1:49" ht="15">
      <c r="A29" s="7"/>
      <c r="B29" s="7"/>
      <c r="C29" s="7"/>
      <c r="D29" s="7"/>
      <c r="E29" s="7" t="s">
        <v>1013</v>
      </c>
      <c r="F29" s="7"/>
      <c r="G29" s="7" t="s">
        <v>304</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563.0161762893465</v>
      </c>
      <c r="AS29" s="8">
        <f>Revenue!AS19* AS$17</f>
        <v>516.07423377677947</v>
      </c>
      <c r="AT29" s="8">
        <f>Revenue!AT19* AT$17</f>
        <v>471.69047803437434</v>
      </c>
      <c r="AU29" s="8">
        <f>Revenue!AU19* AU$17</f>
        <v>485.15094920058539</v>
      </c>
      <c r="AV29" s="8">
        <f>Revenue!AV19* AV$17</f>
        <v>494.66077106412655</v>
      </c>
      <c r="AW29" s="561">
        <v>6.0138149888587122E-2</v>
      </c>
    </row>
    <row r="30" spans="1:49" ht="15">
      <c r="A30" s="7"/>
      <c r="B30" s="7"/>
      <c r="C30" s="7"/>
      <c r="D30" s="7"/>
      <c r="E30" s="7" t="s">
        <v>535</v>
      </c>
      <c r="F30" s="7"/>
      <c r="G30" s="7" t="s">
        <v>304</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0.19290388241866499</v>
      </c>
      <c r="AS30" s="8">
        <f>InputSummary!AS150 * AS$17</f>
        <v>0.20939877801424275</v>
      </c>
      <c r="AT30" s="8">
        <f>InputSummary!AT150 * AT$17</f>
        <v>0.24531412151335835</v>
      </c>
      <c r="AU30" s="8">
        <f>InputSummary!AU150 * AU$17</f>
        <v>0.32204926206161127</v>
      </c>
      <c r="AV30" s="8">
        <f>InputSummary!AV150 * AV$17</f>
        <v>0.48304792466657015</v>
      </c>
      <c r="AW30" s="561">
        <v>5.8726323566127281E-5</v>
      </c>
    </row>
    <row r="31" spans="1:49" ht="15">
      <c r="A31" s="2"/>
      <c r="B31" s="2"/>
      <c r="C31" s="2"/>
      <c r="D31" s="2"/>
      <c r="E31" s="21" t="s">
        <v>537</v>
      </c>
      <c r="F31" s="2"/>
      <c r="G31" s="21" t="s">
        <v>304</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-374.56679921104791</v>
      </c>
      <c r="AS31" s="8">
        <f>-Totex!AS82 * AS$17</f>
        <v>-404.20299320305179</v>
      </c>
      <c r="AT31" s="8">
        <f>-Totex!AT82 * AT$17</f>
        <v>-389.94526044680362</v>
      </c>
      <c r="AU31" s="8">
        <f>-Totex!AU82 * AU$17</f>
        <v>-395.44663003351963</v>
      </c>
      <c r="AV31" s="8">
        <f>-Totex!AV82 * AV$17</f>
        <v>-402.48974250268549</v>
      </c>
      <c r="AW31" s="561">
        <v>-4.8932500572448134E-2</v>
      </c>
    </row>
    <row r="32" spans="1:49" ht="15">
      <c r="A32" s="2"/>
      <c r="B32" s="2"/>
      <c r="C32" s="2"/>
      <c r="D32" s="2"/>
      <c r="E32" s="21" t="s">
        <v>1014</v>
      </c>
      <c r="F32" s="2"/>
      <c r="G32" s="21" t="s">
        <v>304</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-128.47749570941633</v>
      </c>
      <c r="AS32" s="8">
        <f>-InputSummary!AS97 * AS$17</f>
        <v>-68.563660265561779</v>
      </c>
      <c r="AT32" s="8">
        <f>-InputSummary!AT97 * AT$17</f>
        <v>-68.798707394488702</v>
      </c>
      <c r="AU32" s="8">
        <f>-InputSummary!AU97 * AU$17</f>
        <v>-74.120723082811594</v>
      </c>
      <c r="AV32" s="8">
        <f>-InputSummary!AV97 * AV$17</f>
        <v>-75.429488641413144</v>
      </c>
      <c r="AW32" s="561">
        <v>-9.1703044981272797E-3</v>
      </c>
    </row>
    <row r="33" spans="1:49" ht="15">
      <c r="A33" s="2"/>
      <c r="B33" s="2"/>
      <c r="C33" s="2"/>
      <c r="D33" s="2"/>
      <c r="E33" s="21" t="s">
        <v>1015</v>
      </c>
      <c r="F33" s="2"/>
      <c r="G33" s="7" t="s">
        <v>304</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-3.7520258110209701</v>
      </c>
      <c r="AS33" s="8">
        <f>InputSummary!AS124 * AS$17</f>
        <v>-1.7372050100398226</v>
      </c>
      <c r="AT33" s="8">
        <f>InputSummary!AT124 * AT$17</f>
        <v>-1.766914256268151</v>
      </c>
      <c r="AU33" s="8">
        <f>InputSummary!AU124 * AU$17</f>
        <v>-1.7941628682180115</v>
      </c>
      <c r="AV33" s="8">
        <f>InputSummary!AV124 * AV$17</f>
        <v>-1.8266114242720379</v>
      </c>
      <c r="AW33" s="561">
        <v>-2.220694222119235E-4</v>
      </c>
    </row>
    <row r="34" spans="1:49" ht="15">
      <c r="A34" s="2"/>
      <c r="B34" s="2"/>
      <c r="C34" s="2"/>
      <c r="D34" s="2"/>
      <c r="E34" s="7" t="s">
        <v>1016</v>
      </c>
      <c r="F34" s="2"/>
      <c r="G34" s="21" t="s">
        <v>304</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-30.900048004686212</v>
      </c>
      <c r="AS34" s="2">
        <f t="shared" si="3"/>
        <v>-32.58916468581802</v>
      </c>
      <c r="AT34" s="2">
        <f t="shared" si="3"/>
        <v>-34.314480744433759</v>
      </c>
      <c r="AU34" s="2">
        <f t="shared" si="3"/>
        <v>-36.048513991038348</v>
      </c>
      <c r="AV34" s="2">
        <f t="shared" ref="AV34" si="4">-AV194</f>
        <v>-37.971570427187324</v>
      </c>
      <c r="AW34" s="561">
        <v>-4.6163757617989631E-3</v>
      </c>
    </row>
    <row r="35" spans="1:49" ht="15">
      <c r="A35" s="7"/>
      <c r="B35" s="7"/>
      <c r="C35" s="7"/>
      <c r="D35" s="7"/>
      <c r="E35" s="56" t="s">
        <v>1017</v>
      </c>
      <c r="F35" s="7"/>
      <c r="G35" s="7" t="s">
        <v>304</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-5.8583134625727142</v>
      </c>
      <c r="AS35" s="7">
        <f t="shared" si="5"/>
        <v>0</v>
      </c>
      <c r="AT35" s="7">
        <f t="shared" si="5"/>
        <v>0</v>
      </c>
      <c r="AU35" s="7">
        <f t="shared" si="5"/>
        <v>0</v>
      </c>
      <c r="AV35" s="7">
        <f t="shared" ref="AV35" si="6">-AV184</f>
        <v>0</v>
      </c>
      <c r="AW35" s="561">
        <v>0</v>
      </c>
    </row>
    <row r="36" spans="1:49" ht="15">
      <c r="A36" s="2"/>
      <c r="B36" s="2"/>
      <c r="C36" s="2"/>
      <c r="D36" s="2"/>
      <c r="E36" s="21" t="s">
        <v>1018</v>
      </c>
      <c r="F36" s="2"/>
      <c r="G36" s="7" t="s">
        <v>304</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-1386.3408330444292</v>
      </c>
      <c r="AS36" s="432">
        <f>SUM(AS28:AS35)</f>
        <v>-1463.0611932272363</v>
      </c>
      <c r="AT36" s="432">
        <f>SUM(AT28:AT35)</f>
        <v>-1565.2295211166786</v>
      </c>
      <c r="AU36" s="432">
        <f>SUM(AU28:AU35)</f>
        <v>-1667.1072144789598</v>
      </c>
      <c r="AV36" s="432">
        <f>SUM(AV28:AV35)</f>
        <v>-1774.4084968151153</v>
      </c>
      <c r="AW36" s="561">
        <v>-2.7443740423223062E-3</v>
      </c>
    </row>
    <row r="37" spans="1:49" ht="15">
      <c r="A37" s="2"/>
      <c r="B37" s="2"/>
      <c r="C37" s="2"/>
      <c r="D37" s="2"/>
      <c r="E37" s="7" t="s">
        <v>1019</v>
      </c>
      <c r="F37" s="2"/>
      <c r="G37" s="7" t="s">
        <v>304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-65.549190652890431</v>
      </c>
      <c r="AS37" s="2">
        <f t="shared" ref="AS37:AU37" si="7">AS169</f>
        <v>-69.591877166636735</v>
      </c>
      <c r="AT37" s="2">
        <f t="shared" si="7"/>
        <v>-74.461399147507507</v>
      </c>
      <c r="AU37" s="2">
        <f t="shared" si="7"/>
        <v>-79.512733976209233</v>
      </c>
      <c r="AV37" s="2">
        <f t="shared" ref="AV37" si="8">AV169</f>
        <v>-85.046639752904753</v>
      </c>
      <c r="AW37" s="561">
        <v>-1.8447409181163721E-3</v>
      </c>
    </row>
    <row r="38" spans="1:49" ht="15">
      <c r="A38" s="2"/>
      <c r="B38" s="2"/>
      <c r="C38" s="2"/>
      <c r="D38" s="2"/>
      <c r="E38" s="7" t="s">
        <v>1020</v>
      </c>
      <c r="F38" s="2"/>
      <c r="G38" s="7" t="s">
        <v>304</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-21.814291760413976</v>
      </c>
      <c r="AS38" s="2">
        <f t="shared" si="9"/>
        <v>-11.181326463676319</v>
      </c>
      <c r="AT38" s="2">
        <f t="shared" si="9"/>
        <v>-6.6431096264019276</v>
      </c>
      <c r="AU38" s="2">
        <f t="shared" si="9"/>
        <v>-6.3850694192637381</v>
      </c>
      <c r="AV38" s="2">
        <f t="shared" ref="AV38" si="10">AV170</f>
        <v>-7.9717892839955544</v>
      </c>
      <c r="AW38" s="561">
        <v>-5.4563000504273873E-2</v>
      </c>
    </row>
    <row r="39" spans="1:49" ht="15">
      <c r="A39" s="94"/>
      <c r="B39" s="94"/>
      <c r="C39" s="94"/>
      <c r="D39" s="94"/>
      <c r="E39" s="7" t="s">
        <v>1021</v>
      </c>
      <c r="F39" s="7"/>
      <c r="G39" s="7" t="s">
        <v>304</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1.983831956361835</v>
      </c>
      <c r="AS39" s="7">
        <f t="shared" si="11"/>
        <v>2.0711983243351755</v>
      </c>
      <c r="AT39" s="7">
        <f t="shared" si="11"/>
        <v>1.6682809302032666</v>
      </c>
      <c r="AU39" s="7">
        <f t="shared" si="11"/>
        <v>1.7246976371694036</v>
      </c>
      <c r="AV39" s="7">
        <f t="shared" ref="AV39" si="12">AV239</f>
        <v>20.55661493817216</v>
      </c>
      <c r="AW39" s="561">
        <v>-8.181681964828158E-3</v>
      </c>
    </row>
    <row r="40" spans="1:49" ht="15">
      <c r="A40" s="2"/>
      <c r="B40" s="2"/>
      <c r="C40" s="2"/>
      <c r="D40" s="2"/>
      <c r="E40" s="7" t="s">
        <v>1022</v>
      </c>
      <c r="F40" s="2"/>
      <c r="G40" s="21" t="s">
        <v>304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-0.53131911618679695</v>
      </c>
      <c r="AS40" s="2">
        <f t="shared" si="13"/>
        <v>-0.5767518973579655</v>
      </c>
      <c r="AT40" s="2">
        <f t="shared" si="13"/>
        <v>-0.50443400563453977</v>
      </c>
      <c r="AU40" s="2">
        <f t="shared" si="13"/>
        <v>-0.55458257108712772</v>
      </c>
      <c r="AV40" s="2">
        <f t="shared" ref="AV40" si="14">-AV274</f>
        <v>-19.406328171524642</v>
      </c>
      <c r="AW40" s="561">
        <v>8.3215275358341501E-3</v>
      </c>
    </row>
    <row r="41" spans="1:49" ht="15">
      <c r="A41" s="7"/>
      <c r="B41" s="7"/>
      <c r="C41" s="7"/>
      <c r="D41" s="7"/>
      <c r="E41" s="56" t="s">
        <v>1023</v>
      </c>
      <c r="F41" s="7"/>
      <c r="G41" s="7" t="s">
        <v>304</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-1472.2518026175585</v>
      </c>
      <c r="AS41" s="431">
        <f t="shared" ref="AS41:AU41" si="15">SUM(AS36:AS40)</f>
        <v>-1542.3399504305721</v>
      </c>
      <c r="AT41" s="431">
        <f t="shared" si="15"/>
        <v>-1645.1701829660192</v>
      </c>
      <c r="AU41" s="431">
        <f t="shared" si="15"/>
        <v>-1751.8349028083505</v>
      </c>
      <c r="AV41" s="431">
        <f t="shared" ref="AV41" si="16">SUM(AV36:AV40)</f>
        <v>-1866.2766390853681</v>
      </c>
      <c r="AW41" s="561">
        <v>-5.90122698936284E-2</v>
      </c>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1024</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1025</v>
      </c>
      <c r="F45" s="7"/>
      <c r="G45" s="7" t="s">
        <v>304</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-1405.9952310174501</v>
      </c>
      <c r="AS45" s="7">
        <f>AS12 * AS26 + AS13 * AS25</f>
        <v>-1472.2518026175585</v>
      </c>
      <c r="AT45" s="7">
        <f>AT12 * AT26 + AT13 * AT25</f>
        <v>-1542.3399504305721</v>
      </c>
      <c r="AU45" s="7">
        <f>AU12 * AU26 + AU13 * AU25</f>
        <v>-1645.1701829660192</v>
      </c>
      <c r="AV45" s="7">
        <f>AV12 * AV26 + AV13 * AV25</f>
        <v>-1751.8349028083505</v>
      </c>
      <c r="AW45" s="7"/>
    </row>
    <row r="46" spans="1:49" ht="15">
      <c r="A46" s="7"/>
      <c r="B46" s="7"/>
      <c r="C46" s="7"/>
      <c r="D46" s="7"/>
      <c r="E46" s="7" t="s">
        <v>1026</v>
      </c>
      <c r="F46" s="7"/>
      <c r="G46" s="7" t="s">
        <v>304</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-1405.9952310174501</v>
      </c>
      <c r="AS46" s="7">
        <f>AS28</f>
        <v>-1472.2518026175585</v>
      </c>
      <c r="AT46" s="7">
        <f>AT28</f>
        <v>-1542.3399504305721</v>
      </c>
      <c r="AU46" s="7">
        <f>AU28</f>
        <v>-1645.1701829660192</v>
      </c>
      <c r="AV46" s="7">
        <f>AV28</f>
        <v>-1751.8349028083505</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1027</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1028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1029</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1025</v>
      </c>
      <c r="F53" s="7"/>
      <c r="G53" s="7" t="s">
        <v>304</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-1405.9952310174501</v>
      </c>
      <c r="AS53" s="7">
        <f>AS45</f>
        <v>-1472.2518026175585</v>
      </c>
      <c r="AT53" s="7">
        <f t="shared" ref="AT53:AV53" si="17">AT45</f>
        <v>-1542.3399504305721</v>
      </c>
      <c r="AU53" s="7">
        <f>AU45</f>
        <v>-1645.1701829660192</v>
      </c>
      <c r="AV53" s="7">
        <f t="shared" si="17"/>
        <v>-1751.8349028083505</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1030</v>
      </c>
      <c r="F55" s="7"/>
      <c r="G55" s="7" t="s">
        <v>304</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2343.3253850290835</v>
      </c>
      <c r="AS55" s="7">
        <f>'Return&amp;RAV'!AS20 * AR$17</f>
        <v>2575.0040003905178</v>
      </c>
      <c r="AT55" s="7">
        <f>'Return&amp;RAV'!AT20 * AS$17</f>
        <v>2715.7637238181683</v>
      </c>
      <c r="AU55" s="7">
        <f>'Return&amp;RAV'!AU20 * AT$17</f>
        <v>2859.5400620361465</v>
      </c>
      <c r="AV55" s="7">
        <f>'Return&amp;RAV'!AV20 * AU$17</f>
        <v>3004.0428325865291</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1031</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8"/>
      <c r="AR57" s="126">
        <f t="shared" ref="AR57:AV57" si="18">-AR53/AR55</f>
        <v>0.6</v>
      </c>
      <c r="AS57" s="126">
        <f>-AS53/AS55</f>
        <v>0.57174738462320096</v>
      </c>
      <c r="AT57" s="126">
        <f t="shared" si="18"/>
        <v>0.56792125798858273</v>
      </c>
      <c r="AU57" s="126">
        <f t="shared" si="18"/>
        <v>0.57532685231714131</v>
      </c>
      <c r="AV57" s="126">
        <f t="shared" si="18"/>
        <v>0.58315909607054184</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1032</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1033</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1034</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5">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1035</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4"/>
      <c r="AK65" s="194"/>
      <c r="AL65" s="194"/>
      <c r="AM65" s="194"/>
      <c r="AN65" s="194"/>
      <c r="AO65" s="194"/>
      <c r="AP65" s="194"/>
      <c r="AQ65" s="188">
        <f t="shared" ref="AQ65:AV65" si="19">AQ63 * AR12</f>
        <v>0.65</v>
      </c>
      <c r="AR65" s="194">
        <f t="shared" si="19"/>
        <v>0</v>
      </c>
      <c r="AS65" s="194">
        <f t="shared" si="19"/>
        <v>0</v>
      </c>
      <c r="AT65" s="194">
        <f t="shared" si="19"/>
        <v>0</v>
      </c>
      <c r="AU65" s="194">
        <f t="shared" si="19"/>
        <v>0</v>
      </c>
      <c r="AV65" s="194">
        <f t="shared" si="19"/>
        <v>0</v>
      </c>
      <c r="AW65" s="7"/>
    </row>
    <row r="66" spans="1:49" ht="15">
      <c r="A66" s="7"/>
      <c r="B66" s="7"/>
      <c r="C66" s="7"/>
      <c r="D66" s="7"/>
      <c r="E66" s="183" t="s">
        <v>1036</v>
      </c>
      <c r="F66" s="7"/>
      <c r="G66" s="183" t="s">
        <v>209</v>
      </c>
      <c r="H66" s="7"/>
      <c r="I66" s="194"/>
      <c r="J66" s="101"/>
      <c r="K66" s="101"/>
      <c r="L66" s="101"/>
      <c r="M66" s="101"/>
      <c r="N66" s="101"/>
      <c r="O66" s="101"/>
      <c r="P66" s="101"/>
      <c r="Q66" s="101"/>
      <c r="R66" s="101"/>
      <c r="S66" s="101"/>
      <c r="T66" s="101"/>
      <c r="U66" s="101"/>
      <c r="V66" s="101"/>
      <c r="W66" s="101"/>
      <c r="X66" s="101"/>
      <c r="Y66" s="101"/>
      <c r="Z66" s="101"/>
      <c r="AA66" s="194"/>
      <c r="AB66" s="194"/>
      <c r="AC66" s="194"/>
      <c r="AD66" s="194"/>
      <c r="AE66" s="194"/>
      <c r="AF66" s="194"/>
      <c r="AG66" s="194"/>
      <c r="AH66" s="194"/>
      <c r="AI66" s="49"/>
      <c r="AJ66" s="194"/>
      <c r="AK66" s="194"/>
      <c r="AL66" s="194"/>
      <c r="AM66" s="194"/>
      <c r="AN66" s="194"/>
      <c r="AO66" s="194"/>
      <c r="AP66" s="194"/>
      <c r="AQ66" s="188">
        <f t="shared" ref="AQ66:AV66" si="20">AQ63 * AQ12</f>
        <v>0</v>
      </c>
      <c r="AR66" s="194">
        <f t="shared" si="20"/>
        <v>0.6</v>
      </c>
      <c r="AS66" s="194">
        <f t="shared" si="20"/>
        <v>0</v>
      </c>
      <c r="AT66" s="194">
        <f t="shared" si="20"/>
        <v>0</v>
      </c>
      <c r="AU66" s="194">
        <f t="shared" si="20"/>
        <v>0</v>
      </c>
      <c r="AV66" s="194">
        <f t="shared" si="20"/>
        <v>0</v>
      </c>
      <c r="AW66" s="7"/>
    </row>
    <row r="67" spans="1:49" ht="15">
      <c r="A67" s="7"/>
      <c r="B67" s="7"/>
      <c r="C67" s="7"/>
      <c r="D67" s="7"/>
      <c r="E67" s="56"/>
      <c r="F67" s="7"/>
      <c r="G67" s="7"/>
      <c r="H67" s="7"/>
      <c r="I67" s="194"/>
      <c r="J67" s="101"/>
      <c r="K67" s="101"/>
      <c r="L67" s="101"/>
      <c r="M67" s="101"/>
      <c r="N67" s="101"/>
      <c r="O67" s="101"/>
      <c r="P67" s="101"/>
      <c r="Q67" s="101"/>
      <c r="R67" s="101"/>
      <c r="S67" s="101"/>
      <c r="T67" s="101"/>
      <c r="U67" s="101"/>
      <c r="V67" s="101"/>
      <c r="W67" s="101"/>
      <c r="X67" s="101"/>
      <c r="Y67" s="101"/>
      <c r="Z67" s="101"/>
      <c r="AA67" s="194"/>
      <c r="AB67" s="194"/>
      <c r="AC67" s="194"/>
      <c r="AD67" s="194"/>
      <c r="AE67" s="194"/>
      <c r="AF67" s="194"/>
      <c r="AG67" s="194"/>
      <c r="AH67" s="194"/>
      <c r="AI67" s="194"/>
      <c r="AJ67" s="194"/>
      <c r="AK67" s="194"/>
      <c r="AL67" s="183"/>
      <c r="AM67" s="183"/>
      <c r="AN67" s="183"/>
      <c r="AO67" s="183"/>
      <c r="AP67" s="183"/>
      <c r="AQ67" s="102"/>
      <c r="AR67" s="183"/>
      <c r="AS67" s="183"/>
      <c r="AT67" s="183"/>
      <c r="AU67" s="183"/>
      <c r="AV67" s="183"/>
      <c r="AW67" s="7"/>
    </row>
    <row r="68" spans="1:49" ht="15">
      <c r="A68" s="7"/>
      <c r="B68" s="7"/>
      <c r="C68" s="7"/>
      <c r="D68" s="7"/>
      <c r="E68" s="56" t="s">
        <v>1037</v>
      </c>
      <c r="F68" s="7"/>
      <c r="G68" s="7" t="s">
        <v>209</v>
      </c>
      <c r="H68" s="7"/>
      <c r="I68" s="194"/>
      <c r="J68" s="101"/>
      <c r="K68" s="101"/>
      <c r="L68" s="101"/>
      <c r="M68" s="101"/>
      <c r="N68" s="101"/>
      <c r="O68" s="101"/>
      <c r="P68" s="101"/>
      <c r="Q68" s="101"/>
      <c r="R68" s="101"/>
      <c r="S68" s="101"/>
      <c r="T68" s="101"/>
      <c r="U68" s="101"/>
      <c r="V68" s="101"/>
      <c r="W68" s="101"/>
      <c r="X68" s="101"/>
      <c r="Y68" s="101"/>
      <c r="Z68" s="101"/>
      <c r="AA68" s="194"/>
      <c r="AB68" s="194"/>
      <c r="AC68" s="194"/>
      <c r="AD68" s="194"/>
      <c r="AE68" s="194"/>
      <c r="AF68" s="194"/>
      <c r="AG68" s="194"/>
      <c r="AH68" s="194"/>
      <c r="AI68" s="194"/>
      <c r="AJ68" s="194"/>
      <c r="AK68" s="194"/>
      <c r="AL68" s="194"/>
      <c r="AM68" s="194"/>
      <c r="AN68" s="194"/>
      <c r="AO68" s="194"/>
      <c r="AP68" s="194"/>
      <c r="AQ68" s="188"/>
      <c r="AR68" s="194">
        <f>AR66-AQ65</f>
        <v>-5.0000000000000044E-2</v>
      </c>
      <c r="AS68" s="194">
        <f t="shared" ref="AS68:AV68" si="21">AS66-AR65</f>
        <v>0</v>
      </c>
      <c r="AT68" s="194">
        <f t="shared" si="21"/>
        <v>0</v>
      </c>
      <c r="AU68" s="194">
        <f t="shared" si="21"/>
        <v>0</v>
      </c>
      <c r="AV68" s="194">
        <f t="shared" si="21"/>
        <v>0</v>
      </c>
      <c r="AW68" s="7"/>
    </row>
    <row r="69" spans="1:49" ht="15">
      <c r="A69" s="7"/>
      <c r="B69" s="7"/>
      <c r="C69" s="7"/>
      <c r="D69" s="7"/>
      <c r="E69" s="56" t="s">
        <v>1038</v>
      </c>
      <c r="F69" s="7"/>
      <c r="G69" s="7" t="s">
        <v>304</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2343.3253850290835</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1039</v>
      </c>
      <c r="F71" s="7"/>
      <c r="G71" s="7" t="s">
        <v>304</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-117.16626925145428</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1040</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1041</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1038</v>
      </c>
      <c r="F76" s="7"/>
      <c r="G76" s="7" t="s">
        <v>304</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2343.3253850290835</v>
      </c>
      <c r="AS76" s="7">
        <f t="shared" ref="AS76:AV76" si="23">AS55</f>
        <v>2575.0040003905178</v>
      </c>
      <c r="AT76" s="7">
        <f t="shared" si="23"/>
        <v>2715.7637238181683</v>
      </c>
      <c r="AU76" s="7">
        <f t="shared" si="23"/>
        <v>2859.5400620361465</v>
      </c>
      <c r="AV76" s="7">
        <f t="shared" si="23"/>
        <v>3004.0428325865291</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1031</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9"/>
      <c r="AR78" s="103">
        <f>AR57 * AR13</f>
        <v>0</v>
      </c>
      <c r="AS78" s="103">
        <f>AS57 * AS13</f>
        <v>0.57174738462320096</v>
      </c>
      <c r="AT78" s="103">
        <f>AT57 * AT13</f>
        <v>0.56792125798858273</v>
      </c>
      <c r="AU78" s="103">
        <f>AU57 * AU13</f>
        <v>0.57532685231714131</v>
      </c>
      <c r="AV78" s="103">
        <f>AV57 * AV13</f>
        <v>0.58315909607054184</v>
      </c>
      <c r="AW78" s="194"/>
    </row>
    <row r="79" spans="1:49" ht="15">
      <c r="A79" s="7"/>
      <c r="B79" s="7"/>
      <c r="C79" s="7"/>
      <c r="D79" s="7"/>
      <c r="E79" s="7" t="s">
        <v>1042</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30"/>
      <c r="AR79" s="104">
        <f>-InputSummary!AR203 * AR13</f>
        <v>0</v>
      </c>
      <c r="AS79" s="104">
        <f>-InputSummary!AS203 * AS13</f>
        <v>-0.6</v>
      </c>
      <c r="AT79" s="104">
        <f>-InputSummary!AT203 * AT13</f>
        <v>-0.6</v>
      </c>
      <c r="AU79" s="104">
        <f>-InputSummary!AU203 * AU13</f>
        <v>-0.6</v>
      </c>
      <c r="AV79" s="104">
        <f>-InputSummary!AV203 * AV13</f>
        <v>-0.6</v>
      </c>
      <c r="AW79" s="194"/>
    </row>
    <row r="80" spans="1:49" ht="15">
      <c r="A80" s="7"/>
      <c r="B80" s="7"/>
      <c r="C80" s="7"/>
      <c r="D80" s="7"/>
      <c r="E80" s="7" t="s">
        <v>1043</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9"/>
      <c r="AR80" s="458">
        <f t="shared" ref="AR80" si="24">AR78 + AR79</f>
        <v>0</v>
      </c>
      <c r="AS80" s="459">
        <f>AS78 + AS79</f>
        <v>-2.8252615376799017E-2</v>
      </c>
      <c r="AT80" s="459">
        <f t="shared" ref="AT80:AV80" si="25">AT78 + AT79</f>
        <v>-3.2078742011417249E-2</v>
      </c>
      <c r="AU80" s="459">
        <f t="shared" si="25"/>
        <v>-2.4673147682858665E-2</v>
      </c>
      <c r="AV80" s="459">
        <f t="shared" si="25"/>
        <v>-1.684090392945814E-2</v>
      </c>
      <c r="AW80" s="194"/>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1044</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5"/>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1045</v>
      </c>
      <c r="F84" s="7"/>
      <c r="G84" s="21" t="s">
        <v>875</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1040</v>
      </c>
      <c r="F86" s="7"/>
      <c r="G86" s="21" t="s">
        <v>304</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1046</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1047</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1048</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1026</v>
      </c>
      <c r="F92" s="7"/>
      <c r="G92" s="21" t="s">
        <v>304</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-1405.9952310174501</v>
      </c>
      <c r="AS92" s="7">
        <f t="shared" ref="AS92:AV92" si="28">AS46</f>
        <v>-1472.2518026175585</v>
      </c>
      <c r="AT92" s="7">
        <f t="shared" si="28"/>
        <v>-1542.3399504305721</v>
      </c>
      <c r="AU92" s="7">
        <f t="shared" si="28"/>
        <v>-1645.1701829660192</v>
      </c>
      <c r="AV92" s="7">
        <f t="shared" si="28"/>
        <v>-1751.8349028083505</v>
      </c>
      <c r="AW92" s="7"/>
    </row>
    <row r="93" spans="1:49" ht="15">
      <c r="A93" s="7"/>
      <c r="B93" s="7"/>
      <c r="C93" s="7"/>
      <c r="D93" s="7"/>
      <c r="E93" s="56" t="s">
        <v>1038</v>
      </c>
      <c r="F93" s="7"/>
      <c r="G93" s="21" t="s">
        <v>304</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2343.3253850290835</v>
      </c>
      <c r="AS93" s="7">
        <f t="shared" si="29"/>
        <v>2575.0040003905178</v>
      </c>
      <c r="AT93" s="7">
        <f t="shared" si="29"/>
        <v>2715.7637238181683</v>
      </c>
      <c r="AU93" s="7">
        <f t="shared" si="29"/>
        <v>2859.5400620361465</v>
      </c>
      <c r="AV93" s="7">
        <f>AV55</f>
        <v>3004.0428325865291</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1049</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0.57174738462320096</v>
      </c>
      <c r="AT95" s="460">
        <f t="shared" si="30"/>
        <v>0.56792125798858273</v>
      </c>
      <c r="AU95" s="460">
        <f t="shared" si="30"/>
        <v>0.57532685231714131</v>
      </c>
      <c r="AV95" s="460">
        <f>-AV92 / AV93</f>
        <v>0.58315909607054184</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1050</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1051</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1052</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1053</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1054</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1055</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5"/>
      <c r="AR105" s="49">
        <f>InputSummary!AR178</f>
        <v>3.1E-2</v>
      </c>
      <c r="AS105" s="49">
        <f>InputSummary!AS178</f>
        <v>3.1699999999999999E-2</v>
      </c>
      <c r="AT105" s="49">
        <f>InputSummary!AT178</f>
        <v>3.2300000000000002E-2</v>
      </c>
      <c r="AU105" s="49">
        <f>InputSummary!AU178</f>
        <v>3.2399999999999998E-2</v>
      </c>
      <c r="AV105" s="49">
        <f>InputSummary!AV178</f>
        <v>3.2599999999999997E-2</v>
      </c>
      <c r="AW105" s="7"/>
    </row>
    <row r="106" spans="1:49" ht="15">
      <c r="A106" s="7"/>
      <c r="B106" s="7"/>
      <c r="C106" s="7"/>
      <c r="D106" s="7"/>
      <c r="E106" s="7" t="s">
        <v>1056</v>
      </c>
      <c r="F106" s="7"/>
      <c r="G106" s="7" t="s">
        <v>604</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5"/>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1057</v>
      </c>
      <c r="F108" s="7"/>
      <c r="G108" s="7" t="s">
        <v>1058</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5.2945999999999938E-2</v>
      </c>
      <c r="AU108" s="462">
        <f>(1 + AU105) * (1 + AU106) - 1</f>
        <v>5.3047999999999984E-2</v>
      </c>
      <c r="AV108" s="462">
        <f>(1 + AV105) * (1 + AV106) - 1</f>
        <v>5.3252000000000077E-2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1059</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1060</v>
      </c>
      <c r="F111" s="7"/>
      <c r="G111" s="7" t="s">
        <v>604</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5"/>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1061</v>
      </c>
      <c r="F113" s="7"/>
      <c r="G113" s="7" t="s">
        <v>1062</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4"/>
      <c r="AK113" s="194"/>
      <c r="AL113" s="194"/>
      <c r="AM113" s="194"/>
      <c r="AN113" s="194"/>
      <c r="AO113" s="194"/>
      <c r="AP113" s="194"/>
      <c r="AQ113" s="188"/>
      <c r="AR113" s="194">
        <f t="shared" ref="AR113:AV113" si="31">(1+AR$108) / (1+AR111) - 1</f>
        <v>2.0990291262135807E-2</v>
      </c>
      <c r="AS113" s="194">
        <f>(1+AS$108) / (1+AS111) - 1</f>
        <v>2.168349514563106E-2</v>
      </c>
      <c r="AT113" s="194">
        <f t="shared" si="31"/>
        <v>2.2277669902912578E-2</v>
      </c>
      <c r="AU113" s="194">
        <f t="shared" si="31"/>
        <v>2.237669902912609E-2</v>
      </c>
      <c r="AV113" s="194">
        <f t="shared" si="31"/>
        <v>2.2574757281553337E-2</v>
      </c>
      <c r="AW113" s="2"/>
    </row>
    <row r="114" spans="1:49" ht="15">
      <c r="A114" s="7"/>
      <c r="B114" s="7"/>
      <c r="C114" s="7"/>
      <c r="D114" s="2"/>
      <c r="E114" s="7" t="s">
        <v>1063</v>
      </c>
      <c r="F114" s="7"/>
      <c r="G114" s="7" t="s">
        <v>604</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5"/>
      <c r="AR114" s="49">
        <f>InputSummary!AR188</f>
        <v>8.7530899065423995E-2</v>
      </c>
      <c r="AS114" s="49">
        <f>InputSummary!AS188</f>
        <v>4.3184769776843268E-2</v>
      </c>
      <c r="AT114" s="49">
        <f>InputSummary!AT188</f>
        <v>2.6233436648239294E-2</v>
      </c>
      <c r="AU114" s="49">
        <f>InputSummary!AU188</f>
        <v>2.6055468787939295E-2</v>
      </c>
      <c r="AV114" s="49">
        <f>InputSummary!AV188</f>
        <v>2.7976502072553755E-2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1058</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0.11035848939337956</v>
      </c>
      <c r="AS116" s="462">
        <f>(1 + AS113) * (1 + AS114) - 1</f>
        <v>6.5804661668295683E-2</v>
      </c>
      <c r="AT116" s="462">
        <f>(1 + AT113) * (1 + AT114) - 1</f>
        <v>4.9095526393220235E-2</v>
      </c>
      <c r="AU116" s="462">
        <f>(1 + AU113) * (1 + AU114) - 1</f>
        <v>4.9015203200195812E-2</v>
      </c>
      <c r="AV116" s="462">
        <f>(1 + AV113) * (1 + AV114) - 1</f>
        <v>5.1182822097981973E-2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1064</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1065</v>
      </c>
      <c r="F119" s="7"/>
      <c r="G119" s="7" t="s">
        <v>1066</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4"/>
      <c r="AK119" s="194"/>
      <c r="AL119" s="194"/>
      <c r="AM119" s="194"/>
      <c r="AN119" s="194"/>
      <c r="AO119" s="194"/>
      <c r="AP119" s="194"/>
      <c r="AQ119" s="188"/>
      <c r="AR119" s="194">
        <f>AR105</f>
        <v>3.1E-2</v>
      </c>
      <c r="AS119" s="194">
        <f>AS105</f>
        <v>3.1699999999999999E-2</v>
      </c>
      <c r="AT119" s="194">
        <f>AT105</f>
        <v>3.2300000000000002E-2</v>
      </c>
      <c r="AU119" s="194">
        <f>AU105</f>
        <v>3.2399999999999998E-2</v>
      </c>
      <c r="AV119" s="194">
        <f>AV105</f>
        <v>3.2599999999999997E-2</v>
      </c>
      <c r="AW119" s="2"/>
    </row>
    <row r="120" spans="1:49" ht="15">
      <c r="A120" s="7"/>
      <c r="B120" s="7"/>
      <c r="C120" s="7"/>
      <c r="D120" s="7"/>
      <c r="E120" s="7" t="s">
        <v>1067</v>
      </c>
      <c r="F120" s="7"/>
      <c r="G120" s="7" t="s">
        <v>604</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5"/>
      <c r="AR120" s="49">
        <f>InputSummary!AR189</f>
        <v>6.2497611347487325E-2</v>
      </c>
      <c r="AS120" s="49">
        <f>InputSummary!AS189</f>
        <v>3.04739603020312E-2</v>
      </c>
      <c r="AT120" s="49">
        <f>InputSummary!AT189</f>
        <v>1.710175025781635E-2</v>
      </c>
      <c r="AU120" s="49">
        <f>InputSummary!AU189</f>
        <v>1.5421581354723601E-2</v>
      </c>
      <c r="AV120" s="49">
        <f>InputSummary!AV189</f>
        <v>1.8085624571115622E-2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1"/>
      <c r="AR121" s="115"/>
      <c r="AS121" s="115"/>
      <c r="AT121" s="115"/>
      <c r="AU121" s="115"/>
      <c r="AV121" s="115"/>
      <c r="AW121" s="2"/>
    </row>
    <row r="122" spans="1:49" ht="15">
      <c r="A122" s="2"/>
      <c r="B122" s="2"/>
      <c r="C122" s="2"/>
      <c r="D122" s="2"/>
      <c r="E122" s="7" t="s">
        <v>1068</v>
      </c>
      <c r="F122" s="7"/>
      <c r="G122" s="7" t="s">
        <v>1058</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9.5435037299259395E-2</v>
      </c>
      <c r="AS122" s="462">
        <f t="shared" si="32"/>
        <v>6.3139984843605612E-2</v>
      </c>
      <c r="AT122" s="462">
        <f t="shared" si="32"/>
        <v>4.9954136791143799E-2</v>
      </c>
      <c r="AU122" s="462">
        <f t="shared" si="32"/>
        <v>4.8321240590616599E-2</v>
      </c>
      <c r="AV122" s="462">
        <f t="shared" si="32"/>
        <v>5.1275215932133911E-2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1069</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1070</v>
      </c>
      <c r="F126" s="7"/>
      <c r="G126" s="7" t="s">
        <v>304</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-1405.9952310174501</v>
      </c>
      <c r="AS126" s="7">
        <f>AS28</f>
        <v>-1472.2518026175585</v>
      </c>
      <c r="AT126" s="7">
        <f>AT28</f>
        <v>-1542.3399504305721</v>
      </c>
      <c r="AU126" s="7">
        <f>AU28</f>
        <v>-1645.1701829660192</v>
      </c>
      <c r="AV126" s="7">
        <f>AV28</f>
        <v>-1751.8349028083505</v>
      </c>
      <c r="AW126" s="7"/>
    </row>
    <row r="127" spans="1:49" ht="15">
      <c r="A127" s="7"/>
      <c r="B127" s="7"/>
      <c r="C127" s="7"/>
      <c r="D127" s="7"/>
      <c r="E127" s="56" t="s">
        <v>1071</v>
      </c>
      <c r="F127" s="7"/>
      <c r="G127" s="7" t="s">
        <v>304</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-1386.3408330444292</v>
      </c>
      <c r="AS127" s="105">
        <f>AS36</f>
        <v>-1463.0611932272363</v>
      </c>
      <c r="AT127" s="105">
        <f>AT36</f>
        <v>-1565.2295211166786</v>
      </c>
      <c r="AU127" s="105">
        <f>AU36</f>
        <v>-1667.1072144789598</v>
      </c>
      <c r="AV127" s="105">
        <f>AV36</f>
        <v>-1774.4084968151153</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1069</v>
      </c>
      <c r="F129" s="7"/>
      <c r="G129" s="7" t="s">
        <v>304</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-1396.1680320309397</v>
      </c>
      <c r="AS129" s="461">
        <f t="shared" si="33"/>
        <v>-1467.6564979223974</v>
      </c>
      <c r="AT129" s="461">
        <f t="shared" si="33"/>
        <v>-1553.7847357736255</v>
      </c>
      <c r="AU129" s="461">
        <f t="shared" si="33"/>
        <v>-1656.1386987224896</v>
      </c>
      <c r="AV129" s="461">
        <f>AVERAGE(AV126:AV127)</f>
        <v>-1763.1216998117329</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1072</v>
      </c>
      <c r="F131" s="7"/>
      <c r="G131" s="7" t="s">
        <v>1058</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1"/>
      <c r="AR131" s="185">
        <f>AR167/AR129</f>
        <v>6.2573759324814848E-2</v>
      </c>
      <c r="AS131" s="185">
        <f>AS167/AS129</f>
        <v>5.5035496210901487E-2</v>
      </c>
      <c r="AT131" s="185">
        <f>AT167/AT129</f>
        <v>5.2198034197785896E-2</v>
      </c>
      <c r="AU131" s="185">
        <f>AU167/AU129</f>
        <v>5.1866310147654138E-2</v>
      </c>
      <c r="AV131" s="185">
        <f>AV167/AV129</f>
        <v>5.2757803983033535E-2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1073</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1054</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1074</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8"/>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1075</v>
      </c>
      <c r="F137" s="7"/>
      <c r="G137" s="7" t="s">
        <v>304</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-1047.1260240232048</v>
      </c>
      <c r="AS137" s="7">
        <f t="shared" ref="AS137:AU137" si="34">AS$129 * AS136</f>
        <v>-1100.742373441798</v>
      </c>
      <c r="AT137" s="7">
        <f t="shared" si="34"/>
        <v>-1165.3385518302191</v>
      </c>
      <c r="AU137" s="7">
        <f t="shared" si="34"/>
        <v>-1242.1040240418672</v>
      </c>
      <c r="AV137" s="7">
        <f>AV$129 * AV136</f>
        <v>-1322.3412748587998</v>
      </c>
      <c r="AW137" s="7"/>
    </row>
    <row r="138" spans="1:49" ht="15">
      <c r="A138" s="7"/>
      <c r="B138" s="7"/>
      <c r="C138" s="7"/>
      <c r="D138" s="7"/>
      <c r="E138" s="7" t="s">
        <v>1057</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4"/>
      <c r="AK138" s="194"/>
      <c r="AL138" s="194"/>
      <c r="AM138" s="194"/>
      <c r="AN138" s="194"/>
      <c r="AO138" s="194"/>
      <c r="AP138" s="194"/>
      <c r="AQ138" s="188"/>
      <c r="AR138" s="194">
        <f t="shared" ref="AR138:AV138" si="35">AR$108</f>
        <v>5.1619999999999999E-2</v>
      </c>
      <c r="AS138" s="194">
        <f t="shared" si="35"/>
        <v>5.2334000000000103E-2</v>
      </c>
      <c r="AT138" s="194">
        <f t="shared" si="35"/>
        <v>5.2945999999999938E-2</v>
      </c>
      <c r="AU138" s="194">
        <f t="shared" si="35"/>
        <v>5.3047999999999984E-2</v>
      </c>
      <c r="AV138" s="194">
        <f t="shared" si="35"/>
        <v>5.3252000000000077E-2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1076</v>
      </c>
      <c r="F140" s="7"/>
      <c r="G140" s="7" t="s">
        <v>304</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-54.052645360077832</v>
      </c>
      <c r="AS140" s="461">
        <f t="shared" si="36"/>
        <v>-57.606251371703173</v>
      </c>
      <c r="AT140" s="461">
        <f t="shared" si="36"/>
        <v>-61.700014965202705</v>
      </c>
      <c r="AU140" s="461">
        <f t="shared" si="36"/>
        <v>-65.891134267372948</v>
      </c>
      <c r="AV140" s="461">
        <f>AV137*AV138</f>
        <v>-70.417317568780902</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1059</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7"/>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1077</v>
      </c>
      <c r="F144" s="7"/>
      <c r="G144" s="7" t="s">
        <v>304</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4"/>
      <c r="AK145" s="194"/>
      <c r="AL145" s="194"/>
      <c r="AM145" s="194"/>
      <c r="AN145" s="194"/>
      <c r="AO145" s="194"/>
      <c r="AP145" s="194"/>
      <c r="AQ145" s="188"/>
      <c r="AR145" s="194">
        <f t="shared" ref="AR145:AV145" si="38">AR$116</f>
        <v>0.11035848939337956</v>
      </c>
      <c r="AS145" s="194">
        <f t="shared" si="38"/>
        <v>6.5804661668295683E-2</v>
      </c>
      <c r="AT145" s="194">
        <f t="shared" si="38"/>
        <v>4.9095526393220235E-2</v>
      </c>
      <c r="AU145" s="194">
        <f t="shared" si="38"/>
        <v>4.9015203200195812E-2</v>
      </c>
      <c r="AV145" s="194">
        <f t="shared" si="38"/>
        <v>5.1182822097981973E-2</v>
      </c>
      <c r="AW145" s="194"/>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1078</v>
      </c>
      <c r="F147" s="7"/>
      <c r="G147" s="7" t="s">
        <v>304</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1079</v>
      </c>
      <c r="F149" s="7"/>
      <c r="G149" s="7" t="s">
        <v>304</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1064</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7"/>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1080</v>
      </c>
      <c r="F153" s="7"/>
      <c r="G153" s="7" t="s">
        <v>304</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-349.04200800773492</v>
      </c>
      <c r="AS153" s="7">
        <f t="shared" ref="AS153:AU153" si="40">AS$129 * AS152</f>
        <v>-366.91412448059936</v>
      </c>
      <c r="AT153" s="7">
        <f t="shared" si="40"/>
        <v>-388.44618394340637</v>
      </c>
      <c r="AU153" s="7">
        <f t="shared" si="40"/>
        <v>-414.0346746806224</v>
      </c>
      <c r="AV153" s="7">
        <f>AV$129 * AV152</f>
        <v>-440.78042495293323</v>
      </c>
      <c r="AW153" s="7"/>
    </row>
    <row r="154" spans="1:49" ht="15">
      <c r="A154" s="7"/>
      <c r="B154" s="7"/>
      <c r="C154" s="7"/>
      <c r="D154" s="7"/>
      <c r="E154" s="7" t="s">
        <v>1068</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4"/>
      <c r="AK154" s="194"/>
      <c r="AL154" s="194"/>
      <c r="AM154" s="194"/>
      <c r="AN154" s="194"/>
      <c r="AO154" s="194"/>
      <c r="AP154" s="194"/>
      <c r="AQ154" s="188"/>
      <c r="AR154" s="294">
        <f t="shared" ref="AR154:AU154" si="41">AR$122</f>
        <v>9.5435037299259395E-2</v>
      </c>
      <c r="AS154" s="194">
        <f t="shared" si="41"/>
        <v>6.3139984843605612E-2</v>
      </c>
      <c r="AT154" s="194">
        <f t="shared" si="41"/>
        <v>4.9954136791143799E-2</v>
      </c>
      <c r="AU154" s="194">
        <f t="shared" si="41"/>
        <v>4.8321240590616599E-2</v>
      </c>
      <c r="AV154" s="194">
        <f>AV$122</f>
        <v>5.1275215932133911E-2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1081</v>
      </c>
      <c r="F156" s="7"/>
      <c r="G156" s="7" t="s">
        <v>304</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-33.310837053226578</v>
      </c>
      <c r="AS156" s="461">
        <f t="shared" si="42"/>
        <v>-23.166952258609868</v>
      </c>
      <c r="AT156" s="461">
        <f t="shared" si="42"/>
        <v>-19.404493808706729</v>
      </c>
      <c r="AU156" s="461">
        <f t="shared" si="42"/>
        <v>-20.006669128100029</v>
      </c>
      <c r="AV156" s="461">
        <f>AV153*AV154</f>
        <v>-22.601111468119399</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1082</v>
      </c>
      <c r="F158" s="7"/>
      <c r="G158" s="7" t="s">
        <v>304</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-21.814291760413976</v>
      </c>
      <c r="AS158" s="461">
        <f>AS120 * AS153</f>
        <v>-11.181326463676319</v>
      </c>
      <c r="AT158" s="461">
        <f>AT120 * AT153</f>
        <v>-6.6431096264019276</v>
      </c>
      <c r="AU158" s="461">
        <f>AU120 * AU153</f>
        <v>-6.3850694192637381</v>
      </c>
      <c r="AV158" s="461">
        <f>AV120 * AV153</f>
        <v>-7.9717892839955544</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1083</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1084</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1085</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1086</v>
      </c>
      <c r="F164" s="7"/>
      <c r="G164" s="7" t="s">
        <v>304</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-21.814291760413976</v>
      </c>
      <c r="AS164" s="7">
        <f>AS158 + AS149</f>
        <v>-11.181326463676319</v>
      </c>
      <c r="AT164" s="7">
        <f>AT158 + AT149</f>
        <v>-6.6431096264019276</v>
      </c>
      <c r="AU164" s="7">
        <f>AU158 + AU149</f>
        <v>-6.3850694192637381</v>
      </c>
      <c r="AV164" s="7">
        <f>AV158 + AV149</f>
        <v>-7.9717892839955544</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3"/>
      <c r="AR165" s="471"/>
      <c r="AS165" s="26"/>
      <c r="AT165" s="26"/>
      <c r="AU165" s="26"/>
      <c r="AV165" s="26"/>
      <c r="AW165" s="7"/>
    </row>
    <row r="166" spans="1:49" ht="15">
      <c r="A166" s="7"/>
      <c r="B166" s="7"/>
      <c r="C166" s="7"/>
      <c r="D166" s="7"/>
      <c r="E166" s="10" t="s">
        <v>1087</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1073</v>
      </c>
      <c r="F167" s="7"/>
      <c r="G167" s="7" t="s">
        <v>304</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-87.363482413304411</v>
      </c>
      <c r="AS167" s="7">
        <f>AS140 + AS156 + AS147</f>
        <v>-80.773203630313049</v>
      </c>
      <c r="AT167" s="7">
        <f>AT140 + AT156 + AT147</f>
        <v>-81.10450877390943</v>
      </c>
      <c r="AU167" s="7">
        <f>AU140 + AU156 + AU147</f>
        <v>-85.897803395472977</v>
      </c>
      <c r="AV167" s="7">
        <f>AV140 + AV156 + AV147</f>
        <v>-93.018429036900301</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3"/>
      <c r="AR168" s="471"/>
      <c r="AS168" s="26"/>
      <c r="AT168" s="26"/>
      <c r="AU168" s="26"/>
      <c r="AV168" s="26"/>
      <c r="AW168" s="7"/>
    </row>
    <row r="169" spans="1:49" ht="15">
      <c r="A169" s="7"/>
      <c r="B169" s="7"/>
      <c r="C169" s="7"/>
      <c r="D169" s="7"/>
      <c r="E169" s="56" t="s">
        <v>1088</v>
      </c>
      <c r="F169" s="7"/>
      <c r="G169" s="7" t="s">
        <v>304</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-65.549190652890431</v>
      </c>
      <c r="AS169" s="461">
        <f t="shared" si="43"/>
        <v>-69.591877166636735</v>
      </c>
      <c r="AT169" s="461">
        <f t="shared" si="43"/>
        <v>-74.461399147507507</v>
      </c>
      <c r="AU169" s="461">
        <f t="shared" si="43"/>
        <v>-79.512733976209233</v>
      </c>
      <c r="AV169" s="461">
        <f t="shared" si="43"/>
        <v>-85.046639752904753</v>
      </c>
      <c r="AW169" s="7"/>
    </row>
    <row r="170" spans="1:49" ht="15">
      <c r="A170" s="7"/>
      <c r="B170" s="7"/>
      <c r="C170" s="7"/>
      <c r="D170" s="7"/>
      <c r="E170" s="56" t="s">
        <v>1086</v>
      </c>
      <c r="F170" s="7"/>
      <c r="G170" s="7" t="s">
        <v>304</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-21.814291760413976</v>
      </c>
      <c r="AS170" s="461">
        <f t="shared" ref="AS170:AV170" si="44">AS164</f>
        <v>-11.181326463676319</v>
      </c>
      <c r="AT170" s="461">
        <f t="shared" si="44"/>
        <v>-6.6431096264019276</v>
      </c>
      <c r="AU170" s="461">
        <f t="shared" si="44"/>
        <v>-6.3850694192637381</v>
      </c>
      <c r="AV170" s="461">
        <f t="shared" si="44"/>
        <v>-7.9717892839955544</v>
      </c>
      <c r="AW170" s="7"/>
    </row>
    <row r="171" spans="1:49" ht="15">
      <c r="A171" s="7"/>
      <c r="B171" s="7"/>
      <c r="C171" s="7"/>
      <c r="D171" s="7"/>
      <c r="E171" s="56" t="s">
        <v>1089</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3"/>
      <c r="AR171" s="26">
        <f t="shared" ref="AR171:AV171" si="45">AR170 / AR167</f>
        <v>0.24969576713086614</v>
      </c>
      <c r="AS171" s="26">
        <f t="shared" si="45"/>
        <v>0.13842866150080649</v>
      </c>
      <c r="AT171" s="26">
        <f t="shared" si="45"/>
        <v>8.1908018762810814E-2</v>
      </c>
      <c r="AU171" s="26">
        <f t="shared" si="45"/>
        <v>7.4333325962561772E-2</v>
      </c>
      <c r="AV171" s="26">
        <f t="shared" si="45"/>
        <v>8.5701181653295336E-2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1090</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1091</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1092</v>
      </c>
      <c r="F176" s="34"/>
      <c r="G176" s="7" t="s">
        <v>550</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1037</v>
      </c>
      <c r="F178" s="7"/>
      <c r="G178" s="7" t="s">
        <v>304</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-117.16626925145428</v>
      </c>
      <c r="AS178" s="7">
        <f>AS71</f>
        <v>0</v>
      </c>
      <c r="AT178" s="7">
        <f>AT71</f>
        <v>0</v>
      </c>
      <c r="AU178" s="7">
        <f>AU71</f>
        <v>0</v>
      </c>
      <c r="AV178" s="7">
        <f>AV71</f>
        <v>0</v>
      </c>
      <c r="AW178" s="89"/>
    </row>
    <row r="179" spans="1:49" ht="15">
      <c r="A179" s="7"/>
      <c r="B179" s="7"/>
      <c r="C179" s="7"/>
      <c r="D179" s="7"/>
      <c r="E179" s="7" t="s">
        <v>1093</v>
      </c>
      <c r="F179" s="7"/>
      <c r="G179" s="7" t="s">
        <v>304</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1094</v>
      </c>
      <c r="F180" s="7"/>
      <c r="G180" s="7" t="s">
        <v>304</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117.16626925145428</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1095</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5"/>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531</v>
      </c>
      <c r="F184" s="7"/>
      <c r="G184" s="7" t="s">
        <v>304</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5.8583134625727142</v>
      </c>
      <c r="AS184" s="538">
        <f t="shared" si="47"/>
        <v>0</v>
      </c>
      <c r="AT184" s="538">
        <f t="shared" si="47"/>
        <v>0</v>
      </c>
      <c r="AU184" s="538">
        <f t="shared" si="47"/>
        <v>0</v>
      </c>
      <c r="AV184" s="538">
        <f>AV180 * AV182</f>
        <v>0</v>
      </c>
      <c r="AW184" s="7"/>
    </row>
    <row r="185" spans="1:49" ht="15">
      <c r="A185" s="129"/>
      <c r="B185" s="129"/>
      <c r="C185" s="77"/>
      <c r="D185" s="77"/>
      <c r="E185" s="134" t="s">
        <v>1096</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3"/>
      <c r="AR185" s="149">
        <f t="shared" ref="AR185:AV185" si="48">AR184 / AR$17</f>
        <v>4.5443204216394282</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1097</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1098</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1099</v>
      </c>
      <c r="F190" s="7"/>
      <c r="G190" s="7" t="s">
        <v>304</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2575.0040003905178</v>
      </c>
      <c r="AS190" s="8">
        <f>'Return&amp;RAV'!AS46 * AS$17</f>
        <v>2715.7637238181683</v>
      </c>
      <c r="AT190" s="8">
        <f>'Return&amp;RAV'!AT46 * AT$17</f>
        <v>2859.5400620361465</v>
      </c>
      <c r="AU190" s="8">
        <f>'Return&amp;RAV'!AU46 * AU$17</f>
        <v>3004.0428325865291</v>
      </c>
      <c r="AV190" s="8">
        <f>'Return&amp;RAV'!AV46 * AV$17</f>
        <v>3164.2975355989438</v>
      </c>
      <c r="AW190" s="7"/>
    </row>
    <row r="191" spans="1:49" ht="15">
      <c r="A191" s="7"/>
      <c r="B191" s="7"/>
      <c r="C191" s="7"/>
      <c r="D191" s="7"/>
      <c r="E191" s="7" t="s">
        <v>1100</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7"/>
      <c r="AR191" s="132">
        <f>(1 - AR63)</f>
        <v>0.4</v>
      </c>
      <c r="AS191" s="132">
        <f>(1 - AS63)</f>
        <v>0.4</v>
      </c>
      <c r="AT191" s="132">
        <f>(1 - AT63)</f>
        <v>0.4</v>
      </c>
      <c r="AU191" s="132">
        <f>(1 - AU63)</f>
        <v>0.4</v>
      </c>
      <c r="AV191" s="132">
        <f>(1 - AV63)</f>
        <v>0.4</v>
      </c>
      <c r="AW191" s="7"/>
    </row>
    <row r="192" spans="1:49" ht="15">
      <c r="A192" s="7"/>
      <c r="B192" s="7"/>
      <c r="C192" s="34"/>
      <c r="D192" s="34"/>
      <c r="E192" s="7" t="s">
        <v>1101</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5"/>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1102</v>
      </c>
      <c r="F194" s="7"/>
      <c r="G194" s="7" t="s">
        <v>304</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30.900048004686212</v>
      </c>
      <c r="AS194" s="461">
        <f t="shared" si="49"/>
        <v>32.58916468581802</v>
      </c>
      <c r="AT194" s="461">
        <f t="shared" si="49"/>
        <v>34.314480744433759</v>
      </c>
      <c r="AU194" s="461">
        <f t="shared" si="49"/>
        <v>36.048513991038348</v>
      </c>
      <c r="AV194" s="461">
        <f>AV190 * AV191 * AV192</f>
        <v>37.971570427187324</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533</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4"/>
      <c r="AR197" s="7"/>
      <c r="AS197" s="7"/>
      <c r="AT197" s="7"/>
      <c r="AU197" s="7"/>
      <c r="AV197" s="7"/>
      <c r="AW197" s="48"/>
    </row>
    <row r="198" spans="1:49" ht="15">
      <c r="A198" s="21"/>
      <c r="B198" s="21"/>
      <c r="C198" s="28" t="s">
        <v>1103</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1104</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4"/>
      <c r="AR200" s="48"/>
      <c r="AS200" s="48"/>
      <c r="AT200" s="48"/>
      <c r="AU200" s="48"/>
      <c r="AV200" s="48"/>
      <c r="AW200" s="48"/>
    </row>
    <row r="201" spans="1:49" ht="15">
      <c r="A201" s="21"/>
      <c r="B201" s="21"/>
      <c r="C201" s="21"/>
      <c r="D201" s="21"/>
      <c r="E201" s="21" t="s">
        <v>1105</v>
      </c>
      <c r="F201" s="21"/>
      <c r="G201" s="21" t="s">
        <v>304</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563.0161762893465</v>
      </c>
      <c r="AS201" s="8">
        <f>Revenue!AS19 * AS$17</f>
        <v>516.07423377677947</v>
      </c>
      <c r="AT201" s="8">
        <f>Revenue!AT19 * AT$17</f>
        <v>471.69047803437434</v>
      </c>
      <c r="AU201" s="8">
        <f>Revenue!AU19 * AU$17</f>
        <v>485.15094920058539</v>
      </c>
      <c r="AV201" s="8">
        <f>Revenue!AV19 * AV$17</f>
        <v>494.66077106412655</v>
      </c>
      <c r="AW201" s="561"/>
    </row>
    <row r="202" spans="1:49" ht="15">
      <c r="A202" s="21"/>
      <c r="B202" s="21"/>
      <c r="C202" s="21"/>
      <c r="D202" s="21"/>
      <c r="E202" s="21" t="s">
        <v>1106</v>
      </c>
      <c r="F202" s="21"/>
      <c r="G202" s="21" t="s">
        <v>304</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4.0045029763110029E-2</v>
      </c>
      <c r="AS202" s="8">
        <f>InputSummary!AS151 * AS$17</f>
        <v>4.1165593530998482E-2</v>
      </c>
      <c r="AT202" s="8">
        <f>InputSummary!AT151 * AT$17</f>
        <v>4.1846900856924454E-2</v>
      </c>
      <c r="AU202" s="8">
        <f>InputSummary!AU151 * AU$17</f>
        <v>4.2286232121532576E-2</v>
      </c>
      <c r="AV202" s="8">
        <f>InputSummary!AV151 * AV$17</f>
        <v>4.276061711311302E-2</v>
      </c>
      <c r="AW202" s="561"/>
    </row>
    <row r="203" spans="1:49" ht="15">
      <c r="A203" s="21"/>
      <c r="B203" s="21"/>
      <c r="C203" s="21"/>
      <c r="D203" s="21"/>
      <c r="E203" s="7" t="s">
        <v>1019</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-65.549190652890431</v>
      </c>
      <c r="AS203" s="7">
        <f t="shared" ref="AS203:AV203" si="50">AS169</f>
        <v>-69.591877166636735</v>
      </c>
      <c r="AT203" s="7">
        <f>AT169</f>
        <v>-74.461399147507507</v>
      </c>
      <c r="AU203" s="7">
        <f t="shared" si="50"/>
        <v>-79.512733976209233</v>
      </c>
      <c r="AV203" s="7">
        <f t="shared" si="50"/>
        <v>-85.046639752904753</v>
      </c>
      <c r="AW203" s="561"/>
    </row>
    <row r="204" spans="1:49" ht="15">
      <c r="A204" s="21"/>
      <c r="B204" s="21"/>
      <c r="C204" s="21"/>
      <c r="D204" s="21"/>
      <c r="E204" s="7" t="s">
        <v>1020</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-21.814291760413976</v>
      </c>
      <c r="AS204" s="7">
        <f t="shared" si="51"/>
        <v>-11.181326463676319</v>
      </c>
      <c r="AT204" s="7">
        <f t="shared" si="51"/>
        <v>-6.6431096264019276</v>
      </c>
      <c r="AU204" s="7">
        <f t="shared" si="51"/>
        <v>-6.3850694192637381</v>
      </c>
      <c r="AV204" s="7">
        <f t="shared" si="51"/>
        <v>-7.9717892839955544</v>
      </c>
      <c r="AW204" s="561"/>
    </row>
    <row r="205" spans="1:49" ht="15">
      <c r="A205" s="21"/>
      <c r="B205" s="21"/>
      <c r="C205" s="21"/>
      <c r="D205" s="21"/>
      <c r="E205" s="21" t="s">
        <v>538</v>
      </c>
      <c r="F205" s="21"/>
      <c r="G205" s="21" t="s">
        <v>304</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-253.5965207972576</v>
      </c>
      <c r="AS205" s="8">
        <f>-TaxPools!AS50 * AS$17</f>
        <v>-193.78865942821724</v>
      </c>
      <c r="AT205" s="8">
        <f>-TaxPools!AT50 * AT$17</f>
        <v>-195.67002540902439</v>
      </c>
      <c r="AU205" s="8">
        <f>-TaxPools!AU50 * AU$17</f>
        <v>-201.99163319273572</v>
      </c>
      <c r="AV205" s="8">
        <f>-TaxPools!AV50 * AV$17</f>
        <v>-204.6643012313952</v>
      </c>
      <c r="AW205" s="561"/>
    </row>
    <row r="206" spans="1:49" ht="15.75">
      <c r="A206" s="21"/>
      <c r="B206" s="21"/>
      <c r="C206" s="21"/>
      <c r="D206" s="21"/>
      <c r="E206" s="21" t="s">
        <v>539</v>
      </c>
      <c r="F206" s="21"/>
      <c r="G206" s="21" t="s">
        <v>304</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-116.08118066103258</v>
      </c>
      <c r="AS206" s="8">
        <f>-TaxPools!AS112</f>
        <v>-117.23996209863714</v>
      </c>
      <c r="AT206" s="8">
        <f>-TaxPools!AT112</f>
        <v>-115.6830883168176</v>
      </c>
      <c r="AU206" s="8">
        <f>-TaxPools!AU112</f>
        <v>-115.7491409982744</v>
      </c>
      <c r="AV206" s="8">
        <f>-TaxPools!AV112</f>
        <v>-128.46934435055397</v>
      </c>
      <c r="AW206" s="561"/>
    </row>
    <row r="207" spans="1:49" ht="15">
      <c r="A207" s="21"/>
      <c r="B207" s="21"/>
      <c r="C207" s="21"/>
      <c r="D207" s="21"/>
      <c r="E207" s="21" t="s">
        <v>1107</v>
      </c>
      <c r="F207" s="21"/>
      <c r="G207" s="21" t="s">
        <v>304</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106.01503744751496</v>
      </c>
      <c r="AS207" s="431">
        <f>SUM(AS201:AS206)</f>
        <v>124.31357421314303</v>
      </c>
      <c r="AT207" s="431">
        <f>SUM(AT201:AT206)</f>
        <v>79.274702435479796</v>
      </c>
      <c r="AU207" s="431">
        <f>SUM(AU201:AU206)</f>
        <v>81.554657846223805</v>
      </c>
      <c r="AV207" s="431">
        <f>SUM(AV201:AV206)</f>
        <v>68.55145706239017</v>
      </c>
      <c r="AW207" s="561"/>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533</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1108</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5"/>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6"/>
      <c r="AR212" s="21"/>
      <c r="AS212" s="21"/>
      <c r="AT212" s="21"/>
      <c r="AU212" s="21"/>
      <c r="AV212" s="21"/>
      <c r="AW212" s="21"/>
    </row>
    <row r="213" spans="1:49" ht="15">
      <c r="A213" s="21"/>
      <c r="B213" s="21"/>
      <c r="C213" s="21"/>
      <c r="D213" s="21"/>
      <c r="E213" s="134" t="s">
        <v>1109</v>
      </c>
      <c r="F213" s="21"/>
      <c r="G213" s="21" t="s">
        <v>304</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8"/>
      <c r="AR213" s="79">
        <f>InputSummary!AR278</f>
        <v>0</v>
      </c>
      <c r="AS213" s="79">
        <f>InputSummary!AS278</f>
        <v>0</v>
      </c>
      <c r="AT213" s="79">
        <f>InputSummary!AT278</f>
        <v>0</v>
      </c>
      <c r="AU213" s="79">
        <f>InputSummary!AU278</f>
        <v>0</v>
      </c>
      <c r="AV213" s="79">
        <f>InputSummary!AV278</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6"/>
      <c r="AR214" s="21"/>
      <c r="AS214" s="21"/>
      <c r="AT214" s="21"/>
      <c r="AU214" s="21"/>
      <c r="AV214" s="21"/>
      <c r="AW214" s="21"/>
    </row>
    <row r="215" spans="1:49" ht="15">
      <c r="A215" s="21"/>
      <c r="B215" s="21"/>
      <c r="C215" s="21"/>
      <c r="D215" s="21"/>
      <c r="E215" s="7" t="s">
        <v>1110</v>
      </c>
      <c r="F215" s="21"/>
      <c r="G215" s="21" t="s">
        <v>304</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1111</v>
      </c>
      <c r="F216" s="21"/>
      <c r="G216" s="21" t="s">
        <v>304</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9"/>
      <c r="B217" s="209"/>
      <c r="C217" s="209"/>
      <c r="D217" s="21"/>
      <c r="E217" s="7" t="s">
        <v>1112</v>
      </c>
      <c r="F217" s="21"/>
      <c r="G217" s="21" t="s">
        <v>304</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1113</v>
      </c>
      <c r="F218" s="21"/>
      <c r="G218" s="21" t="s">
        <v>304</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-100.06354157842945</v>
      </c>
      <c r="AS218" s="7">
        <f t="shared" ref="AS218:AV218" si="52">AS299</f>
        <v>-118.0999792401375</v>
      </c>
      <c r="AT218" s="7">
        <f t="shared" si="52"/>
        <v>-74.269859644869996</v>
      </c>
      <c r="AU218" s="7">
        <f t="shared" si="52"/>
        <v>-76.380564934715593</v>
      </c>
      <c r="AV218" s="7">
        <f t="shared" si="52"/>
        <v>-6.8816122478736865</v>
      </c>
      <c r="AW218" s="561"/>
    </row>
    <row r="219" spans="1:49" ht="15">
      <c r="A219" s="21"/>
      <c r="B219" s="21"/>
      <c r="C219" s="21"/>
      <c r="D219" s="21"/>
      <c r="E219" s="21" t="s">
        <v>1107</v>
      </c>
      <c r="F219" s="21"/>
      <c r="G219" s="21" t="s">
        <v>304</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100.06354157842945</v>
      </c>
      <c r="AS219" s="7">
        <f>IF(AS207 &gt;= 0, MIN(AS207, -(AS215 + AS217 + AS218)), 0)</f>
        <v>118.0999792401375</v>
      </c>
      <c r="AT219" s="7">
        <f>IF(AT207 &gt;= 0, MIN(AT207, -(AT215 + AT217 + AT218)), 0)</f>
        <v>74.269859644869996</v>
      </c>
      <c r="AU219" s="7">
        <f>IF(AU207 &gt;= 0, MIN(AU207, -(AU215 + AU217 + AU218)), 0)</f>
        <v>76.380564934715593</v>
      </c>
      <c r="AV219" s="7">
        <f>IF(AV207 &gt;= 0, MIN(AV207, -(AV215 + AV217 + AV218)), 0)</f>
        <v>6.8816122478736865</v>
      </c>
      <c r="AW219" s="561"/>
    </row>
    <row r="220" spans="1:49" ht="15">
      <c r="A220" s="21"/>
      <c r="B220" s="21"/>
      <c r="C220" s="21"/>
      <c r="D220" s="21"/>
      <c r="E220" s="7" t="s">
        <v>1114</v>
      </c>
      <c r="F220" s="21"/>
      <c r="G220" s="21" t="s">
        <v>304</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6"/>
      <c r="AR221" s="7"/>
      <c r="AS221" s="7"/>
      <c r="AT221" s="7"/>
      <c r="AU221" s="7"/>
      <c r="AV221" s="7"/>
      <c r="AW221" s="21"/>
    </row>
    <row r="222" spans="1:49" ht="15">
      <c r="A222" s="21"/>
      <c r="B222" s="21"/>
      <c r="C222" s="21"/>
      <c r="D222" s="97" t="s">
        <v>1115</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5"/>
      <c r="AR222" s="97"/>
      <c r="AS222" s="97"/>
      <c r="AT222" s="97"/>
      <c r="AU222" s="97"/>
      <c r="AV222" s="97"/>
      <c r="AW222" s="21"/>
    </row>
    <row r="223" spans="1:49" ht="15">
      <c r="A223" s="7"/>
      <c r="B223" s="7"/>
      <c r="C223" s="7"/>
      <c r="D223" s="4" t="s">
        <v>1116</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1117</v>
      </c>
      <c r="F225" s="21"/>
      <c r="G225" s="21" t="s">
        <v>304</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5.9514958690855053</v>
      </c>
      <c r="AS225" s="7">
        <f>MAX( AS207 - AS219, 0)</f>
        <v>6.2135949730055273</v>
      </c>
      <c r="AT225" s="7">
        <f>MAX( AT207 - AT219, 0)</f>
        <v>5.0048427906097999</v>
      </c>
      <c r="AU225" s="7">
        <f>MAX( AU207 - AU219, 0)</f>
        <v>5.174092911508211</v>
      </c>
      <c r="AV225" s="7">
        <f>MAX( AV207 - AV219, 0)</f>
        <v>61.66984481451648</v>
      </c>
      <c r="AW225" s="561"/>
    </row>
    <row r="226" spans="1:49" ht="15">
      <c r="A226" s="7"/>
      <c r="B226" s="7"/>
      <c r="C226" s="7"/>
      <c r="D226" s="7"/>
      <c r="E226" s="7" t="s">
        <v>335</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7"/>
      <c r="AR226" s="527">
        <f>InputSummary!AR264</f>
        <v>0.25</v>
      </c>
      <c r="AS226" s="123">
        <f>InputSummary!AS264</f>
        <v>0.25</v>
      </c>
      <c r="AT226" s="123">
        <f>InputSummary!AT264</f>
        <v>0.25</v>
      </c>
      <c r="AU226" s="123">
        <f>InputSummary!AU264</f>
        <v>0.25</v>
      </c>
      <c r="AV226" s="123">
        <f>InputSummary!AV264</f>
        <v>0.25</v>
      </c>
      <c r="AW226" s="7"/>
    </row>
    <row r="227" spans="1:49" ht="15">
      <c r="A227" s="21"/>
      <c r="B227" s="21"/>
      <c r="C227" s="21"/>
      <c r="D227" s="21"/>
      <c r="E227" s="21" t="s">
        <v>1118</v>
      </c>
      <c r="F227" s="21"/>
      <c r="G227" s="21" t="s">
        <v>304</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1.4878739672713763</v>
      </c>
      <c r="AS227" s="7">
        <f t="shared" si="54"/>
        <v>1.5533987432513818</v>
      </c>
      <c r="AT227" s="7">
        <f t="shared" si="54"/>
        <v>1.25121069765245</v>
      </c>
      <c r="AU227" s="7">
        <f t="shared" si="54"/>
        <v>1.2935232278770528</v>
      </c>
      <c r="AV227" s="7">
        <f t="shared" si="54"/>
        <v>15.41746120362912</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6"/>
      <c r="AR228" s="13"/>
      <c r="AS228" s="7"/>
      <c r="AT228" s="7"/>
      <c r="AU228" s="7"/>
      <c r="AV228" s="7"/>
      <c r="AW228" s="21"/>
    </row>
    <row r="229" spans="1:49" ht="15">
      <c r="A229" s="21"/>
      <c r="B229" s="21"/>
      <c r="C229" s="21"/>
      <c r="D229" s="21"/>
      <c r="E229" s="7" t="s">
        <v>1119</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6"/>
      <c r="AR230" s="13"/>
      <c r="AS230" s="7"/>
      <c r="AT230" s="7"/>
      <c r="AU230" s="7"/>
      <c r="AV230" s="7"/>
      <c r="AW230" s="21"/>
    </row>
    <row r="231" spans="1:49" ht="15">
      <c r="A231" s="21"/>
      <c r="B231" s="21"/>
      <c r="C231" s="21"/>
      <c r="D231" s="21"/>
      <c r="E231" s="2" t="s">
        <v>1115</v>
      </c>
      <c r="F231" s="21"/>
      <c r="G231" s="21" t="s">
        <v>304</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1.983831956361835</v>
      </c>
      <c r="AS231" s="538">
        <f t="shared" si="56"/>
        <v>2.0711983243351755</v>
      </c>
      <c r="AT231" s="538">
        <f t="shared" si="56"/>
        <v>1.6682809302032666</v>
      </c>
      <c r="AU231" s="538">
        <f t="shared" si="56"/>
        <v>1.7246976371694036</v>
      </c>
      <c r="AV231" s="538">
        <f>AV227 * AV229</f>
        <v>20.55661493817216</v>
      </c>
      <c r="AW231" s="56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6"/>
      <c r="AR232" s="13"/>
      <c r="AS232" s="7"/>
      <c r="AT232" s="7"/>
      <c r="AU232" s="7"/>
      <c r="AV232" s="7"/>
      <c r="AW232" s="21"/>
    </row>
    <row r="233" spans="1:49" ht="15">
      <c r="A233" s="21"/>
      <c r="B233" s="21"/>
      <c r="C233" s="21"/>
      <c r="D233" s="97" t="s">
        <v>533</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5"/>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1115</v>
      </c>
      <c r="F235" s="2"/>
      <c r="G235" s="21" t="s">
        <v>304</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AR231</f>
        <v>1.983831956361835</v>
      </c>
      <c r="AS235" s="7">
        <f>AS231</f>
        <v>2.0711983243351755</v>
      </c>
      <c r="AT235" s="7">
        <f t="shared" ref="AT235:AU235" si="57">AT231</f>
        <v>1.6682809302032666</v>
      </c>
      <c r="AU235" s="7">
        <f t="shared" si="57"/>
        <v>1.7246976371694036</v>
      </c>
      <c r="AV235" s="7">
        <f>AV231</f>
        <v>20.55661493817216</v>
      </c>
      <c r="AW235" s="561"/>
    </row>
    <row r="236" spans="1:49" ht="15">
      <c r="A236" s="209"/>
      <c r="B236" s="21"/>
      <c r="C236" s="21"/>
      <c r="D236" s="21"/>
      <c r="E236" s="7" t="s">
        <v>1120</v>
      </c>
      <c r="F236" s="21"/>
      <c r="G236" s="21" t="s">
        <v>304</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561"/>
    </row>
    <row r="237" spans="1:49" ht="15">
      <c r="A237" s="21"/>
      <c r="B237" s="21"/>
      <c r="C237" s="21"/>
      <c r="D237" s="21"/>
      <c r="E237" s="2" t="s">
        <v>533</v>
      </c>
      <c r="F237" s="21"/>
      <c r="G237" s="21" t="s">
        <v>304</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1.983831956361835</v>
      </c>
      <c r="AS237" s="526">
        <f t="shared" si="59"/>
        <v>2.0711983243351755</v>
      </c>
      <c r="AT237" s="526">
        <f t="shared" si="59"/>
        <v>1.6682809302032666</v>
      </c>
      <c r="AU237" s="526">
        <f t="shared" si="59"/>
        <v>1.7246976371694036</v>
      </c>
      <c r="AV237" s="526">
        <f>AV235+AV236</f>
        <v>20.55661493817216</v>
      </c>
      <c r="AW237" s="561"/>
    </row>
    <row r="238" spans="1:49" ht="15">
      <c r="A238" s="21"/>
      <c r="B238" s="21"/>
      <c r="C238" s="21"/>
      <c r="D238" s="21"/>
      <c r="E238" s="2" t="s">
        <v>329</v>
      </c>
      <c r="F238" s="21"/>
      <c r="G238" s="21" t="s">
        <v>304</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InputSummary!AR285</f>
        <v>0</v>
      </c>
      <c r="AS238" s="8">
        <f>InputSummary!AS285</f>
        <v>0</v>
      </c>
      <c r="AT238" s="8">
        <f>InputSummary!AT285</f>
        <v>0</v>
      </c>
      <c r="AU238" s="8">
        <f>InputSummary!AU285</f>
        <v>0</v>
      </c>
      <c r="AV238" s="8">
        <f>InputSummary!AV285</f>
        <v>0</v>
      </c>
      <c r="AW238" s="561"/>
    </row>
    <row r="239" spans="1:49" ht="15">
      <c r="A239" s="21"/>
      <c r="B239" s="21"/>
      <c r="C239" s="21"/>
      <c r="D239" s="21"/>
      <c r="E239" s="2" t="s">
        <v>1121</v>
      </c>
      <c r="F239" s="21"/>
      <c r="G239" s="21" t="s">
        <v>304</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1.983831956361835</v>
      </c>
      <c r="AS239" s="431">
        <f t="shared" si="60"/>
        <v>2.0711983243351755</v>
      </c>
      <c r="AT239" s="431">
        <f t="shared" si="60"/>
        <v>1.6682809302032666</v>
      </c>
      <c r="AU239" s="431">
        <f t="shared" si="60"/>
        <v>1.7246976371694036</v>
      </c>
      <c r="AV239" s="431">
        <f>SUM(AV237:AV238)</f>
        <v>20.55661493817216</v>
      </c>
      <c r="AW239" s="561"/>
    </row>
    <row r="240" spans="1:49" ht="15">
      <c r="A240" s="129"/>
      <c r="B240" s="129"/>
      <c r="C240" s="77"/>
      <c r="D240" s="77"/>
      <c r="E240" s="134" t="s">
        <v>1122</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3"/>
      <c r="AR240" s="149">
        <f t="shared" ref="AR240:AV240" si="61">AR237 / AR$17</f>
        <v>1.5388674795214727</v>
      </c>
      <c r="AS240" s="149">
        <f>AS237 / AS$17</f>
        <v>1.5591252479628253</v>
      </c>
      <c r="AT240" s="149">
        <f t="shared" si="61"/>
        <v>1.234707545455761</v>
      </c>
      <c r="AU240" s="149">
        <f t="shared" si="61"/>
        <v>1.2570758860773712</v>
      </c>
      <c r="AV240" s="149">
        <f t="shared" si="61"/>
        <v>14.716882512378778</v>
      </c>
      <c r="AW240" s="561"/>
    </row>
    <row r="241" spans="1:49" ht="15">
      <c r="A241" s="129"/>
      <c r="B241" s="129"/>
      <c r="C241" s="77"/>
      <c r="D241" s="77"/>
      <c r="E241" s="134" t="s">
        <v>1123</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3"/>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6"/>
      <c r="AR242" s="30"/>
      <c r="AS242" s="30"/>
      <c r="AT242" s="30"/>
      <c r="AU242" s="30"/>
      <c r="AV242" s="30"/>
      <c r="AW242" s="21"/>
    </row>
    <row r="243" spans="1:49" ht="15">
      <c r="A243" s="21"/>
      <c r="B243" s="37" t="s">
        <v>1124</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1103</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8"/>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4"/>
      <c r="AR247" s="30"/>
      <c r="AS247" s="30"/>
      <c r="AT247" s="30"/>
      <c r="AU247" s="30"/>
      <c r="AV247" s="30"/>
      <c r="AW247" s="21"/>
    </row>
    <row r="248" spans="1:49" ht="15">
      <c r="A248" s="7"/>
      <c r="B248" s="7"/>
      <c r="C248" s="21"/>
      <c r="D248" s="21"/>
      <c r="E248" s="21" t="s">
        <v>1125</v>
      </c>
      <c r="F248" s="21"/>
      <c r="G248" s="21" t="s">
        <v>304</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563.0161762893465</v>
      </c>
      <c r="AS248" s="7">
        <f t="shared" si="63"/>
        <v>516.07423377677947</v>
      </c>
      <c r="AT248" s="7">
        <f t="shared" si="63"/>
        <v>471.69047803437434</v>
      </c>
      <c r="AU248" s="7">
        <f t="shared" si="63"/>
        <v>485.15094920058539</v>
      </c>
      <c r="AV248" s="7">
        <f t="shared" si="63"/>
        <v>494.66077106412655</v>
      </c>
      <c r="AW248" s="21"/>
    </row>
    <row r="249" spans="1:49" ht="15">
      <c r="A249" s="7"/>
      <c r="B249" s="7"/>
      <c r="C249" s="21"/>
      <c r="D249" s="21"/>
      <c r="E249" s="21" t="s">
        <v>536</v>
      </c>
      <c r="F249" s="21"/>
      <c r="G249" s="21" t="s">
        <v>304</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4.0045029763110029E-2</v>
      </c>
      <c r="AS249" s="7">
        <f t="shared" si="63"/>
        <v>4.1165593530998482E-2</v>
      </c>
      <c r="AT249" s="7">
        <f t="shared" si="63"/>
        <v>4.1846900856924454E-2</v>
      </c>
      <c r="AU249" s="7">
        <f t="shared" si="63"/>
        <v>4.2286232121532576E-2</v>
      </c>
      <c r="AV249" s="7">
        <f t="shared" si="63"/>
        <v>4.276061711311302E-2</v>
      </c>
      <c r="AW249" s="21"/>
    </row>
    <row r="250" spans="1:49" ht="15">
      <c r="A250" s="7"/>
      <c r="B250" s="7"/>
      <c r="C250" s="21"/>
      <c r="D250" s="21"/>
      <c r="E250" s="21" t="s">
        <v>1021</v>
      </c>
      <c r="F250" s="21"/>
      <c r="G250" s="21" t="s">
        <v>304</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1.983831956361835</v>
      </c>
      <c r="AS250" s="7">
        <f t="shared" si="64"/>
        <v>2.0711983243351755</v>
      </c>
      <c r="AT250" s="7">
        <f t="shared" si="64"/>
        <v>1.6682809302032666</v>
      </c>
      <c r="AU250" s="7">
        <f t="shared" si="64"/>
        <v>1.7246976371694036</v>
      </c>
      <c r="AV250" s="7">
        <f>AV239</f>
        <v>20.55661493817216</v>
      </c>
      <c r="AW250" s="21"/>
    </row>
    <row r="251" spans="1:49" ht="15">
      <c r="A251" s="7"/>
      <c r="B251" s="7"/>
      <c r="C251" s="21"/>
      <c r="D251" s="21"/>
      <c r="E251" s="21" t="s">
        <v>1126</v>
      </c>
      <c r="F251" s="21"/>
      <c r="G251" s="21" t="s">
        <v>304</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0.15285885265555496</v>
      </c>
      <c r="AS251" s="7">
        <f>(InputSummary!AS143 + InputSummary!AS144) * AS$17</f>
        <v>0.16823318448324429</v>
      </c>
      <c r="AT251" s="7">
        <f>(InputSummary!AT143 + InputSummary!AT144) * AT$17</f>
        <v>0.20346722065643391</v>
      </c>
      <c r="AU251" s="7">
        <f>(InputSummary!AU143 + InputSummary!AU144) * AU$17</f>
        <v>0.27976302994007873</v>
      </c>
      <c r="AV251" s="7">
        <f>(InputSummary!AV143 + InputSummary!AV144) * AV$17</f>
        <v>0.44028730755345713</v>
      </c>
      <c r="AW251" s="21"/>
    </row>
    <row r="252" spans="1:49" ht="15">
      <c r="A252" s="7"/>
      <c r="B252" s="7"/>
      <c r="C252" s="21"/>
      <c r="D252" s="21"/>
      <c r="E252" s="7" t="s">
        <v>1019</v>
      </c>
      <c r="F252" s="21"/>
      <c r="G252" s="21" t="s">
        <v>304</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-65.549190652890431</v>
      </c>
      <c r="AS252" s="7">
        <f t="shared" si="65"/>
        <v>-69.591877166636735</v>
      </c>
      <c r="AT252" s="7">
        <f t="shared" si="65"/>
        <v>-74.461399147507507</v>
      </c>
      <c r="AU252" s="7">
        <f t="shared" si="65"/>
        <v>-79.512733976209233</v>
      </c>
      <c r="AV252" s="7">
        <f t="shared" si="65"/>
        <v>-85.046639752904753</v>
      </c>
      <c r="AW252" s="21"/>
    </row>
    <row r="253" spans="1:49" ht="15">
      <c r="A253" s="98"/>
      <c r="B253" s="21"/>
      <c r="C253" s="21"/>
      <c r="D253" s="21"/>
      <c r="E253" s="7" t="s">
        <v>1020</v>
      </c>
      <c r="F253" s="21"/>
      <c r="G253" s="21" t="s">
        <v>304</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-21.814291760413976</v>
      </c>
      <c r="AS253" s="7">
        <f t="shared" si="65"/>
        <v>-11.181326463676319</v>
      </c>
      <c r="AT253" s="7">
        <f t="shared" si="65"/>
        <v>-6.6431096264019276</v>
      </c>
      <c r="AU253" s="7">
        <f t="shared" si="65"/>
        <v>-6.3850694192637381</v>
      </c>
      <c r="AV253" s="7">
        <f t="shared" si="65"/>
        <v>-7.9717892839955544</v>
      </c>
      <c r="AW253" s="21"/>
    </row>
    <row r="254" spans="1:49" ht="15">
      <c r="A254" s="98"/>
      <c r="B254" s="21"/>
      <c r="C254" s="21"/>
      <c r="D254" s="21"/>
      <c r="E254" s="21" t="s">
        <v>538</v>
      </c>
      <c r="F254" s="21"/>
      <c r="G254" s="21" t="s">
        <v>304</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-253.5965207972576</v>
      </c>
      <c r="AS254" s="7">
        <f t="shared" si="65"/>
        <v>-193.78865942821724</v>
      </c>
      <c r="AT254" s="7">
        <f t="shared" si="65"/>
        <v>-195.67002540902439</v>
      </c>
      <c r="AU254" s="7">
        <f t="shared" si="65"/>
        <v>-201.99163319273572</v>
      </c>
      <c r="AV254" s="7">
        <f t="shared" si="65"/>
        <v>-204.6643012313952</v>
      </c>
      <c r="AW254" s="21"/>
    </row>
    <row r="255" spans="1:49" ht="15">
      <c r="A255" s="98"/>
      <c r="B255" s="21"/>
      <c r="C255" s="21"/>
      <c r="D255" s="21"/>
      <c r="E255" s="21" t="s">
        <v>539</v>
      </c>
      <c r="F255" s="21"/>
      <c r="G255" s="21" t="s">
        <v>304</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-116.08118066103258</v>
      </c>
      <c r="AS255" s="7">
        <f t="shared" si="65"/>
        <v>-117.23996209863714</v>
      </c>
      <c r="AT255" s="7">
        <f t="shared" si="65"/>
        <v>-115.6830883168176</v>
      </c>
      <c r="AU255" s="7">
        <f t="shared" si="65"/>
        <v>-115.7491409982744</v>
      </c>
      <c r="AV255" s="7">
        <f t="shared" si="65"/>
        <v>-128.46934435055397</v>
      </c>
      <c r="AW255" s="21"/>
    </row>
    <row r="256" spans="1:49" ht="15">
      <c r="A256" s="98"/>
      <c r="B256" s="21"/>
      <c r="C256" s="21"/>
      <c r="D256" s="21"/>
      <c r="E256" s="21" t="s">
        <v>1127</v>
      </c>
      <c r="F256" s="21"/>
      <c r="G256" s="21" t="s">
        <v>304</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108.15172825653237</v>
      </c>
      <c r="AS256" s="431">
        <f>SUM(AS248:AS255)</f>
        <v>126.55300572196151</v>
      </c>
      <c r="AT256" s="431">
        <f>SUM(AT248:AT255)</f>
        <v>81.146450586339469</v>
      </c>
      <c r="AU256" s="431">
        <f>SUM(AU248:AU255)</f>
        <v>83.559118513333274</v>
      </c>
      <c r="AV256" s="431">
        <f>SUM(AV248:AV255)</f>
        <v>89.548359308115778</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1128</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8"/>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1109</v>
      </c>
      <c r="F260" s="21"/>
      <c r="G260" s="21" t="s">
        <v>304</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9"/>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6"/>
      <c r="AR261" s="21"/>
      <c r="AS261" s="21"/>
      <c r="AT261" s="21"/>
      <c r="AU261" s="21"/>
      <c r="AV261" s="21"/>
      <c r="AW261" s="21"/>
    </row>
    <row r="262" spans="1:49" ht="15">
      <c r="A262" s="98"/>
      <c r="B262" s="21"/>
      <c r="C262" s="21"/>
      <c r="D262" s="21"/>
      <c r="E262" s="7" t="s">
        <v>1110</v>
      </c>
      <c r="F262" s="21"/>
      <c r="G262" s="21" t="s">
        <v>304</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s="551" customFormat="1" ht="15">
      <c r="A263" s="98"/>
      <c r="B263" s="21"/>
      <c r="C263" s="21"/>
      <c r="D263" s="21"/>
      <c r="E263" s="549" t="s">
        <v>1111</v>
      </c>
      <c r="F263" s="555"/>
      <c r="G263" s="555" t="s">
        <v>304</v>
      </c>
      <c r="H263" s="555"/>
      <c r="I263" s="555"/>
      <c r="J263" s="555"/>
      <c r="K263" s="555"/>
      <c r="L263" s="555"/>
      <c r="M263" s="555"/>
      <c r="N263" s="555"/>
      <c r="O263" s="555"/>
      <c r="P263" s="555"/>
      <c r="Q263" s="555"/>
      <c r="R263" s="555"/>
      <c r="S263" s="555"/>
      <c r="T263" s="555"/>
      <c r="U263" s="555"/>
      <c r="V263" s="555"/>
      <c r="W263" s="555"/>
      <c r="X263" s="555"/>
      <c r="Y263" s="555"/>
      <c r="Z263" s="555"/>
      <c r="AA263" s="555"/>
      <c r="AB263" s="555"/>
      <c r="AC263" s="555"/>
      <c r="AD263" s="555"/>
      <c r="AE263" s="555"/>
      <c r="AF263" s="555"/>
      <c r="AG263" s="555"/>
      <c r="AH263" s="555"/>
      <c r="AI263" s="549"/>
      <c r="AJ263" s="549"/>
      <c r="AK263" s="549"/>
      <c r="AL263" s="549"/>
      <c r="AM263" s="549"/>
      <c r="AN263" s="549"/>
      <c r="AO263" s="549"/>
      <c r="AP263" s="549"/>
      <c r="AQ263" s="558"/>
      <c r="AR263" s="549">
        <f t="shared" ref="AR263:AU263" si="67">MIN(AR256,0)</f>
        <v>0</v>
      </c>
      <c r="AS263" s="549">
        <f t="shared" si="67"/>
        <v>0</v>
      </c>
      <c r="AT263" s="549">
        <f t="shared" si="67"/>
        <v>0</v>
      </c>
      <c r="AU263" s="549">
        <f t="shared" si="67"/>
        <v>0</v>
      </c>
      <c r="AV263" s="549">
        <f>MIN(AV256,0)</f>
        <v>0</v>
      </c>
      <c r="AW263" s="555"/>
    </row>
    <row r="264" spans="1:49" s="551" customFormat="1" ht="15">
      <c r="A264" s="98"/>
      <c r="B264" s="21"/>
      <c r="C264" s="21"/>
      <c r="D264" s="21"/>
      <c r="E264" s="549" t="s">
        <v>1112</v>
      </c>
      <c r="F264" s="555"/>
      <c r="G264" s="555" t="s">
        <v>304</v>
      </c>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5"/>
      <c r="AD264" s="555"/>
      <c r="AE264" s="555"/>
      <c r="AF264" s="555"/>
      <c r="AG264" s="555"/>
      <c r="AH264" s="555"/>
      <c r="AI264" s="549"/>
      <c r="AJ264" s="549"/>
      <c r="AK264" s="549"/>
      <c r="AL264" s="549"/>
      <c r="AM264" s="549"/>
      <c r="AN264" s="549"/>
      <c r="AO264" s="549"/>
      <c r="AP264" s="549"/>
      <c r="AQ264" s="558"/>
      <c r="AR264" s="549">
        <f>AR217</f>
        <v>0</v>
      </c>
      <c r="AS264" s="549">
        <f t="shared" ref="AS264:AV264" si="68">-AS217</f>
        <v>0</v>
      </c>
      <c r="AT264" s="549">
        <f t="shared" si="68"/>
        <v>0</v>
      </c>
      <c r="AU264" s="549">
        <f t="shared" si="68"/>
        <v>0</v>
      </c>
      <c r="AV264" s="549">
        <f t="shared" si="68"/>
        <v>0</v>
      </c>
      <c r="AW264" s="555"/>
    </row>
    <row r="265" spans="1:49" s="551" customFormat="1" ht="15">
      <c r="A265" s="98"/>
      <c r="B265" s="21"/>
      <c r="C265" s="21"/>
      <c r="D265" s="21"/>
      <c r="E265" s="549" t="s">
        <v>1129</v>
      </c>
      <c r="F265" s="555"/>
      <c r="G265" s="555" t="s">
        <v>304</v>
      </c>
      <c r="H265" s="555"/>
      <c r="I265" s="555"/>
      <c r="J265" s="555"/>
      <c r="K265" s="555"/>
      <c r="L265" s="555"/>
      <c r="M265" s="555"/>
      <c r="N265" s="555"/>
      <c r="O265" s="555"/>
      <c r="P265" s="555"/>
      <c r="Q265" s="555"/>
      <c r="R265" s="555"/>
      <c r="S265" s="555"/>
      <c r="T265" s="555"/>
      <c r="U265" s="555"/>
      <c r="V265" s="555"/>
      <c r="W265" s="555"/>
      <c r="X265" s="555"/>
      <c r="Y265" s="555"/>
      <c r="Z265" s="555"/>
      <c r="AA265" s="555"/>
      <c r="AB265" s="555"/>
      <c r="AC265" s="555"/>
      <c r="AD265" s="555"/>
      <c r="AE265" s="555"/>
      <c r="AF265" s="555"/>
      <c r="AG265" s="555"/>
      <c r="AH265" s="555"/>
      <c r="AI265" s="549"/>
      <c r="AJ265" s="549"/>
      <c r="AK265" s="549"/>
      <c r="AL265" s="549"/>
      <c r="AM265" s="549"/>
      <c r="AN265" s="549"/>
      <c r="AO265" s="549"/>
      <c r="AP265" s="549"/>
      <c r="AQ265" s="558"/>
      <c r="AR265" s="549">
        <f>(AR281* AR$17) * ((1 - AR226) / AR226)</f>
        <v>-106.02645179178518</v>
      </c>
      <c r="AS265" s="549">
        <f t="shared" ref="AS265:AU265" si="69">(AS281* AS$17) * ((1 - AS226) / AS226)</f>
        <v>-124.24599813252965</v>
      </c>
      <c r="AT265" s="549">
        <f t="shared" si="69"/>
        <v>-79.12871456380131</v>
      </c>
      <c r="AU265" s="549">
        <f t="shared" si="69"/>
        <v>-81.340788228984763</v>
      </c>
      <c r="AV265" s="549">
        <f>(AV281* AV$17) * ((1 - AV226) / AV226)</f>
        <v>-11.923046622017207</v>
      </c>
      <c r="AW265" s="555"/>
    </row>
    <row r="266" spans="1:49" s="551" customFormat="1" ht="15">
      <c r="A266" s="98"/>
      <c r="B266" s="21"/>
      <c r="C266" s="21"/>
      <c r="D266" s="21"/>
      <c r="E266" s="555" t="s">
        <v>1130</v>
      </c>
      <c r="F266" s="555"/>
      <c r="G266" s="555" t="s">
        <v>304</v>
      </c>
      <c r="H266" s="555"/>
      <c r="I266" s="555"/>
      <c r="J266" s="555"/>
      <c r="K266" s="555"/>
      <c r="L266" s="555"/>
      <c r="M266" s="555"/>
      <c r="N266" s="555"/>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49"/>
      <c r="AJ266" s="549"/>
      <c r="AK266" s="549"/>
      <c r="AL266" s="549"/>
      <c r="AM266" s="549"/>
      <c r="AN266" s="549"/>
      <c r="AO266" s="549"/>
      <c r="AP266" s="549"/>
      <c r="AQ266" s="558"/>
      <c r="AR266" s="549">
        <f>IF(AR256 &gt;= 0, MIN(AR256, -AR262-AR264-AR265), 0)</f>
        <v>106.02645179178518</v>
      </c>
      <c r="AS266" s="549">
        <f t="shared" ref="AS266:AV266" si="70">IF(AS256 &gt;= 0, MIN(AS256, -AS262-AS264-AS265), 0)</f>
        <v>124.24599813252965</v>
      </c>
      <c r="AT266" s="549">
        <f t="shared" si="70"/>
        <v>79.12871456380131</v>
      </c>
      <c r="AU266" s="549">
        <f t="shared" si="70"/>
        <v>81.340788228984763</v>
      </c>
      <c r="AV266" s="549">
        <f t="shared" si="70"/>
        <v>11.923046622017207</v>
      </c>
      <c r="AW266" s="555"/>
    </row>
    <row r="267" spans="1:49" ht="15">
      <c r="A267" s="98"/>
      <c r="B267" s="21"/>
      <c r="C267" s="21"/>
      <c r="D267" s="21"/>
      <c r="E267" s="7" t="s">
        <v>1114</v>
      </c>
      <c r="F267" s="21"/>
      <c r="G267" s="21" t="s">
        <v>304</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1124</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8"/>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1117</v>
      </c>
      <c r="F272" s="21"/>
      <c r="G272" s="21" t="s">
        <v>304</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2.1252764647471878</v>
      </c>
      <c r="AS272" s="7">
        <f t="shared" ref="AS272:AU272" si="72">MAX( AS256 - AS266, 0)</f>
        <v>2.307007589431862</v>
      </c>
      <c r="AT272" s="7">
        <f t="shared" si="72"/>
        <v>2.0177360225381591</v>
      </c>
      <c r="AU272" s="7">
        <f t="shared" si="72"/>
        <v>2.2183302843485109</v>
      </c>
      <c r="AV272" s="7">
        <f>MAX( AV256 - AV266, 0)</f>
        <v>77.625312686098567</v>
      </c>
      <c r="AW272" s="21"/>
    </row>
    <row r="273" spans="1:49" ht="15">
      <c r="A273" s="98"/>
      <c r="B273" s="7"/>
      <c r="C273" s="7"/>
      <c r="D273" s="21"/>
      <c r="E273" s="7" t="s">
        <v>335</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40"/>
      <c r="AR273" s="125">
        <f>AR226</f>
        <v>0.25</v>
      </c>
      <c r="AS273" s="125">
        <f>AS226</f>
        <v>0.25</v>
      </c>
      <c r="AT273" s="125">
        <f>AT226</f>
        <v>0.25</v>
      </c>
      <c r="AU273" s="125">
        <f>AU226</f>
        <v>0.25</v>
      </c>
      <c r="AV273" s="125">
        <f>AV226</f>
        <v>0.25</v>
      </c>
      <c r="AW273" s="21"/>
    </row>
    <row r="274" spans="1:49" ht="15">
      <c r="A274" s="98"/>
      <c r="B274" s="21"/>
      <c r="C274" s="21"/>
      <c r="D274" s="21"/>
      <c r="E274" s="21" t="s">
        <v>1118</v>
      </c>
      <c r="F274" s="21"/>
      <c r="G274" s="21" t="s">
        <v>304</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0.53131911618679695</v>
      </c>
      <c r="AS274" s="7">
        <f t="shared" si="73"/>
        <v>0.5767518973579655</v>
      </c>
      <c r="AT274" s="7">
        <f t="shared" si="73"/>
        <v>0.50443400563453977</v>
      </c>
      <c r="AU274" s="7">
        <f t="shared" si="73"/>
        <v>0.55458257108712772</v>
      </c>
      <c r="AV274" s="7">
        <f>AV272 * AV273</f>
        <v>19.406328171524642</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6"/>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1131</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1132</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323</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InputSummary!AR282</f>
        <v>-27.415067105893893</v>
      </c>
      <c r="AS281" s="8">
        <f>InputSummary!AS282</f>
        <v>-31.176005756466083</v>
      </c>
      <c r="AT281" s="8">
        <f>InputSummary!AT282</f>
        <v>-19.521256715085865</v>
      </c>
      <c r="AU281" s="8">
        <f>InputSummary!AU282</f>
        <v>-19.762216331630821</v>
      </c>
      <c r="AV281" s="8">
        <f>InputSummary!AV282</f>
        <v>-2.8453140567095758</v>
      </c>
      <c r="AW281" s="8"/>
    </row>
    <row r="282" spans="1:49" ht="15">
      <c r="A282" s="98"/>
      <c r="B282" s="7"/>
      <c r="C282" s="7"/>
      <c r="D282" s="7"/>
      <c r="E282" s="2" t="s">
        <v>345</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InputSummary!AR287</f>
        <v>1.5418188657920666</v>
      </c>
      <c r="AS282" s="8">
        <f>InputSummary!AS287</f>
        <v>1.5421689490890813</v>
      </c>
      <c r="AT282" s="8">
        <f>InputSummary!AT287</f>
        <v>1.1986919632990878</v>
      </c>
      <c r="AU282" s="8">
        <f>InputSummary!AU287</f>
        <v>1.2051150219812068</v>
      </c>
      <c r="AV282" s="8">
        <f>InputSummary!AV287</f>
        <v>1.2030871425295599</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1133</v>
      </c>
      <c r="F284" s="7"/>
      <c r="G284" s="7" t="s">
        <v>875</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1134</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1.5418188657920666</v>
      </c>
      <c r="AS286" s="7">
        <f>IF(AS281&gt;0,-1,IF(AS281&lt;0,1,0)) * AS282</f>
        <v>1.5421689490890813</v>
      </c>
      <c r="AT286" s="7">
        <f t="shared" si="75"/>
        <v>1.1986919632990878</v>
      </c>
      <c r="AU286" s="7">
        <f t="shared" si="75"/>
        <v>1.2051150219812068</v>
      </c>
      <c r="AV286" s="7">
        <f t="shared" si="75"/>
        <v>1.2030871425295599</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1132</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-25.873248240101827</v>
      </c>
      <c r="AS288" s="463">
        <f t="shared" ref="AS288:AV288" si="76">(AS281+AS286) * AS284</f>
        <v>-29.633836807377001</v>
      </c>
      <c r="AT288" s="463">
        <f t="shared" si="76"/>
        <v>-18.322564751786778</v>
      </c>
      <c r="AU288" s="463">
        <f t="shared" si="76"/>
        <v>-18.557101309649614</v>
      </c>
      <c r="AV288" s="463">
        <f t="shared" si="76"/>
        <v>-1.6422269141800159</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1135</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1136</v>
      </c>
      <c r="F292" s="2"/>
      <c r="G292" s="21" t="s">
        <v>304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-100.06354157842945</v>
      </c>
      <c r="AS292" s="2">
        <f>(AS288 * AS$17) * ((1 - AS226) / AS226)</f>
        <v>-118.0999792401375</v>
      </c>
      <c r="AT292" s="2">
        <f>(AT288 * AT$17) * ((1 - AT226) / AT226)</f>
        <v>-74.269859644869996</v>
      </c>
      <c r="AU292" s="2">
        <f>(AU288 * AU$17) * ((1 - AU226) / AU226)</f>
        <v>-76.380564934715593</v>
      </c>
      <c r="AV292" s="2">
        <f>(AV288 * AV$17) * ((1 - AV226) / AV226)</f>
        <v>-6.8816122478736865</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1137</v>
      </c>
      <c r="F294" s="2"/>
      <c r="G294" s="21" t="s">
        <v>304</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1138</v>
      </c>
      <c r="F296" s="2"/>
      <c r="G296" s="21" t="s">
        <v>875</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1139</v>
      </c>
      <c r="F297" s="2"/>
      <c r="G297" s="21" t="s">
        <v>875</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1113</v>
      </c>
      <c r="F299" s="21"/>
      <c r="G299" s="21" t="s">
        <v>304</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-100.06354157842945</v>
      </c>
      <c r="AS299" s="464">
        <f t="shared" ref="AS299:AV299" si="79">IF(AS292&lt;0,AS292, AS296 * IF(AS297, -AS294,AS292))</f>
        <v>-118.0999792401375</v>
      </c>
      <c r="AT299" s="464">
        <f t="shared" si="79"/>
        <v>-74.269859644869996</v>
      </c>
      <c r="AU299" s="464">
        <f t="shared" si="79"/>
        <v>-76.380564934715593</v>
      </c>
      <c r="AV299" s="464">
        <f t="shared" si="79"/>
        <v>-6.8816122478736865</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1140</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1141</v>
      </c>
      <c r="F303" s="2"/>
      <c r="G303" s="21" t="s">
        <v>304</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335</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1"/>
      <c r="AR304" s="185">
        <f>AR226</f>
        <v>0.25</v>
      </c>
      <c r="AS304" s="185">
        <f>AS226</f>
        <v>0.25</v>
      </c>
      <c r="AT304" s="185">
        <f>AT226</f>
        <v>0.25</v>
      </c>
      <c r="AU304" s="185">
        <f>AU226</f>
        <v>0.25</v>
      </c>
      <c r="AV304" s="185">
        <f>AV226</f>
        <v>0.25</v>
      </c>
      <c r="AW304" s="2"/>
    </row>
    <row r="305" spans="1:49" ht="15">
      <c r="A305" s="7"/>
      <c r="B305" s="2"/>
      <c r="C305" s="2"/>
      <c r="D305" s="2"/>
      <c r="E305" s="7" t="s">
        <v>1119</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4"/>
      <c r="AK305" s="214"/>
      <c r="AL305" s="214"/>
      <c r="AM305" s="214"/>
      <c r="AN305" s="214"/>
      <c r="AO305" s="214"/>
      <c r="AP305" s="214"/>
      <c r="AQ305" s="310"/>
      <c r="AR305" s="214">
        <f>AR229</f>
        <v>1.3333333333333333</v>
      </c>
      <c r="AS305" s="214">
        <f>AS229</f>
        <v>1.3333333333333333</v>
      </c>
      <c r="AT305" s="214">
        <f>AT229</f>
        <v>1.3333333333333333</v>
      </c>
      <c r="AU305" s="214">
        <f>AU229</f>
        <v>1.3333333333333333</v>
      </c>
      <c r="AV305" s="214">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1142</v>
      </c>
      <c r="F307" s="2"/>
      <c r="G307" s="21" t="s">
        <v>304</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1143</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5"/>
      <c r="D311" s="10" t="s">
        <v>1144</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930</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1997.4423252590864</v>
      </c>
      <c r="AS313" s="8">
        <f>'Return&amp;RAV'!AS46</f>
        <v>2044.3314092896287</v>
      </c>
      <c r="AT313" s="8">
        <f>'Return&amp;RAV'!AT46</f>
        <v>2116.3675896594214</v>
      </c>
      <c r="AU313" s="8">
        <f>'Return&amp;RAV'!AU46</f>
        <v>2189.548894950547</v>
      </c>
      <c r="AV313" s="8">
        <f>'Return&amp;RAV'!AV46</f>
        <v>2265.3824671855295</v>
      </c>
      <c r="AW313" s="2"/>
    </row>
    <row r="314" spans="1:49" ht="15">
      <c r="A314" s="7"/>
      <c r="B314" s="2"/>
      <c r="C314" s="2"/>
      <c r="D314" s="2"/>
      <c r="E314" s="2" t="s">
        <v>1145</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6"/>
      <c r="AR314" s="92">
        <f>InputSummary!AR195</f>
        <v>1.3123689983998859</v>
      </c>
      <c r="AS314" s="92">
        <f>InputSummary!AS195</f>
        <v>1.3406592815876854</v>
      </c>
      <c r="AT314" s="92">
        <f>InputSummary!AT195</f>
        <v>1.3609729496063137</v>
      </c>
      <c r="AU314" s="92">
        <f>InputSummary!AU195</f>
        <v>1.383709961204471</v>
      </c>
      <c r="AV314" s="92">
        <f>InputSummary!AV195</f>
        <v>1.4094402342893173</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325</v>
      </c>
      <c r="F316" s="2"/>
      <c r="G316" s="21" t="s">
        <v>304</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InputSummary!AR283</f>
        <v>0</v>
      </c>
      <c r="AS316" s="8">
        <f>InputSummary!AS283</f>
        <v>0</v>
      </c>
      <c r="AT316" s="8">
        <f>InputSummary!AT283</f>
        <v>0</v>
      </c>
      <c r="AU316" s="8">
        <f>InputSummary!AU283</f>
        <v>0</v>
      </c>
      <c r="AV316" s="8">
        <f>InputSummary!AV283</f>
        <v>0</v>
      </c>
      <c r="AW316" s="2"/>
    </row>
    <row r="317" spans="1:49" ht="15">
      <c r="A317" s="7"/>
      <c r="B317" s="2"/>
      <c r="C317" s="2"/>
      <c r="D317" s="2"/>
      <c r="E317" s="2" t="s">
        <v>930</v>
      </c>
      <c r="F317" s="2"/>
      <c r="G317" s="21" t="s">
        <v>304</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2621.3813837618063</v>
      </c>
      <c r="AS317" s="7">
        <f t="shared" si="82"/>
        <v>2740.751878505374</v>
      </c>
      <c r="AT317" s="7">
        <f t="shared" si="82"/>
        <v>2880.3190409499871</v>
      </c>
      <c r="AU317" s="7">
        <f t="shared" si="82"/>
        <v>3029.7006164873137</v>
      </c>
      <c r="AV317" s="7">
        <f t="shared" si="82"/>
        <v>3192.9211953048843</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1146</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1"/>
      <c r="AR319" s="185">
        <f t="shared" ref="AR319:AV319" si="83">AR316/AR317</f>
        <v>0</v>
      </c>
      <c r="AS319" s="185">
        <f t="shared" si="83"/>
        <v>0</v>
      </c>
      <c r="AT319" s="185">
        <f t="shared" si="83"/>
        <v>0</v>
      </c>
      <c r="AU319" s="185">
        <f t="shared" si="83"/>
        <v>0</v>
      </c>
      <c r="AV319" s="185">
        <f t="shared" si="83"/>
        <v>0</v>
      </c>
      <c r="AW319" s="2"/>
    </row>
    <row r="320" spans="1:49" ht="15">
      <c r="A320" s="7"/>
      <c r="B320" s="2"/>
      <c r="C320" s="2"/>
      <c r="D320" s="2"/>
      <c r="E320" s="2" t="s">
        <v>1147</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7"/>
      <c r="AR320" s="123">
        <f>InputSummary!AR288</f>
        <v>0.65</v>
      </c>
      <c r="AS320" s="123">
        <f>InputSummary!AS288</f>
        <v>0.64</v>
      </c>
      <c r="AT320" s="123">
        <f>InputSummary!AT288</f>
        <v>0.63</v>
      </c>
      <c r="AU320" s="123">
        <f>InputSummary!AU288</f>
        <v>0.61</v>
      </c>
      <c r="AV320" s="123">
        <f>InputSummary!AV288</f>
        <v>0.6</v>
      </c>
      <c r="AW320" s="2"/>
    </row>
    <row r="321" spans="1:49" ht="15">
      <c r="A321" s="7"/>
      <c r="B321" s="2"/>
      <c r="C321" s="2"/>
      <c r="D321" s="2"/>
      <c r="E321" s="2" t="s">
        <v>1148</v>
      </c>
      <c r="F321" s="2"/>
      <c r="G321" s="2" t="s">
        <v>875</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5"/>
      <c r="D323" s="10" t="s">
        <v>1149</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327</v>
      </c>
      <c r="F325" s="2"/>
      <c r="G325" s="21" t="s">
        <v>304</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InputSummary!AR284</f>
        <v>0</v>
      </c>
      <c r="AS325" s="8">
        <f>InputSummary!AS284</f>
        <v>0</v>
      </c>
      <c r="AT325" s="8">
        <f>InputSummary!AT284</f>
        <v>0</v>
      </c>
      <c r="AU325" s="8">
        <f>InputSummary!AU284</f>
        <v>0</v>
      </c>
      <c r="AV325" s="8">
        <f>InputSummary!AV284</f>
        <v>0</v>
      </c>
      <c r="AW325" s="2"/>
    </row>
    <row r="326" spans="1:49" ht="15">
      <c r="A326" s="7"/>
      <c r="B326" s="2"/>
      <c r="C326" s="2"/>
      <c r="D326" s="2"/>
      <c r="E326" s="2" t="s">
        <v>1150</v>
      </c>
      <c r="F326" s="2"/>
      <c r="G326" s="21" t="s">
        <v>304</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87.363482413304411</v>
      </c>
      <c r="AS326" s="2">
        <f xml:space="preserve"> - (AS203+AS204)</f>
        <v>80.773203630313049</v>
      </c>
      <c r="AT326" s="2">
        <f xml:space="preserve"> - (AT203+AT204)</f>
        <v>81.10450877390943</v>
      </c>
      <c r="AU326" s="2">
        <f xml:space="preserve"> - (AU203+AU204)</f>
        <v>85.897803395472977</v>
      </c>
      <c r="AV326" s="2">
        <f xml:space="preserve"> - (AV203+AV204)</f>
        <v>93.018429036900301</v>
      </c>
      <c r="AW326" s="2"/>
    </row>
    <row r="327" spans="1:49" ht="15">
      <c r="A327" s="7"/>
      <c r="B327" s="2"/>
      <c r="C327" s="2"/>
      <c r="D327" s="2"/>
      <c r="E327" s="2" t="s">
        <v>1151</v>
      </c>
      <c r="F327" s="2"/>
      <c r="G327" s="2" t="s">
        <v>875</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5"/>
      <c r="D329" s="10" t="s">
        <v>1152</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1153</v>
      </c>
      <c r="F331" s="2"/>
      <c r="G331" s="2" t="s">
        <v>875</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1152</v>
      </c>
      <c r="F333" s="2"/>
      <c r="G333" s="21" t="s">
        <v>304</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84:AV84 AR12:AR13">
    <cfRule type="cellIs" dxfId="94" priority="22" operator="equal">
      <formula>FALSE()</formula>
    </cfRule>
  </conditionalFormatting>
  <conditionalFormatting sqref="AV176">
    <cfRule type="cellIs" dxfId="93" priority="21" operator="equal">
      <formula>FALSE()</formula>
    </cfRule>
  </conditionalFormatting>
  <conditionalFormatting sqref="AR176:AU176">
    <cfRule type="cellIs" dxfId="92" priority="20" operator="equal">
      <formula>FALSE()</formula>
    </cfRule>
  </conditionalFormatting>
  <conditionalFormatting sqref="AR284:AR285">
    <cfRule type="cellIs" dxfId="91" priority="17" operator="equal">
      <formula>FALSE()</formula>
    </cfRule>
  </conditionalFormatting>
  <conditionalFormatting sqref="AJ284:AU284 AS284:AV285">
    <cfRule type="cellIs" dxfId="90" priority="16" operator="equal">
      <formula>FALSE()</formula>
    </cfRule>
  </conditionalFormatting>
  <conditionalFormatting sqref="AR296:AV297">
    <cfRule type="cellIs" dxfId="89" priority="15" operator="equal">
      <formula>FALSE()</formula>
    </cfRule>
  </conditionalFormatting>
  <conditionalFormatting sqref="AR328:AV328">
    <cfRule type="cellIs" dxfId="88" priority="14" operator="equal">
      <formula>FALSE()</formula>
    </cfRule>
  </conditionalFormatting>
  <conditionalFormatting sqref="AR321:AV321">
    <cfRule type="cellIs" dxfId="87" priority="13" operator="equal">
      <formula>FALSE()</formula>
    </cfRule>
  </conditionalFormatting>
  <conditionalFormatting sqref="AR327:AV327">
    <cfRule type="cellIs" dxfId="86" priority="12" operator="equal">
      <formula>FALSE()</formula>
    </cfRule>
  </conditionalFormatting>
  <conditionalFormatting sqref="AR331:AV331">
    <cfRule type="cellIs" dxfId="85" priority="11" operator="equal">
      <formula>FALSE()</formula>
    </cfRule>
  </conditionalFormatting>
  <conditionalFormatting sqref="AJ296:AV297">
    <cfRule type="cellIs" dxfId="84" priority="10" operator="equal">
      <formula>FALSE()</formula>
    </cfRule>
  </conditionalFormatting>
  <conditionalFormatting sqref="AJ328:AQ328">
    <cfRule type="cellIs" dxfId="83" priority="9" operator="equal">
      <formula>FALSE()</formula>
    </cfRule>
  </conditionalFormatting>
  <conditionalFormatting sqref="AJ321:AV321">
    <cfRule type="cellIs" dxfId="82" priority="8" operator="equal">
      <formula>FALSE()</formula>
    </cfRule>
  </conditionalFormatting>
  <conditionalFormatting sqref="AJ327:AV327">
    <cfRule type="cellIs" dxfId="81" priority="7" operator="equal">
      <formula>FALSE()</formula>
    </cfRule>
  </conditionalFormatting>
  <conditionalFormatting sqref="AJ331:AV331">
    <cfRule type="cellIs" dxfId="80" priority="6" operator="equal">
      <formula>FALSE()</formula>
    </cfRule>
  </conditionalFormatting>
  <conditionalFormatting sqref="AM3">
    <cfRule type="expression" dxfId="79" priority="3">
      <formula>$AM$3="OK"</formula>
    </cfRule>
  </conditionalFormatting>
  <conditionalFormatting sqref="AM2">
    <cfRule type="expression" dxfId="78" priority="1">
      <formula>mac_sensitivity=2</formula>
    </cfRule>
    <cfRule type="expression" dxfId="77"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6" t="s">
        <v>1154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1155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1156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1157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1158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1159</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6"/>
      <c r="AR13" s="439">
        <f>InputSummary!AR171</f>
        <v>0.6</v>
      </c>
      <c r="AS13" s="439">
        <f>InputSummary!AS171</f>
        <v>0.6</v>
      </c>
      <c r="AT13" s="439">
        <f>InputSummary!AT171</f>
        <v>0.6</v>
      </c>
      <c r="AU13" s="439">
        <f>InputSummary!AU171</f>
        <v>0.6</v>
      </c>
      <c r="AV13" s="439">
        <f>InputSummary!AV171</f>
        <v>0.6</v>
      </c>
    </row>
    <row r="14" spans="1:102" s="82" customFormat="1" ht="15.75">
      <c r="E14" s="56" t="s">
        <v>932</v>
      </c>
      <c r="G14" s="2" t="s">
        <v>105</v>
      </c>
      <c r="H14" s="82" t="s">
        <v>1160</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6"/>
      <c r="AR14" s="400">
        <f>'Return&amp;RAV'!AR23</f>
        <v>1941.8981409693351</v>
      </c>
      <c r="AS14" s="400">
        <f>'Return&amp;RAV'!AS23</f>
        <v>1980.2796143069547</v>
      </c>
      <c r="AT14" s="400">
        <f>'Return&amp;RAV'!AT23</f>
        <v>2038.2333231434091</v>
      </c>
      <c r="AU14" s="400">
        <f>'Return&amp;RAV'!AU23</f>
        <v>2109.2667176366867</v>
      </c>
      <c r="AV14" s="400">
        <f>'Return&amp;RAV'!AV23</f>
        <v>2182.0651054975187</v>
      </c>
    </row>
    <row r="15" spans="1:102" s="82" customFormat="1" ht="15">
      <c r="E15" s="195" t="s">
        <v>1161</v>
      </c>
      <c r="G15" s="2" t="s">
        <v>105</v>
      </c>
      <c r="H15" s="21" t="s">
        <v>1162</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448">
        <f>AR14 * (1 - AR13)</f>
        <v>776.75925638773413</v>
      </c>
      <c r="AS15" s="449">
        <f t="shared" ref="AS15:AV15" si="0">AS14 * (1 - AS13)</f>
        <v>792.11184572278194</v>
      </c>
      <c r="AT15" s="449">
        <f t="shared" si="0"/>
        <v>815.29332925736367</v>
      </c>
      <c r="AU15" s="449">
        <f t="shared" si="0"/>
        <v>843.70668705467472</v>
      </c>
      <c r="AV15" s="449">
        <f t="shared" si="0"/>
        <v>872.82604219900759</v>
      </c>
    </row>
    <row r="16" spans="1:102" s="82" customFormat="1" ht="15">
      <c r="E16" s="195"/>
      <c r="G16" s="2"/>
      <c r="H16" s="133"/>
      <c r="AJ16" s="92"/>
      <c r="AK16" s="92"/>
      <c r="AL16" s="92"/>
      <c r="AM16" s="92"/>
      <c r="AN16" s="92"/>
      <c r="AO16" s="92"/>
      <c r="AP16" s="92"/>
      <c r="AQ16" s="216"/>
      <c r="AR16" s="92"/>
      <c r="AS16" s="92"/>
      <c r="AT16" s="92"/>
      <c r="AU16" s="92"/>
      <c r="AV16" s="92"/>
    </row>
    <row r="17" spans="1:49" s="82" customFormat="1" ht="16.5">
      <c r="E17" s="56" t="s">
        <v>1163</v>
      </c>
      <c r="G17" s="2" t="s">
        <v>105</v>
      </c>
      <c r="H17" s="21" t="s">
        <v>1164</v>
      </c>
      <c r="I17" s="438">
        <f>SUM(AR14:AV14)</f>
        <v>10251.742901553904</v>
      </c>
      <c r="AJ17" s="93"/>
      <c r="AK17" s="93"/>
      <c r="AL17" s="93"/>
      <c r="AM17" s="93"/>
      <c r="AN17" s="93"/>
      <c r="AO17" s="93"/>
      <c r="AP17" s="93"/>
      <c r="AQ17" s="242"/>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6"/>
      <c r="AR18" s="92"/>
      <c r="AS18" s="92"/>
      <c r="AT18" s="92"/>
      <c r="AU18" s="92"/>
      <c r="AV18" s="92"/>
    </row>
    <row r="19" spans="1:49" s="82" customFormat="1" ht="16.5">
      <c r="C19" s="195"/>
      <c r="D19" s="195"/>
      <c r="E19" s="56" t="s">
        <v>1165</v>
      </c>
      <c r="F19" s="195"/>
      <c r="G19" s="2" t="s">
        <v>105</v>
      </c>
      <c r="H19" s="21" t="s">
        <v>1166</v>
      </c>
      <c r="I19" s="440">
        <f>I17 * (1 - I18)</f>
        <v>4100.697160621562</v>
      </c>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0"/>
      <c r="AR19" s="195"/>
      <c r="AS19" s="195"/>
      <c r="AT19" s="195"/>
      <c r="AU19" s="195"/>
      <c r="AV19" s="195"/>
    </row>
    <row r="20" spans="1:49" s="82" customFormat="1" ht="15">
      <c r="E20" s="2"/>
      <c r="G20" s="2"/>
      <c r="AJ20" s="92"/>
      <c r="AK20" s="92"/>
      <c r="AL20" s="92"/>
      <c r="AM20" s="92"/>
      <c r="AN20" s="92"/>
      <c r="AO20" s="92"/>
      <c r="AP20" s="92"/>
      <c r="AQ20" s="216"/>
      <c r="AR20" s="92"/>
      <c r="AS20" s="92"/>
      <c r="AT20" s="92"/>
      <c r="AU20" s="92"/>
      <c r="AV20" s="92"/>
    </row>
    <row r="21" spans="1:49" s="21" customFormat="1" ht="15">
      <c r="C21" s="28" t="s">
        <v>1167</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6"/>
      <c r="AR22" s="92"/>
      <c r="AS22" s="92"/>
      <c r="AT22" s="92"/>
      <c r="AU22" s="92"/>
      <c r="AV22" s="92"/>
    </row>
    <row r="23" spans="1:49" s="82" customFormat="1" ht="15">
      <c r="E23" s="56" t="s">
        <v>1168</v>
      </c>
      <c r="G23" s="2" t="s">
        <v>105</v>
      </c>
      <c r="AJ23" s="92"/>
      <c r="AK23" s="92"/>
      <c r="AL23" s="92"/>
      <c r="AM23" s="92"/>
      <c r="AN23" s="92"/>
      <c r="AO23" s="92"/>
      <c r="AP23" s="92"/>
      <c r="AQ23" s="216"/>
      <c r="AR23" s="8">
        <f>-(TIM!AR15 * (1 - TIM!AR17) + TIM!AR28 * (1 - TIM!AR30))</f>
        <v>-3.0149690180019029</v>
      </c>
      <c r="AS23" s="8">
        <f>-(TIM!AS15 * (1 - TIM!AS17) + TIM!AS28 * (1 - TIM!AS30))</f>
        <v>-3.5809714616788213</v>
      </c>
      <c r="AT23" s="8">
        <f>-(TIM!AT15 * (1 - TIM!AT17) + TIM!AT28 * (1 - TIM!AT30))</f>
        <v>-4.0130923029928773</v>
      </c>
      <c r="AU23" s="8">
        <f>-(TIM!AU15 * (1 - TIM!AU17) + TIM!AU28 * (1 - TIM!AU30))</f>
        <v>-4.2846538502007849</v>
      </c>
      <c r="AV23" s="8">
        <f>-(TIM!AV15 * (1 - TIM!AV17) + TIM!AV28 * (1 - TIM!AV30))</f>
        <v>-4.4407971042140453</v>
      </c>
    </row>
    <row r="24" spans="1:49" s="82" customFormat="1" ht="15">
      <c r="E24" s="56" t="s">
        <v>1169</v>
      </c>
      <c r="G24" s="2" t="s">
        <v>105</v>
      </c>
      <c r="AJ24" s="92"/>
      <c r="AK24" s="92"/>
      <c r="AL24" s="92"/>
      <c r="AM24" s="92"/>
      <c r="AO24" s="437"/>
      <c r="AP24" s="92"/>
      <c r="AQ24" s="216"/>
      <c r="AR24" s="8">
        <f>Revenue!AR16</f>
        <v>0</v>
      </c>
      <c r="AS24" s="8">
        <f>Revenue!AS16</f>
        <v>0</v>
      </c>
      <c r="AT24" s="8">
        <f>Revenue!AT16</f>
        <v>0</v>
      </c>
      <c r="AU24" s="8">
        <f>Revenue!AU16</f>
        <v>0</v>
      </c>
      <c r="AV24" s="8">
        <f>Revenue!AV16</f>
        <v>0</v>
      </c>
    </row>
    <row r="25" spans="1:49" s="82" customFormat="1" ht="15">
      <c r="E25" s="56" t="s">
        <v>1167</v>
      </c>
      <c r="G25" s="2" t="s">
        <v>105</v>
      </c>
      <c r="I25" s="393"/>
      <c r="AJ25" s="92"/>
      <c r="AK25" s="92"/>
      <c r="AL25" s="92"/>
      <c r="AM25" s="92"/>
      <c r="AN25" s="144"/>
      <c r="AO25" s="437"/>
      <c r="AP25" s="92"/>
      <c r="AQ25" s="216"/>
      <c r="AR25" s="447">
        <f>SUM(AR23:AR24)</f>
        <v>-3.0149690180019029</v>
      </c>
      <c r="AS25" s="431">
        <f t="shared" ref="AS25:AV25" si="1">SUM(AS23:AS24)</f>
        <v>-3.5809714616788213</v>
      </c>
      <c r="AT25" s="431">
        <f t="shared" si="1"/>
        <v>-4.0130923029928773</v>
      </c>
      <c r="AU25" s="431">
        <f t="shared" si="1"/>
        <v>-4.2846538502007849</v>
      </c>
      <c r="AV25" s="431">
        <f t="shared" si="1"/>
        <v>-4.4407971042140453</v>
      </c>
    </row>
    <row r="26" spans="1:49" s="82" customFormat="1" ht="15">
      <c r="E26" s="56"/>
      <c r="AJ26" s="92"/>
      <c r="AK26" s="92"/>
      <c r="AL26" s="92"/>
      <c r="AM26" s="92"/>
      <c r="AN26" s="251"/>
      <c r="AO26" s="400"/>
      <c r="AP26" s="92"/>
      <c r="AQ26" s="216"/>
      <c r="AR26" s="92"/>
      <c r="AS26" s="92"/>
      <c r="AT26" s="92"/>
      <c r="AU26" s="92"/>
      <c r="AV26" s="92"/>
    </row>
    <row r="27" spans="1:49" s="82" customFormat="1" ht="15">
      <c r="E27" s="56" t="s">
        <v>1170</v>
      </c>
      <c r="F27"/>
      <c r="G27" s="2" t="s">
        <v>249</v>
      </c>
      <c r="H27" s="82" t="s">
        <v>1171</v>
      </c>
      <c r="I27" s="289">
        <f>SUM(AR25:AV25)/SUM(AR15:AV15)</f>
        <v>-4.7149260186182132E-3</v>
      </c>
      <c r="AJ27" s="92"/>
      <c r="AK27" s="92"/>
      <c r="AL27" s="92"/>
      <c r="AM27" s="92"/>
      <c r="AN27" s="436"/>
      <c r="AO27" s="400"/>
      <c r="AP27" s="92"/>
      <c r="AQ27" s="216"/>
      <c r="AR27" s="92"/>
      <c r="AS27" s="92"/>
      <c r="AT27" s="92"/>
      <c r="AU27" s="92"/>
      <c r="AV27" s="92"/>
    </row>
    <row r="28" spans="1:49" s="82" customFormat="1" ht="15">
      <c r="E28" s="56"/>
      <c r="F28"/>
      <c r="G28" s="2"/>
      <c r="AJ28" s="92"/>
      <c r="AK28" s="92"/>
      <c r="AL28" s="92"/>
      <c r="AM28" s="92"/>
      <c r="AN28" s="92"/>
      <c r="AO28" s="437"/>
      <c r="AP28" s="92"/>
      <c r="AQ28" s="216"/>
      <c r="AR28" s="92"/>
      <c r="AS28" s="92"/>
      <c r="AT28" s="92"/>
      <c r="AU28" s="92"/>
      <c r="AV28" s="92"/>
    </row>
    <row r="29" spans="1:49" s="82" customFormat="1" ht="15">
      <c r="A29" s="21"/>
      <c r="B29" s="21"/>
      <c r="C29" s="28" t="s">
        <v>1172</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6"/>
      <c r="AR30" s="92"/>
      <c r="AS30" s="92"/>
      <c r="AT30" s="92"/>
      <c r="AU30" s="92"/>
      <c r="AV30" s="92"/>
    </row>
    <row r="31" spans="1:49" s="82" customFormat="1" ht="15">
      <c r="D31" s="351" t="s">
        <v>1173</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6"/>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6"/>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6"/>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6"/>
      <c r="AR35" s="92"/>
      <c r="AS35" s="92"/>
      <c r="AT35" s="92"/>
      <c r="AU35" s="92"/>
      <c r="AV35" s="92"/>
    </row>
    <row r="36" spans="2:52" s="82" customFormat="1" ht="15">
      <c r="E36" s="56" t="s">
        <v>297</v>
      </c>
      <c r="G36" s="2" t="s">
        <v>209</v>
      </c>
      <c r="H36" s="82" t="s">
        <v>298</v>
      </c>
      <c r="I36" s="439">
        <f>InputSummary!I243</f>
        <v>0.9</v>
      </c>
      <c r="AJ36" s="92"/>
      <c r="AK36" s="92"/>
      <c r="AL36" s="92"/>
      <c r="AM36" s="92"/>
      <c r="AN36" s="92"/>
      <c r="AO36" s="437"/>
      <c r="AP36" s="92"/>
      <c r="AQ36" s="216"/>
      <c r="AR36" s="92"/>
      <c r="AS36" s="92"/>
      <c r="AT36" s="92"/>
      <c r="AU36" s="92"/>
      <c r="AV36" s="92"/>
    </row>
    <row r="37" spans="2:52" s="82" customFormat="1" ht="15">
      <c r="E37" s="56"/>
      <c r="G37" s="2"/>
      <c r="AJ37" s="92"/>
      <c r="AK37" s="92"/>
      <c r="AL37" s="92"/>
      <c r="AM37" s="92"/>
      <c r="AN37" s="92"/>
      <c r="AO37" s="437"/>
      <c r="AP37" s="92"/>
      <c r="AQ37" s="216"/>
      <c r="AR37" s="92"/>
      <c r="AS37" s="92"/>
      <c r="AT37" s="92"/>
      <c r="AU37" s="92"/>
      <c r="AV37" s="92"/>
    </row>
    <row r="38" spans="2:52" s="2" customFormat="1" ht="15" customHeight="1">
      <c r="C38" s="55"/>
      <c r="D38" s="97" t="s">
        <v>1174</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6"/>
      <c r="AR39" s="92"/>
      <c r="AS39" s="92"/>
      <c r="AT39" s="92"/>
      <c r="AU39" s="92"/>
      <c r="AV39" s="92"/>
    </row>
    <row r="40" spans="2:52" s="82" customFormat="1" ht="15">
      <c r="E40" s="56" t="s">
        <v>1175</v>
      </c>
      <c r="G40" s="2" t="s">
        <v>875</v>
      </c>
      <c r="I40" s="82" t="b">
        <f>I27 &gt;= 0</f>
        <v>0</v>
      </c>
      <c r="AJ40" s="92"/>
      <c r="AK40" s="92"/>
      <c r="AL40" s="92"/>
      <c r="AM40" s="92"/>
      <c r="AN40" s="92"/>
      <c r="AO40" s="92"/>
      <c r="AP40" s="92"/>
      <c r="AQ40" s="216"/>
      <c r="AR40" s="92"/>
      <c r="AS40" s="92"/>
      <c r="AT40" s="92"/>
      <c r="AU40" s="92"/>
      <c r="AV40" s="92"/>
    </row>
    <row r="41" spans="2:52" s="82" customFormat="1" ht="15">
      <c r="E41" s="56"/>
      <c r="G41" s="2"/>
      <c r="AJ41" s="92"/>
      <c r="AK41" s="92"/>
      <c r="AL41" s="92"/>
      <c r="AM41" s="92"/>
      <c r="AN41" s="92"/>
      <c r="AO41" s="92"/>
      <c r="AP41" s="92"/>
      <c r="AQ41" s="216"/>
      <c r="AR41" s="92"/>
      <c r="AS41" s="92"/>
      <c r="AT41" s="92"/>
      <c r="AU41" s="92"/>
      <c r="AV41" s="92"/>
    </row>
    <row r="42" spans="2:52" s="82" customFormat="1" ht="15">
      <c r="E42" s="2" t="s">
        <v>1176</v>
      </c>
      <c r="G42" s="2" t="s">
        <v>209</v>
      </c>
      <c r="I42" s="311">
        <f>I40 * MAX( MIN( I27, I34) - I33, 0) * I35</f>
        <v>0</v>
      </c>
      <c r="AJ42" s="92"/>
      <c r="AK42" s="92"/>
      <c r="AL42" s="92"/>
      <c r="AM42" s="92"/>
      <c r="AN42" s="92"/>
      <c r="AO42" s="92"/>
      <c r="AP42" s="92"/>
      <c r="AQ42" s="216"/>
      <c r="AR42" s="92"/>
      <c r="AS42" s="92"/>
      <c r="AT42" s="92"/>
      <c r="AU42" s="92"/>
      <c r="AV42" s="92"/>
    </row>
    <row r="43" spans="2:52" s="82" customFormat="1" ht="15">
      <c r="E43" s="2" t="s">
        <v>1177</v>
      </c>
      <c r="G43" s="2" t="s">
        <v>209</v>
      </c>
      <c r="I43" s="311">
        <f>I40 * MAX( I27 - I34, 0) * I36</f>
        <v>0</v>
      </c>
      <c r="AJ43" s="92"/>
      <c r="AK43" s="92"/>
      <c r="AL43" s="92"/>
      <c r="AM43" s="92"/>
      <c r="AN43" s="92"/>
      <c r="AO43" s="92"/>
      <c r="AP43" s="92"/>
      <c r="AQ43" s="216"/>
      <c r="AR43" s="92"/>
      <c r="AS43" s="92"/>
      <c r="AT43" s="92"/>
      <c r="AU43" s="92"/>
      <c r="AV43" s="92"/>
    </row>
    <row r="44" spans="2:52" s="82" customFormat="1" ht="15">
      <c r="E44" s="2"/>
      <c r="G44" s="2"/>
      <c r="AJ44" s="92"/>
      <c r="AK44" s="92"/>
      <c r="AL44" s="92"/>
      <c r="AM44" s="92"/>
      <c r="AN44" s="92"/>
      <c r="AO44" s="92"/>
      <c r="AP44" s="92"/>
      <c r="AQ44" s="216"/>
      <c r="AR44" s="92"/>
      <c r="AS44" s="92"/>
      <c r="AT44" s="92"/>
      <c r="AU44" s="92"/>
      <c r="AV44" s="92"/>
    </row>
    <row r="45" spans="2:52" s="82" customFormat="1" ht="15">
      <c r="E45" s="2" t="s">
        <v>1174</v>
      </c>
      <c r="G45" s="2" t="s">
        <v>105</v>
      </c>
      <c r="I45" s="446">
        <f>I19 * (-I42 -I43)</f>
        <v>0</v>
      </c>
      <c r="AJ45" s="92"/>
      <c r="AK45" s="92"/>
      <c r="AL45" s="92"/>
      <c r="AM45" s="92"/>
      <c r="AN45" s="92"/>
      <c r="AO45" s="92"/>
      <c r="AP45" s="92"/>
      <c r="AQ45" s="216"/>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1178</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1179</v>
      </c>
      <c r="F49" s="35"/>
      <c r="G49" s="21" t="s">
        <v>875</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1180</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1181</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1178</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1182</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1183</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1184</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1185</v>
      </c>
      <c r="F60" s="35"/>
      <c r="G60" s="2" t="s">
        <v>105</v>
      </c>
      <c r="H60" s="35" t="s">
        <v>1186</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1187</v>
      </c>
      <c r="F62" s="35"/>
      <c r="G62" s="2" t="s">
        <v>209</v>
      </c>
      <c r="H62" s="35" t="s">
        <v>1188</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0.18942126813139185</v>
      </c>
      <c r="AS62" s="439">
        <f t="shared" ref="AS62:AV62" si="2">AS15/$I$19</f>
        <v>0.19316516550632523</v>
      </c>
      <c r="AT62" s="439">
        <f t="shared" si="2"/>
        <v>0.19881822463909668</v>
      </c>
      <c r="AU62" s="439">
        <f t="shared" si="2"/>
        <v>0.20574713372074277</v>
      </c>
      <c r="AV62" s="439">
        <f t="shared" si="2"/>
        <v>0.21284820800244347</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1189</v>
      </c>
      <c r="F64" s="35"/>
      <c r="G64" s="2" t="s">
        <v>105</v>
      </c>
      <c r="H64" s="35" t="s">
        <v>1190</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1191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1167</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-3.0149690180019029</v>
      </c>
      <c r="AS68" s="7">
        <f t="shared" ref="AS68:AV68" si="4">AS25</f>
        <v>-3.5809714616788213</v>
      </c>
      <c r="AT68" s="7">
        <f t="shared" si="4"/>
        <v>-4.0130923029928773</v>
      </c>
      <c r="AU68" s="7">
        <f t="shared" si="4"/>
        <v>-4.2846538502007849</v>
      </c>
      <c r="AV68" s="7">
        <f t="shared" si="4"/>
        <v>-4.4407971042140453</v>
      </c>
      <c r="AW68" s="34"/>
      <c r="AX68"/>
      <c r="AY68"/>
      <c r="AZ68"/>
    </row>
    <row r="69" spans="1:52" s="21" customFormat="1" ht="15">
      <c r="B69" s="34"/>
      <c r="C69" s="34"/>
      <c r="D69" s="34"/>
      <c r="E69" s="35" t="s">
        <v>1189</v>
      </c>
      <c r="F69" s="35"/>
      <c r="G69" s="2" t="s">
        <v>105</v>
      </c>
      <c r="H69" s="35" t="s">
        <v>1190</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1192</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-3.0149690180019029</v>
      </c>
      <c r="AS70" s="431">
        <f t="shared" ref="AS70:AV70" si="6">SUM(AS68:AS69)</f>
        <v>-3.5809714616788213</v>
      </c>
      <c r="AT70" s="431">
        <f t="shared" si="6"/>
        <v>-4.0130923029928773</v>
      </c>
      <c r="AU70" s="431">
        <f t="shared" si="6"/>
        <v>-4.2846538502007849</v>
      </c>
      <c r="AV70" s="431">
        <f t="shared" si="6"/>
        <v>-4.4407971042140453</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1170</v>
      </c>
      <c r="F72" s="35"/>
      <c r="G72" s="21" t="s">
        <v>1193</v>
      </c>
      <c r="H72" s="35"/>
      <c r="I72" s="450">
        <f>SUM(AR68:AV68) / I19</f>
        <v>-4.7149260186182132E-3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1185</v>
      </c>
      <c r="F73" s="35"/>
      <c r="G73" s="21" t="s">
        <v>1193</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1194</v>
      </c>
      <c r="F74" s="35"/>
      <c r="G74" s="21" t="s">
        <v>1193</v>
      </c>
      <c r="H74" s="35"/>
      <c r="I74" s="451">
        <f>SUM(I72:I73)</f>
        <v>-4.7149260186182132E-3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3">
    <cfRule type="expression" dxfId="76" priority="3">
      <formula>$AM$3="OK"</formula>
    </cfRule>
  </conditionalFormatting>
  <conditionalFormatting sqref="AM2">
    <cfRule type="expression" dxfId="75" priority="1">
      <formula>mac_sensitivity=2</formula>
    </cfRule>
    <cfRule type="expression" dxfId="74"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70" zoomScaleNormal="7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59.12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6" t="s">
        <v>67</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1195</v>
      </c>
      <c r="F8" s="21"/>
      <c r="G8" s="2" t="s">
        <v>105</v>
      </c>
      <c r="H8" s="288"/>
      <c r="I8" s="2" t="s">
        <v>1196</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83.824359390726713</v>
      </c>
      <c r="AS8" s="8">
        <f>TIM!AS66</f>
        <v>86.884007222919053</v>
      </c>
      <c r="AT8" s="8">
        <f>TIM!AT66</f>
        <v>82.037107616351378</v>
      </c>
      <c r="AU8" s="8">
        <f>TIM!AU66</f>
        <v>81.656453718221258</v>
      </c>
      <c r="AV8" s="8">
        <f>TIM!AV66</f>
        <v>80.963946841757334</v>
      </c>
      <c r="AW8" s="560"/>
    </row>
    <row r="9" spans="1:52" ht="15">
      <c r="E9" s="7" t="s">
        <v>942</v>
      </c>
      <c r="F9" s="7"/>
      <c r="G9" s="2" t="s">
        <v>105</v>
      </c>
      <c r="H9" s="288"/>
      <c r="I9" s="2" t="s">
        <v>1197</v>
      </c>
      <c r="AJ9" s="8"/>
      <c r="AK9" s="8"/>
      <c r="AL9" s="8"/>
      <c r="AM9" s="8"/>
      <c r="AN9" s="8"/>
      <c r="AO9" s="8"/>
      <c r="AP9" s="8"/>
      <c r="AQ9" s="435"/>
      <c r="AR9" s="8">
        <f>-'Return&amp;RAV'!AR45</f>
        <v>168.95803808081689</v>
      </c>
      <c r="AS9" s="8">
        <f>-'Return&amp;RAV'!AS45</f>
        <v>166.91573347026878</v>
      </c>
      <c r="AT9" s="8">
        <f>-'Return&amp;RAV'!AT45</f>
        <v>130.51510563069417</v>
      </c>
      <c r="AU9" s="8">
        <f>-'Return&amp;RAV'!AU45</f>
        <v>129.10574501139018</v>
      </c>
      <c r="AV9" s="8">
        <f>-'Return&amp;RAV'!AV45</f>
        <v>126.91195907911775</v>
      </c>
      <c r="AW9" s="560"/>
    </row>
    <row r="10" spans="1:52" ht="15">
      <c r="E10" s="7" t="s">
        <v>530</v>
      </c>
      <c r="F10" s="7"/>
      <c r="G10" s="2" t="s">
        <v>105</v>
      </c>
      <c r="H10" s="288"/>
      <c r="I10" s="2" t="s">
        <v>1198</v>
      </c>
      <c r="AJ10" s="8"/>
      <c r="AK10" s="8"/>
      <c r="AL10" s="8"/>
      <c r="AM10" s="8"/>
      <c r="AN10" s="8"/>
      <c r="AO10" s="8"/>
      <c r="AP10" s="8"/>
      <c r="AQ10" s="435"/>
      <c r="AR10" s="8">
        <f>'Return&amp;RAV'!AR30</f>
        <v>77.158560475500821</v>
      </c>
      <c r="AS10" s="8">
        <f>'Return&amp;RAV'!AS30</f>
        <v>81.92453043110406</v>
      </c>
      <c r="AT10" s="8">
        <f>'Return&amp;RAV'!AT30</f>
        <v>84.485119374545903</v>
      </c>
      <c r="AU10" s="8">
        <f>'Return&amp;RAV'!AU30</f>
        <v>87.678219126167122</v>
      </c>
      <c r="AV10" s="8">
        <f>'Return&amp;RAV'!AV30</f>
        <v>91.113641960406085</v>
      </c>
      <c r="AW10" s="560"/>
    </row>
    <row r="11" spans="1:52" ht="15">
      <c r="E11" s="7" t="s">
        <v>758</v>
      </c>
      <c r="F11" s="21"/>
      <c r="G11" s="2" t="s">
        <v>105</v>
      </c>
      <c r="H11" s="288"/>
      <c r="I11" s="2" t="s">
        <v>1199</v>
      </c>
      <c r="AJ11" s="8"/>
      <c r="AK11" s="8"/>
      <c r="AL11" s="8"/>
      <c r="AM11" s="8"/>
      <c r="AN11" s="8"/>
      <c r="AO11" s="8"/>
      <c r="AP11" s="8"/>
      <c r="AQ11" s="435"/>
      <c r="AR11" s="8">
        <f>InputSummary!AR97</f>
        <v>99.66057828817415</v>
      </c>
      <c r="AS11" s="8">
        <f>InputSummary!AS97</f>
        <v>51.612311847102347</v>
      </c>
      <c r="AT11" s="8">
        <f>InputSummary!AT97</f>
        <v>50.918452401915445</v>
      </c>
      <c r="AU11" s="8">
        <f>InputSummary!AU97</f>
        <v>54.024178869370687</v>
      </c>
      <c r="AV11" s="8">
        <f>InputSummary!AV97</f>
        <v>54.001445551384776</v>
      </c>
      <c r="AW11" s="560"/>
    </row>
    <row r="12" spans="1:52" ht="15">
      <c r="E12" s="133" t="s">
        <v>1200</v>
      </c>
      <c r="F12" s="21"/>
      <c r="G12" s="180" t="s">
        <v>105</v>
      </c>
      <c r="H12" s="288"/>
      <c r="I12" s="2"/>
      <c r="AJ12" s="539"/>
      <c r="AK12" s="539"/>
      <c r="AL12" s="539"/>
      <c r="AM12" s="539"/>
      <c r="AN12" s="539"/>
      <c r="AO12" s="539"/>
      <c r="AP12" s="539"/>
      <c r="AQ12" s="540"/>
      <c r="AR12" s="539">
        <f t="shared" ref="AR12:AV12" si="0">SUM(AR8:AR11)</f>
        <v>429.60153623521865</v>
      </c>
      <c r="AS12" s="539">
        <f t="shared" si="0"/>
        <v>387.33658297139425</v>
      </c>
      <c r="AT12" s="539">
        <f t="shared" si="0"/>
        <v>347.95578502350685</v>
      </c>
      <c r="AU12" s="539">
        <f t="shared" si="0"/>
        <v>352.46459672514925</v>
      </c>
      <c r="AV12" s="539">
        <f t="shared" si="0"/>
        <v>352.99099343266596</v>
      </c>
      <c r="AW12" s="560"/>
    </row>
    <row r="13" spans="1:52" ht="15">
      <c r="E13" s="21" t="s">
        <v>1201</v>
      </c>
      <c r="F13" s="21"/>
      <c r="G13" s="2" t="s">
        <v>105</v>
      </c>
      <c r="H13" s="288"/>
      <c r="I13" s="2" t="s">
        <v>1202</v>
      </c>
      <c r="AJ13" s="8"/>
      <c r="AK13" s="8"/>
      <c r="AL13" s="8"/>
      <c r="AM13" s="8"/>
      <c r="AN13" s="8"/>
      <c r="AO13" s="8"/>
      <c r="AP13" s="8"/>
      <c r="AQ13" s="435"/>
      <c r="AR13" s="8">
        <v>0</v>
      </c>
      <c r="AS13" s="8">
        <v>0</v>
      </c>
      <c r="AT13" s="8">
        <v>0</v>
      </c>
      <c r="AU13" s="8">
        <v>0</v>
      </c>
      <c r="AV13" s="8">
        <v>0</v>
      </c>
      <c r="AW13" s="560"/>
    </row>
    <row r="14" spans="1:52" ht="15">
      <c r="E14" s="21" t="s">
        <v>264</v>
      </c>
      <c r="F14" s="21"/>
      <c r="G14" s="2" t="s">
        <v>105</v>
      </c>
      <c r="H14" s="288"/>
      <c r="I14" s="2" t="s">
        <v>1203</v>
      </c>
      <c r="AJ14" s="8"/>
      <c r="AK14" s="8"/>
      <c r="AL14" s="8"/>
      <c r="AM14" s="8"/>
      <c r="AN14" s="8"/>
      <c r="AO14" s="8"/>
      <c r="AP14" s="8"/>
      <c r="AQ14" s="435"/>
      <c r="AR14" s="8">
        <f>'Finance&amp;Tax'!AR185</f>
        <v>4.5443204216394282</v>
      </c>
      <c r="AS14" s="8">
        <f>'Finance&amp;Tax'!AS185</f>
        <v>0</v>
      </c>
      <c r="AT14" s="8">
        <f>'Finance&amp;Tax'!AT185</f>
        <v>0</v>
      </c>
      <c r="AU14" s="8">
        <f>'Finance&amp;Tax'!AU185</f>
        <v>0</v>
      </c>
      <c r="AV14" s="8">
        <f>'Finance&amp;Tax'!AV185</f>
        <v>0</v>
      </c>
      <c r="AW14" s="560"/>
    </row>
    <row r="15" spans="1:52" ht="15">
      <c r="E15" s="7" t="s">
        <v>1204</v>
      </c>
      <c r="F15" s="21"/>
      <c r="G15" s="2" t="s">
        <v>105</v>
      </c>
      <c r="H15" s="288"/>
      <c r="I15" s="2" t="s">
        <v>1205</v>
      </c>
      <c r="AJ15" s="8"/>
      <c r="AK15" s="8"/>
      <c r="AL15" s="8"/>
      <c r="AM15" s="8"/>
      <c r="AN15" s="8"/>
      <c r="AO15" s="8"/>
      <c r="AP15" s="8"/>
      <c r="AQ15" s="435"/>
      <c r="AR15" s="8">
        <f>TIM!AR76</f>
        <v>0</v>
      </c>
      <c r="AS15" s="8">
        <f>TIM!AS76</f>
        <v>0</v>
      </c>
      <c r="AT15" s="8">
        <f>TIM!AT76</f>
        <v>0</v>
      </c>
      <c r="AU15" s="8">
        <f>TIM!AU76</f>
        <v>0</v>
      </c>
      <c r="AV15" s="8">
        <f>TIM!AV76</f>
        <v>0</v>
      </c>
      <c r="AW15" s="560"/>
    </row>
    <row r="16" spans="1:52" ht="15">
      <c r="E16" s="7" t="s">
        <v>1206</v>
      </c>
      <c r="F16" s="21"/>
      <c r="G16" s="2" t="s">
        <v>105</v>
      </c>
      <c r="H16" s="288"/>
      <c r="I16" s="2" t="s">
        <v>1207</v>
      </c>
      <c r="AJ16" s="8"/>
      <c r="AK16" s="8"/>
      <c r="AL16" s="8"/>
      <c r="AM16" s="8"/>
      <c r="AN16" s="8"/>
      <c r="AO16" s="8"/>
      <c r="AP16" s="8"/>
      <c r="AQ16" s="435"/>
      <c r="AR16" s="8">
        <f>InputSummary!AR111</f>
        <v>0</v>
      </c>
      <c r="AS16" s="8">
        <f>InputSummary!AS111</f>
        <v>0</v>
      </c>
      <c r="AT16" s="8">
        <f>InputSummary!AT111</f>
        <v>0</v>
      </c>
      <c r="AU16" s="8">
        <f>InputSummary!AU111</f>
        <v>0</v>
      </c>
      <c r="AV16" s="8">
        <f>InputSummary!AV111</f>
        <v>0</v>
      </c>
      <c r="AW16" s="560"/>
    </row>
    <row r="17" spans="1:49" ht="15">
      <c r="E17" s="7" t="s">
        <v>3</v>
      </c>
      <c r="F17" s="21"/>
      <c r="G17" s="2" t="s">
        <v>105</v>
      </c>
      <c r="H17" s="288"/>
      <c r="I17" s="2" t="s">
        <v>1208</v>
      </c>
      <c r="AJ17" s="8"/>
      <c r="AK17" s="8"/>
      <c r="AL17" s="8"/>
      <c r="AM17" s="8"/>
      <c r="AN17" s="8"/>
      <c r="AO17" s="8"/>
      <c r="AP17" s="8"/>
      <c r="AQ17" s="435"/>
      <c r="AR17" s="8">
        <f>InputSummary!AR123</f>
        <v>2.6194174136568931</v>
      </c>
      <c r="AS17" s="8">
        <f>InputSummary!AS123</f>
        <v>1.1769362633999998</v>
      </c>
      <c r="AT17" s="8">
        <f>InputSummary!AT123</f>
        <v>1.1769362633999998</v>
      </c>
      <c r="AU17" s="8">
        <f>InputSummary!AU123</f>
        <v>1.1769362633999998</v>
      </c>
      <c r="AV17" s="8">
        <f>InputSummary!AV123</f>
        <v>1.1769362633999998</v>
      </c>
      <c r="AW17" s="560"/>
    </row>
    <row r="18" spans="1:49" ht="15">
      <c r="E18" s="7" t="s">
        <v>576</v>
      </c>
      <c r="F18" s="21"/>
      <c r="G18" s="2" t="s">
        <v>105</v>
      </c>
      <c r="H18" s="288"/>
      <c r="I18" s="2" t="s">
        <v>213</v>
      </c>
      <c r="AJ18" s="8"/>
      <c r="AK18" s="8"/>
      <c r="AL18" s="8"/>
      <c r="AM18" s="8"/>
      <c r="AN18" s="8"/>
      <c r="AO18" s="8"/>
      <c r="AP18" s="8"/>
      <c r="AQ18" s="435"/>
      <c r="AR18" s="8">
        <f>InputSummary!AR149</f>
        <v>-3.1063111883696148E-2</v>
      </c>
      <c r="AS18" s="8">
        <f>InputSummary!AS149</f>
        <v>-3.0988010885995898E-2</v>
      </c>
      <c r="AT18" s="8">
        <f>InputSummary!AT149</f>
        <v>-3.0971213125170927E-2</v>
      </c>
      <c r="AU18" s="8">
        <f>InputSummary!AU149</f>
        <v>-3.0821056147726233E-2</v>
      </c>
      <c r="AV18" s="8">
        <f>InputSummary!AV149</f>
        <v>-3.061316175368578E-2</v>
      </c>
      <c r="AW18" s="560"/>
    </row>
    <row r="19" spans="1:49" ht="15">
      <c r="E19" s="133" t="s">
        <v>1209</v>
      </c>
      <c r="F19" s="21"/>
      <c r="G19" s="180" t="s">
        <v>105</v>
      </c>
      <c r="H19" s="288"/>
      <c r="I19" s="2"/>
      <c r="AJ19" s="541"/>
      <c r="AK19" s="541"/>
      <c r="AL19" s="541"/>
      <c r="AM19" s="541"/>
      <c r="AN19" s="541"/>
      <c r="AO19" s="541"/>
      <c r="AP19" s="541"/>
      <c r="AQ19" s="542"/>
      <c r="AR19" s="541">
        <f t="shared" ref="AR19:AV19" si="1">SUM(AR12:AR18)</f>
        <v>436.73421095863131</v>
      </c>
      <c r="AS19" s="541">
        <f t="shared" si="1"/>
        <v>388.48253122390827</v>
      </c>
      <c r="AT19" s="541">
        <f t="shared" si="1"/>
        <v>349.10175007378172</v>
      </c>
      <c r="AU19" s="541">
        <f t="shared" si="1"/>
        <v>353.61071193240156</v>
      </c>
      <c r="AV19" s="541">
        <f t="shared" si="1"/>
        <v>354.13731653431228</v>
      </c>
      <c r="AW19" s="560"/>
    </row>
    <row r="20" spans="1:49" ht="15">
      <c r="E20" s="21" t="s">
        <v>533</v>
      </c>
      <c r="F20" s="21"/>
      <c r="G20" s="2" t="s">
        <v>105</v>
      </c>
      <c r="H20" s="288"/>
      <c r="I20" s="2" t="s">
        <v>1210</v>
      </c>
      <c r="AJ20" s="93"/>
      <c r="AK20" s="93"/>
      <c r="AL20" s="93"/>
      <c r="AM20" s="93"/>
      <c r="AN20" s="93"/>
      <c r="AO20" s="93"/>
      <c r="AP20" s="8"/>
      <c r="AQ20" s="435"/>
      <c r="AR20" s="8">
        <f>'Finance&amp;Tax'!AR240</f>
        <v>1.5388674795214727</v>
      </c>
      <c r="AS20" s="8">
        <f>'Finance&amp;Tax'!AS240</f>
        <v>1.5591252479628253</v>
      </c>
      <c r="AT20" s="8">
        <f>'Finance&amp;Tax'!AT240</f>
        <v>1.234707545455761</v>
      </c>
      <c r="AU20" s="8">
        <f>'Finance&amp;Tax'!AU240</f>
        <v>1.2570758860773712</v>
      </c>
      <c r="AV20" s="8">
        <f>'Finance&amp;Tax'!AV240</f>
        <v>14.716882512378778</v>
      </c>
      <c r="AW20" s="560"/>
    </row>
    <row r="21" spans="1:49" ht="15">
      <c r="E21" s="21" t="s">
        <v>329</v>
      </c>
      <c r="F21" s="21"/>
      <c r="G21" s="2" t="s">
        <v>105</v>
      </c>
      <c r="H21" s="288"/>
      <c r="I21" s="2" t="s">
        <v>1211</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c r="AW21" s="560"/>
    </row>
    <row r="22" spans="1:49" ht="15">
      <c r="E22" s="133" t="s">
        <v>1212</v>
      </c>
      <c r="F22" s="21"/>
      <c r="G22" s="180" t="s">
        <v>105</v>
      </c>
      <c r="H22" s="288"/>
      <c r="I22" s="2"/>
      <c r="AJ22" s="541"/>
      <c r="AK22" s="541"/>
      <c r="AL22" s="541"/>
      <c r="AM22" s="541"/>
      <c r="AN22" s="541"/>
      <c r="AO22" s="541"/>
      <c r="AP22" s="541"/>
      <c r="AQ22" s="542"/>
      <c r="AR22" s="541">
        <f t="shared" ref="AR22:AV22" si="2">SUM(AR19:AR21)</f>
        <v>438.27307843815277</v>
      </c>
      <c r="AS22" s="541">
        <f t="shared" si="2"/>
        <v>390.04165647187108</v>
      </c>
      <c r="AT22" s="541">
        <f t="shared" si="2"/>
        <v>350.33645761923748</v>
      </c>
      <c r="AU22" s="541">
        <f t="shared" si="2"/>
        <v>354.86778781847892</v>
      </c>
      <c r="AV22" s="541">
        <f t="shared" si="2"/>
        <v>368.85419904669106</v>
      </c>
      <c r="AW22" s="560"/>
    </row>
    <row r="23" spans="1:49" ht="15">
      <c r="E23" s="133"/>
      <c r="F23" s="7"/>
      <c r="G23" s="180"/>
      <c r="AJ23" s="85"/>
      <c r="AK23" s="85"/>
      <c r="AL23" s="85"/>
      <c r="AM23" s="85"/>
      <c r="AN23" s="85"/>
      <c r="AO23" s="85"/>
      <c r="AP23" s="85"/>
      <c r="AQ23" s="241"/>
      <c r="AR23" s="480"/>
      <c r="AS23" s="480"/>
      <c r="AT23" s="480"/>
      <c r="AU23" s="480"/>
      <c r="AV23" s="480"/>
    </row>
    <row r="24" spans="1:49">
      <c r="AQ24" s="313"/>
    </row>
    <row r="25" spans="1:49"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559"/>
    </row>
    <row r="26" spans="1:49">
      <c r="AR26" s="481"/>
      <c r="AS26" s="481"/>
    </row>
    <row r="27" spans="1:49"/>
  </sheetData>
  <conditionalFormatting sqref="AM3">
    <cfRule type="expression" dxfId="73" priority="3">
      <formula>$AM$3="OK"</formula>
    </cfRule>
  </conditionalFormatting>
  <conditionalFormatting sqref="AM2">
    <cfRule type="expression" dxfId="72" priority="1">
      <formula>mac_sensitivity=2</formula>
    </cfRule>
    <cfRule type="expression" dxfId="71"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1" customWidth="1"/>
    <col min="44" max="48" width="9.625" customWidth="1"/>
    <col min="49" max="49" width="3" customWidth="1"/>
    <col min="50" max="52" width="9" hidden="1" customWidth="1"/>
    <col min="53" max="16384" width="9" hidden="1"/>
  </cols>
  <sheetData>
    <row r="1" spans="1:102" ht="19.5">
      <c r="A1" s="196" t="s">
        <v>1154</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1213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1155</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552</v>
      </c>
      <c r="F11" s="2"/>
      <c r="G11" s="2" t="s">
        <v>875</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1214</v>
      </c>
      <c r="F12" s="34"/>
      <c r="G12" s="2" t="s">
        <v>550</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957</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6">
        <f>InputSummary!AQ$194</f>
        <v>1.1939376770538244</v>
      </c>
      <c r="AR16" s="92">
        <f>InputSummary!AR$194</f>
        <v>1.2891506141768156</v>
      </c>
      <c r="AS16" s="92">
        <f>InputSummary!AS$194</f>
        <v>1.3284361388165782</v>
      </c>
      <c r="AT16" s="92">
        <f>InputSummary!AT$194</f>
        <v>1.3511547218960771</v>
      </c>
      <c r="AU16" s="92">
        <f>InputSummary!AU$194</f>
        <v>1.3719916643626167</v>
      </c>
      <c r="AV16" s="92">
        <f>InputSummary!AV$194</f>
        <v>1.3968049905189786</v>
      </c>
    </row>
    <row r="17" spans="3:48" s="82" customFormat="1" ht="15">
      <c r="E17" s="2" t="s">
        <v>1215</v>
      </c>
      <c r="G17" s="2"/>
      <c r="H17" s="82" t="s">
        <v>1216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379.22513900367994</v>
      </c>
      <c r="AS17" s="8">
        <f>'Annual Inflation'!AS29</f>
        <v>390.78163083521014</v>
      </c>
      <c r="AT17" s="8">
        <f>'Annual Inflation'!AT29</f>
        <v>397.46468069109602</v>
      </c>
      <c r="AU17" s="8">
        <f>'Annual Inflation'!AU29</f>
        <v>403.59421460000311</v>
      </c>
      <c r="AV17" s="8">
        <f>'Annual Inflation'!AV29</f>
        <v>410.89346804433291</v>
      </c>
    </row>
    <row r="18" spans="3:48" s="82" customFormat="1" ht="15">
      <c r="E18" s="2"/>
      <c r="G18" s="2"/>
      <c r="AJ18" s="92"/>
      <c r="AK18" s="92"/>
      <c r="AL18" s="92"/>
      <c r="AM18" s="92"/>
      <c r="AN18" s="92"/>
      <c r="AO18" s="92"/>
      <c r="AP18" s="92"/>
      <c r="AQ18" s="216"/>
      <c r="AR18" s="92"/>
      <c r="AS18" s="92"/>
      <c r="AT18" s="92"/>
      <c r="AU18" s="92"/>
      <c r="AV18" s="92"/>
    </row>
    <row r="19" spans="3:48" s="82" customFormat="1" ht="15">
      <c r="C19" s="28" t="s">
        <v>1217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6"/>
      <c r="AR20" s="92"/>
      <c r="AS20" s="92"/>
      <c r="AT20" s="92"/>
      <c r="AU20" s="92"/>
      <c r="AV20" s="92"/>
    </row>
    <row r="21" spans="3:48" s="82" customFormat="1" ht="15">
      <c r="E21" s="260" t="s">
        <v>397</v>
      </c>
      <c r="AJ21" s="92"/>
      <c r="AK21" s="92"/>
      <c r="AL21" s="92"/>
      <c r="AM21" s="92"/>
      <c r="AN21" s="92"/>
      <c r="AO21" s="92"/>
      <c r="AP21" s="92"/>
      <c r="AQ21" s="216"/>
      <c r="AR21" s="92"/>
      <c r="AS21" s="92"/>
      <c r="AT21" s="92"/>
      <c r="AU21" s="92"/>
      <c r="AV21" s="92"/>
    </row>
    <row r="22" spans="3:48" s="82" customFormat="1" ht="15">
      <c r="E22" s="346" t="s">
        <v>799</v>
      </c>
      <c r="G22" s="2" t="s">
        <v>304</v>
      </c>
      <c r="H22" s="82" t="s">
        <v>800</v>
      </c>
      <c r="AJ22" s="92"/>
      <c r="AK22" s="92"/>
      <c r="AL22" s="92"/>
      <c r="AM22" s="92"/>
      <c r="AN22" s="92"/>
      <c r="AO22" s="92"/>
      <c r="AP22" s="92"/>
      <c r="AQ22" s="216"/>
      <c r="AR22" s="8">
        <f>Legacy!AR26</f>
        <v>2.0662262608368791</v>
      </c>
      <c r="AS22" s="8">
        <f>Legacy!AS26</f>
        <v>2.2137927876619719</v>
      </c>
      <c r="AT22" s="8">
        <f>Legacy!AT26</f>
        <v>2.3448037962545119</v>
      </c>
      <c r="AU22" s="8">
        <f>Legacy!AU26</f>
        <v>2.4796557589276054</v>
      </c>
      <c r="AV22" s="8">
        <f>Legacy!AV26</f>
        <v>2.6294406398401904</v>
      </c>
    </row>
    <row r="23" spans="3:48" s="82" customFormat="1" ht="15">
      <c r="E23" s="346" t="s">
        <v>801</v>
      </c>
      <c r="G23" s="2" t="s">
        <v>304</v>
      </c>
      <c r="H23" s="82" t="s">
        <v>719</v>
      </c>
      <c r="AJ23" s="92"/>
      <c r="AK23" s="92"/>
      <c r="AL23" s="92"/>
      <c r="AM23" s="92"/>
      <c r="AN23" s="92"/>
      <c r="AO23" s="92"/>
      <c r="AP23" s="92"/>
      <c r="AQ23" s="216"/>
      <c r="AR23" s="8">
        <f>Legacy!AR33</f>
        <v>14.977430769650422</v>
      </c>
      <c r="AS23" s="8">
        <f>Legacy!AS33</f>
        <v>44.43269217796626</v>
      </c>
      <c r="AT23" s="8">
        <f>Legacy!AT33</f>
        <v>0</v>
      </c>
      <c r="AU23" s="8">
        <f>Legacy!AU33</f>
        <v>0</v>
      </c>
      <c r="AV23" s="8">
        <f>Legacy!AV33</f>
        <v>0</v>
      </c>
    </row>
    <row r="24" spans="3:48" s="82" customFormat="1" ht="15">
      <c r="E24" s="346" t="s">
        <v>724</v>
      </c>
      <c r="G24" s="2" t="s">
        <v>304</v>
      </c>
      <c r="H24" s="82" t="s">
        <v>727</v>
      </c>
      <c r="AJ24" s="92"/>
      <c r="AK24" s="92"/>
      <c r="AL24" s="92"/>
      <c r="AM24" s="92"/>
      <c r="AN24" s="92"/>
      <c r="AO24" s="92"/>
      <c r="AP24" s="92"/>
      <c r="AQ24" s="475"/>
      <c r="AR24" s="8">
        <f>Legacy!AR43</f>
        <v>0.69834635304675463</v>
      </c>
      <c r="AS24" s="8">
        <f>Legacy!AS43</f>
        <v>0</v>
      </c>
      <c r="AT24" s="8">
        <f>Legacy!AT43</f>
        <v>0</v>
      </c>
      <c r="AU24" s="8">
        <f>Legacy!AU43</f>
        <v>0</v>
      </c>
      <c r="AV24" s="8">
        <f>Legacy!AV43</f>
        <v>0</v>
      </c>
    </row>
    <row r="25" spans="3:48" s="82" customFormat="1" ht="15">
      <c r="E25" s="346" t="s">
        <v>430</v>
      </c>
      <c r="G25" s="2" t="s">
        <v>304</v>
      </c>
      <c r="H25" s="82" t="s">
        <v>728</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5">
      <c r="E26" s="346" t="s">
        <v>435</v>
      </c>
      <c r="G26" s="2" t="s">
        <v>304</v>
      </c>
      <c r="H26" s="82" t="s">
        <v>1218</v>
      </c>
      <c r="AJ26" s="92"/>
      <c r="AK26" s="92"/>
      <c r="AL26" s="92"/>
      <c r="AM26" s="92"/>
      <c r="AN26" s="92"/>
      <c r="AO26" s="92"/>
      <c r="AP26" s="92"/>
      <c r="AQ26" s="216"/>
      <c r="AR26" s="8">
        <f>Legacy!AR55</f>
        <v>0</v>
      </c>
      <c r="AS26" s="8">
        <f>Legacy!AS55</f>
        <v>0</v>
      </c>
      <c r="AT26" s="8">
        <f>Legacy!AT55</f>
        <v>0</v>
      </c>
      <c r="AU26" s="8">
        <f>Legacy!AU55</f>
        <v>0</v>
      </c>
      <c r="AV26" s="8">
        <f>Legacy!AV55</f>
        <v>0</v>
      </c>
    </row>
    <row r="27" spans="3:48" s="82" customFormat="1" ht="15">
      <c r="E27" s="260" t="s">
        <v>440</v>
      </c>
      <c r="AJ27" s="92"/>
      <c r="AK27" s="92"/>
      <c r="AL27" s="92"/>
      <c r="AM27" s="92"/>
      <c r="AN27" s="92"/>
      <c r="AO27" s="92"/>
      <c r="AP27" s="92"/>
      <c r="AQ27" s="216"/>
      <c r="AR27" s="8"/>
      <c r="AS27" s="8"/>
      <c r="AT27" s="8"/>
      <c r="AU27" s="8"/>
      <c r="AV27" s="8"/>
    </row>
    <row r="28" spans="3:48" s="82" customFormat="1" ht="15">
      <c r="E28" s="346" t="s">
        <v>803</v>
      </c>
      <c r="F28"/>
      <c r="G28" s="2" t="s">
        <v>304</v>
      </c>
      <c r="H28" s="82" t="s">
        <v>804</v>
      </c>
      <c r="AJ28" s="92"/>
      <c r="AK28" s="92"/>
      <c r="AL28" s="92"/>
      <c r="AM28" s="92"/>
      <c r="AN28" s="92"/>
      <c r="AO28" s="92"/>
      <c r="AP28" s="92"/>
      <c r="AQ28" s="216"/>
      <c r="AR28" s="8">
        <f>Legacy!AR62</f>
        <v>4.3108881513703539</v>
      </c>
      <c r="AS28" s="8">
        <f>Legacy!AS62</f>
        <v>4.4498688736759657</v>
      </c>
      <c r="AT28" s="8">
        <f>Legacy!AT62</f>
        <v>0</v>
      </c>
      <c r="AU28" s="8">
        <f>Legacy!AU62</f>
        <v>0</v>
      </c>
      <c r="AV28" s="8">
        <f>Legacy!AV62</f>
        <v>0</v>
      </c>
    </row>
    <row r="29" spans="3:48" s="82" customFormat="1" ht="15">
      <c r="E29" s="346" t="s">
        <v>805</v>
      </c>
      <c r="F29"/>
      <c r="G29" s="2" t="s">
        <v>304</v>
      </c>
      <c r="H29" s="82" t="s">
        <v>806</v>
      </c>
      <c r="AJ29" s="92"/>
      <c r="AK29" s="92"/>
      <c r="AL29" s="92"/>
      <c r="AM29" s="92"/>
      <c r="AN29" s="92"/>
      <c r="AO29" s="92"/>
      <c r="AP29" s="92"/>
      <c r="AQ29" s="216"/>
      <c r="AR29" s="8">
        <f>Legacy!AR68</f>
        <v>15.281243240504073</v>
      </c>
      <c r="AS29" s="8">
        <f>Legacy!AS68</f>
        <v>16.952210268102466</v>
      </c>
      <c r="AT29" s="8">
        <f>Legacy!AT68</f>
        <v>0</v>
      </c>
      <c r="AU29" s="8">
        <f>Legacy!AU68</f>
        <v>0</v>
      </c>
      <c r="AV29" s="8">
        <f>Legacy!AV68</f>
        <v>0</v>
      </c>
    </row>
    <row r="30" spans="3:48" s="82" customFormat="1" ht="15">
      <c r="E30" s="346" t="s">
        <v>807</v>
      </c>
      <c r="F30"/>
      <c r="G30" s="2" t="s">
        <v>304</v>
      </c>
      <c r="H30" s="82" t="s">
        <v>808</v>
      </c>
      <c r="AJ30" s="92"/>
      <c r="AK30" s="92"/>
      <c r="AL30" s="92"/>
      <c r="AM30" s="92"/>
      <c r="AN30" s="92"/>
      <c r="AO30" s="92"/>
      <c r="AP30" s="92"/>
      <c r="AQ30" s="216"/>
      <c r="AR30" s="8">
        <f>Legacy!AR72</f>
        <v>0</v>
      </c>
      <c r="AS30" s="8">
        <f>Legacy!AS72</f>
        <v>0</v>
      </c>
      <c r="AT30" s="8">
        <f>Legacy!AT72</f>
        <v>0</v>
      </c>
      <c r="AU30" s="8">
        <f>Legacy!AU72</f>
        <v>0</v>
      </c>
      <c r="AV30" s="8">
        <f>Legacy!AV72</f>
        <v>0</v>
      </c>
    </row>
    <row r="31" spans="3:48" s="82" customFormat="1" ht="15">
      <c r="E31" s="346" t="s">
        <v>756</v>
      </c>
      <c r="F31"/>
      <c r="G31" s="2" t="s">
        <v>304</v>
      </c>
      <c r="H31" s="82" t="s">
        <v>809</v>
      </c>
      <c r="AJ31" s="92"/>
      <c r="AK31" s="92"/>
      <c r="AL31" s="92"/>
      <c r="AM31" s="92"/>
      <c r="AN31" s="92"/>
      <c r="AO31" s="92"/>
      <c r="AP31" s="92"/>
      <c r="AQ31" s="216"/>
      <c r="AR31" s="8">
        <f>Legacy!AR79</f>
        <v>0.69928633088939507</v>
      </c>
      <c r="AS31" s="8">
        <f>Legacy!AS79</f>
        <v>0.67872783521420987</v>
      </c>
      <c r="AT31" s="8">
        <f>Legacy!AT79</f>
        <v>0</v>
      </c>
      <c r="AU31" s="8">
        <f>Legacy!AU79</f>
        <v>0</v>
      </c>
      <c r="AV31" s="8">
        <f>Legacy!AV79</f>
        <v>0</v>
      </c>
    </row>
    <row r="32" spans="3:48" s="82" customFormat="1" ht="15">
      <c r="E32" s="260" t="s">
        <v>467</v>
      </c>
      <c r="H32" s="182"/>
      <c r="AJ32" s="92"/>
      <c r="AK32" s="92"/>
      <c r="AL32" s="92"/>
      <c r="AM32" s="92"/>
      <c r="AN32" s="92"/>
      <c r="AO32" s="92"/>
      <c r="AP32" s="92"/>
      <c r="AQ32" s="216"/>
      <c r="AR32" s="8"/>
      <c r="AS32" s="8"/>
      <c r="AT32" s="8"/>
      <c r="AU32" s="8"/>
      <c r="AV32" s="8"/>
    </row>
    <row r="33" spans="2:52" s="82" customFormat="1" ht="15">
      <c r="E33" s="346" t="s">
        <v>468</v>
      </c>
      <c r="G33" s="2" t="s">
        <v>304</v>
      </c>
      <c r="H33" s="82" t="s">
        <v>763</v>
      </c>
      <c r="AJ33" s="92"/>
      <c r="AK33" s="92"/>
      <c r="AL33" s="92"/>
      <c r="AM33" s="92"/>
      <c r="AN33" s="92"/>
      <c r="AO33" s="92"/>
      <c r="AP33" s="92"/>
      <c r="AQ33" s="216"/>
      <c r="AR33" s="8">
        <f>Legacy!AR85</f>
        <v>0.91405990040707741</v>
      </c>
      <c r="AS33" s="8">
        <f>Legacy!AS85</f>
        <v>0.76591876230990241</v>
      </c>
      <c r="AT33" s="8">
        <f>Legacy!AT85</f>
        <v>0</v>
      </c>
      <c r="AU33" s="8">
        <f>Legacy!AU85</f>
        <v>0</v>
      </c>
      <c r="AV33" s="8">
        <f>Legacy!AV85</f>
        <v>0</v>
      </c>
    </row>
    <row r="34" spans="2:52" s="82" customFormat="1" ht="15">
      <c r="E34" s="346" t="s">
        <v>473</v>
      </c>
      <c r="G34" s="2" t="s">
        <v>304</v>
      </c>
      <c r="H34" s="82" t="s">
        <v>766</v>
      </c>
      <c r="AJ34" s="92"/>
      <c r="AK34" s="92"/>
      <c r="AL34" s="92"/>
      <c r="AM34" s="92"/>
      <c r="AN34" s="92"/>
      <c r="AO34" s="92"/>
      <c r="AP34" s="92"/>
      <c r="AQ34" s="216"/>
      <c r="AR34" s="8">
        <f>Legacy!AR90</f>
        <v>-17.357506665190343</v>
      </c>
      <c r="AS34" s="8">
        <f>Legacy!AS90</f>
        <v>-22.992870018069173</v>
      </c>
      <c r="AT34" s="8">
        <f>Legacy!AT90</f>
        <v>0</v>
      </c>
      <c r="AU34" s="8">
        <f>Legacy!AU90</f>
        <v>0</v>
      </c>
      <c r="AV34" s="8">
        <f>Legacy!AV90</f>
        <v>0</v>
      </c>
    </row>
    <row r="35" spans="2:52" s="82" customFormat="1" ht="15">
      <c r="E35" s="346" t="s">
        <v>478</v>
      </c>
      <c r="G35" s="2" t="s">
        <v>304</v>
      </c>
      <c r="H35" s="82" t="s">
        <v>769</v>
      </c>
      <c r="AJ35" s="92"/>
      <c r="AK35" s="92"/>
      <c r="AL35" s="92"/>
      <c r="AM35" s="92"/>
      <c r="AN35" s="92"/>
      <c r="AO35" s="92"/>
      <c r="AP35" s="92"/>
      <c r="AQ35" s="216"/>
      <c r="AR35" s="8">
        <f>Legacy!AR95</f>
        <v>-8.1303225869119657</v>
      </c>
      <c r="AS35" s="8">
        <f>Legacy!AS95</f>
        <v>-9.8894494897814198</v>
      </c>
      <c r="AT35" s="8">
        <f>Legacy!AT95</f>
        <v>0</v>
      </c>
      <c r="AU35" s="8">
        <f>Legacy!AU95</f>
        <v>0</v>
      </c>
      <c r="AV35" s="8">
        <f>Legacy!AV95</f>
        <v>0</v>
      </c>
    </row>
    <row r="36" spans="2:52" s="82" customFormat="1" ht="15">
      <c r="E36" s="346" t="s">
        <v>483</v>
      </c>
      <c r="G36" s="2" t="s">
        <v>304</v>
      </c>
      <c r="H36" s="82" t="s">
        <v>772</v>
      </c>
      <c r="AJ36" s="92"/>
      <c r="AK36" s="92"/>
      <c r="AL36" s="92"/>
      <c r="AM36" s="92"/>
      <c r="AN36" s="92"/>
      <c r="AO36" s="92"/>
      <c r="AP36" s="92"/>
      <c r="AQ36" s="216"/>
      <c r="AR36" s="8">
        <f>Legacy!AR100</f>
        <v>2.8899338578482534</v>
      </c>
      <c r="AS36" s="8">
        <f>Legacy!AS100</f>
        <v>2.9387628340334433</v>
      </c>
      <c r="AT36" s="8">
        <f>Legacy!AT100</f>
        <v>0</v>
      </c>
      <c r="AU36" s="8">
        <f>Legacy!AU100</f>
        <v>0</v>
      </c>
      <c r="AV36" s="8">
        <f>Legacy!AV100</f>
        <v>0</v>
      </c>
    </row>
    <row r="37" spans="2:52" s="82" customFormat="1" ht="15">
      <c r="E37" s="346" t="s">
        <v>488</v>
      </c>
      <c r="G37" s="2" t="s">
        <v>304</v>
      </c>
      <c r="H37" s="82" t="s">
        <v>775</v>
      </c>
      <c r="AJ37" s="92"/>
      <c r="AK37" s="92"/>
      <c r="AL37" s="92"/>
      <c r="AM37" s="92"/>
      <c r="AN37" s="92"/>
      <c r="AO37" s="92"/>
      <c r="AP37" s="92"/>
      <c r="AQ37" s="216"/>
      <c r="AR37" s="8">
        <f>Legacy!AR105</f>
        <v>1.756410230641541</v>
      </c>
      <c r="AS37" s="8">
        <f>Legacy!AS105</f>
        <v>1.6294168534632136</v>
      </c>
      <c r="AT37" s="8">
        <f>Legacy!AT105</f>
        <v>0</v>
      </c>
      <c r="AU37" s="8">
        <f>Legacy!AU105</f>
        <v>0</v>
      </c>
      <c r="AV37" s="8">
        <f>Legacy!AV105</f>
        <v>0</v>
      </c>
    </row>
    <row r="38" spans="2:52" s="82" customFormat="1" ht="15">
      <c r="E38" s="346" t="s">
        <v>811</v>
      </c>
      <c r="G38" s="2" t="s">
        <v>304</v>
      </c>
      <c r="H38" s="82" t="s">
        <v>778</v>
      </c>
      <c r="AJ38" s="92"/>
      <c r="AK38" s="92"/>
      <c r="AL38" s="92"/>
      <c r="AM38" s="92"/>
      <c r="AN38" s="92"/>
      <c r="AO38" s="92"/>
      <c r="AP38" s="92"/>
      <c r="AQ38" s="216"/>
      <c r="AR38" s="8">
        <f>Legacy!AR110</f>
        <v>0</v>
      </c>
      <c r="AS38" s="8">
        <f>Legacy!AS110</f>
        <v>0</v>
      </c>
      <c r="AT38" s="8">
        <f>Legacy!AT110</f>
        <v>0</v>
      </c>
      <c r="AU38" s="8">
        <f>Legacy!AU110</f>
        <v>0</v>
      </c>
      <c r="AV38" s="8">
        <f>Legacy!AV110</f>
        <v>0</v>
      </c>
    </row>
    <row r="39" spans="2:52" s="82" customFormat="1" ht="15">
      <c r="E39" s="346" t="s">
        <v>812</v>
      </c>
      <c r="G39" s="2" t="s">
        <v>304</v>
      </c>
      <c r="H39" s="82" t="s">
        <v>781</v>
      </c>
      <c r="AJ39" s="92"/>
      <c r="AK39" s="92"/>
      <c r="AL39" s="92"/>
      <c r="AM39" s="92"/>
      <c r="AN39" s="92"/>
      <c r="AO39" s="92"/>
      <c r="AP39" s="92"/>
      <c r="AQ39" s="216"/>
      <c r="AR39" s="8">
        <f>Legacy!AR115</f>
        <v>0</v>
      </c>
      <c r="AS39" s="8">
        <f>Legacy!AS115</f>
        <v>0</v>
      </c>
      <c r="AT39" s="8">
        <f>Legacy!AT115</f>
        <v>0</v>
      </c>
      <c r="AU39" s="8">
        <f>Legacy!AU115</f>
        <v>0</v>
      </c>
      <c r="AV39" s="8">
        <f>Legacy!AV115</f>
        <v>0</v>
      </c>
    </row>
    <row r="40" spans="2:52" s="82" customFormat="1" ht="15">
      <c r="E40" s="346" t="s">
        <v>503</v>
      </c>
      <c r="G40" s="2" t="s">
        <v>304</v>
      </c>
      <c r="H40" s="82" t="s">
        <v>784</v>
      </c>
      <c r="AJ40" s="92"/>
      <c r="AK40" s="92"/>
      <c r="AL40" s="92"/>
      <c r="AM40" s="92"/>
      <c r="AN40" s="92"/>
      <c r="AO40" s="92"/>
      <c r="AP40" s="92"/>
      <c r="AQ40" s="216"/>
      <c r="AR40" s="8">
        <f>Legacy!AR120</f>
        <v>0</v>
      </c>
      <c r="AS40" s="8">
        <f>Legacy!AS120</f>
        <v>0</v>
      </c>
      <c r="AT40" s="8">
        <f>Legacy!AT120</f>
        <v>0</v>
      </c>
      <c r="AU40" s="8">
        <f>Legacy!AU120</f>
        <v>0</v>
      </c>
      <c r="AV40" s="8">
        <f>Legacy!AV120</f>
        <v>0</v>
      </c>
    </row>
    <row r="41" spans="2:52" s="82" customFormat="1" ht="15">
      <c r="E41" s="346" t="s">
        <v>508</v>
      </c>
      <c r="G41" s="2" t="s">
        <v>304</v>
      </c>
      <c r="H41" s="82" t="s">
        <v>787</v>
      </c>
      <c r="AJ41" s="92"/>
      <c r="AK41" s="92"/>
      <c r="AL41" s="92"/>
      <c r="AM41" s="92"/>
      <c r="AN41" s="92"/>
      <c r="AO41" s="92"/>
      <c r="AP41" s="92"/>
      <c r="AQ41" s="216"/>
      <c r="AR41" s="8">
        <f>Legacy!AR125</f>
        <v>0</v>
      </c>
      <c r="AS41" s="8">
        <f>Legacy!AS125</f>
        <v>0</v>
      </c>
      <c r="AT41" s="8">
        <f>Legacy!AT125</f>
        <v>0</v>
      </c>
      <c r="AU41" s="8">
        <f>Legacy!AU125</f>
        <v>0</v>
      </c>
      <c r="AV41" s="8">
        <f>Legacy!AV125</f>
        <v>0</v>
      </c>
    </row>
    <row r="42" spans="2:52" s="82" customFormat="1" ht="15">
      <c r="E42" s="346" t="s">
        <v>813</v>
      </c>
      <c r="G42" s="2" t="s">
        <v>304</v>
      </c>
      <c r="H42" s="82" t="s">
        <v>1219</v>
      </c>
      <c r="AJ42" s="92"/>
      <c r="AK42" s="92"/>
      <c r="AL42" s="92"/>
      <c r="AM42" s="92"/>
      <c r="AN42" s="92"/>
      <c r="AO42" s="92"/>
      <c r="AP42" s="92"/>
      <c r="AQ42" s="216"/>
      <c r="AR42" s="8">
        <f>Legacy!AR130</f>
        <v>1.1247415548097937</v>
      </c>
      <c r="AS42" s="8">
        <f>Legacy!AS130</f>
        <v>1.5593161841628831</v>
      </c>
      <c r="AT42" s="8">
        <f>Legacy!AT130</f>
        <v>0</v>
      </c>
      <c r="AU42" s="8">
        <f>Legacy!AU130</f>
        <v>0</v>
      </c>
      <c r="AV42" s="8">
        <f>Legacy!AV130</f>
        <v>0</v>
      </c>
    </row>
    <row r="43" spans="2:52" s="82" customFormat="1" ht="15">
      <c r="E43" s="346" t="s">
        <v>814</v>
      </c>
      <c r="G43" s="2" t="s">
        <v>304</v>
      </c>
      <c r="H43" s="82" t="s">
        <v>795</v>
      </c>
      <c r="AJ43" s="92"/>
      <c r="AK43" s="92"/>
      <c r="AL43" s="92"/>
      <c r="AM43" s="92"/>
      <c r="AN43" s="92"/>
      <c r="AO43" s="92"/>
      <c r="AP43" s="92"/>
      <c r="AQ43" s="216"/>
      <c r="AR43" s="8">
        <f>Legacy!AR135</f>
        <v>1.3054154594691096</v>
      </c>
      <c r="AS43" s="8">
        <f>Legacy!AS135</f>
        <v>2.5547334338742913</v>
      </c>
      <c r="AT43" s="8">
        <f>Legacy!AT135</f>
        <v>0.14565107517826692</v>
      </c>
      <c r="AU43" s="8">
        <f>Legacy!AU135</f>
        <v>0</v>
      </c>
      <c r="AV43" s="8">
        <f>Legacy!AV135</f>
        <v>0</v>
      </c>
    </row>
    <row r="44" spans="2:52" s="82" customFormat="1" ht="15">
      <c r="E44" s="346" t="s">
        <v>815</v>
      </c>
      <c r="G44" s="2" t="s">
        <v>304</v>
      </c>
      <c r="H44" s="82" t="s">
        <v>797</v>
      </c>
      <c r="AJ44" s="92"/>
      <c r="AK44" s="92"/>
      <c r="AL44" s="92"/>
      <c r="AM44" s="92"/>
      <c r="AN44" s="92"/>
      <c r="AO44" s="92"/>
      <c r="AP44" s="92"/>
      <c r="AQ44" s="216"/>
      <c r="AR44" s="8">
        <f>Legacy!AR141</f>
        <v>0</v>
      </c>
      <c r="AS44" s="8">
        <f>Legacy!AS141</f>
        <v>0</v>
      </c>
      <c r="AT44" s="8">
        <f>Legacy!AT141</f>
        <v>0</v>
      </c>
      <c r="AU44" s="8">
        <f>Legacy!AU141</f>
        <v>0</v>
      </c>
      <c r="AV44" s="8">
        <f>Legacy!AV141</f>
        <v>0</v>
      </c>
    </row>
    <row r="45" spans="2:52" s="82" customFormat="1" ht="15">
      <c r="E45" s="2" t="s">
        <v>1220</v>
      </c>
      <c r="G45" s="2" t="s">
        <v>304</v>
      </c>
      <c r="H45" s="82" t="s">
        <v>1221</v>
      </c>
      <c r="AJ45" s="92"/>
      <c r="AK45" s="92"/>
      <c r="AL45" s="92"/>
      <c r="AM45" s="92"/>
      <c r="AN45" s="92"/>
      <c r="AO45" s="92"/>
      <c r="AP45" s="92"/>
      <c r="AQ45" s="216"/>
      <c r="AR45" s="543">
        <f>SUM(AR22:AR44)</f>
        <v>20.536152857371338</v>
      </c>
      <c r="AS45" s="544">
        <f t="shared" ref="AS45:AV45" si="1">SUM(AS22:AS44)</f>
        <v>45.293120502614009</v>
      </c>
      <c r="AT45" s="544">
        <f t="shared" si="1"/>
        <v>2.490454871432779</v>
      </c>
      <c r="AU45" s="544">
        <f t="shared" si="1"/>
        <v>2.4796557589276054</v>
      </c>
      <c r="AV45" s="544">
        <f t="shared" si="1"/>
        <v>2.6294406398401904</v>
      </c>
    </row>
    <row r="46" spans="2:52" s="82" customFormat="1" ht="15">
      <c r="E46" s="2"/>
      <c r="G46" s="2"/>
      <c r="AJ46" s="92"/>
      <c r="AK46" s="92"/>
      <c r="AL46" s="92"/>
      <c r="AM46" s="92"/>
      <c r="AN46" s="92"/>
      <c r="AO46" s="92"/>
      <c r="AP46" s="92"/>
      <c r="AQ46" s="216"/>
      <c r="AR46" s="92"/>
      <c r="AS46" s="92"/>
      <c r="AT46" s="92"/>
      <c r="AU46" s="92"/>
      <c r="AV46" s="92"/>
    </row>
    <row r="47" spans="2:52" s="2" customFormat="1" ht="15">
      <c r="C47" s="28" t="s">
        <v>1154</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5"/>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1212</v>
      </c>
      <c r="F49" s="34"/>
      <c r="G49" s="34" t="s">
        <v>304</v>
      </c>
      <c r="H49" s="159" t="s">
        <v>1222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565.00000824570839</v>
      </c>
      <c r="AS49" s="35">
        <f>Revenue!AS22 * (AS17/$AO$17)</f>
        <v>518.14543210111458</v>
      </c>
      <c r="AT49" s="35">
        <f>Revenue!AT22 * (AT17/$AO$17)</f>
        <v>473.35875896457765</v>
      </c>
      <c r="AU49" s="35">
        <f>Revenue!AU22 * (AU17/$AO$17)</f>
        <v>486.8756468377548</v>
      </c>
      <c r="AV49" s="35">
        <f>Revenue!AV22 * (AV17/$AO$17)</f>
        <v>515.21738600229878</v>
      </c>
      <c r="AW49" s="34"/>
      <c r="AX49"/>
      <c r="AY49"/>
      <c r="AZ49"/>
    </row>
    <row r="50" spans="2:52" s="21" customFormat="1" ht="15">
      <c r="B50" s="34"/>
      <c r="C50" s="34"/>
      <c r="D50" s="34"/>
      <c r="E50" s="141" t="s">
        <v>1223</v>
      </c>
      <c r="F50"/>
      <c r="G50" s="21" t="s">
        <v>304</v>
      </c>
      <c r="H50" t="s">
        <v>1224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9.0462603924726288</v>
      </c>
      <c r="AS50" s="35">
        <f>AS69</f>
        <v>50.882552350688222</v>
      </c>
      <c r="AT50" s="35">
        <f>AT69</f>
        <v>14.476712475277104</v>
      </c>
      <c r="AU50" s="35">
        <f>AU69</f>
        <v>0</v>
      </c>
      <c r="AV50" s="35">
        <f>AV69</f>
        <v>0</v>
      </c>
      <c r="AW50" s="34"/>
      <c r="AX50"/>
      <c r="AY50"/>
      <c r="AZ50"/>
    </row>
    <row r="51" spans="2:52" s="21" customFormat="1" ht="15">
      <c r="B51" s="34"/>
      <c r="C51" s="34"/>
      <c r="D51" s="34"/>
      <c r="E51" s="35" t="s">
        <v>1225</v>
      </c>
      <c r="F51" s="35"/>
      <c r="G51" s="21" t="s">
        <v>304</v>
      </c>
      <c r="H51" s="35" t="s">
        <v>1226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1220</v>
      </c>
      <c r="F52" s="159"/>
      <c r="G52" s="21" t="s">
        <v>304</v>
      </c>
      <c r="H52" s="159" t="s">
        <v>1227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20.536152857371338</v>
      </c>
      <c r="AS52" s="35">
        <f t="shared" ref="AS52:AV52" si="3">AS45</f>
        <v>45.293120502614009</v>
      </c>
      <c r="AT52" s="35">
        <f t="shared" si="3"/>
        <v>2.490454871432779</v>
      </c>
      <c r="AU52" s="35">
        <f t="shared" si="3"/>
        <v>2.4796557589276054</v>
      </c>
      <c r="AV52" s="35">
        <f t="shared" si="3"/>
        <v>2.6294406398401904</v>
      </c>
      <c r="AW52" s="34"/>
      <c r="AX52"/>
      <c r="AY52"/>
      <c r="AZ52"/>
    </row>
    <row r="53" spans="2:52" s="21" customFormat="1" ht="15">
      <c r="B53" s="34"/>
      <c r="C53" s="34"/>
      <c r="D53" s="34"/>
      <c r="E53" s="34" t="s">
        <v>1154</v>
      </c>
      <c r="F53" s="34"/>
      <c r="G53" s="21" t="s">
        <v>304</v>
      </c>
      <c r="H53" s="34" t="s">
        <v>1228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594.58242149555235</v>
      </c>
      <c r="AS53" s="546">
        <f t="shared" ref="AS53:AV53" si="4">SUM(AS49:AS52)</f>
        <v>614.3211049544168</v>
      </c>
      <c r="AT53" s="546">
        <f t="shared" si="4"/>
        <v>490.32592631128756</v>
      </c>
      <c r="AU53" s="546">
        <f t="shared" si="4"/>
        <v>489.35530259668241</v>
      </c>
      <c r="AV53" s="546">
        <f t="shared" si="4"/>
        <v>517.84682664213892</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1223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5"/>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1229</v>
      </c>
      <c r="F57" s="34"/>
      <c r="G57" s="21" t="s">
        <v>304</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5">
        <f>Legacy!AQ37</f>
        <v>526.5732407258464</v>
      </c>
      <c r="AR57" s="35"/>
      <c r="AS57" s="34"/>
      <c r="AT57" s="34"/>
      <c r="AU57" s="34"/>
      <c r="AV57" s="34"/>
      <c r="AW57" s="34"/>
      <c r="AX57"/>
      <c r="AY57"/>
      <c r="AZ57"/>
    </row>
    <row r="58" spans="2:52" s="21" customFormat="1" ht="15">
      <c r="B58" s="34"/>
      <c r="C58" s="34"/>
      <c r="D58" s="34"/>
      <c r="E58" s="34" t="s">
        <v>1230</v>
      </c>
      <c r="F58" s="34"/>
      <c r="G58" s="21" t="s">
        <v>304</v>
      </c>
      <c r="H58" s="34" t="s">
        <v>1231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526.5732407258464</v>
      </c>
      <c r="AR58" s="35">
        <f>AR57 + AR53</f>
        <v>594.58242149555235</v>
      </c>
      <c r="AS58" s="34">
        <f t="shared" ref="AS58:AV58" si="6">AS57 + AS53</f>
        <v>614.3211049544168</v>
      </c>
      <c r="AT58" s="34">
        <f t="shared" si="6"/>
        <v>490.32592631128756</v>
      </c>
      <c r="AU58" s="34">
        <f t="shared" si="6"/>
        <v>489.35530259668241</v>
      </c>
      <c r="AV58" s="34">
        <f t="shared" si="6"/>
        <v>517.84682664213892</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1232</v>
      </c>
      <c r="F60" s="34"/>
      <c r="G60" s="21" t="s">
        <v>304</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5">
        <f>InputSummary!AQ249</f>
        <v>518.44197616319991</v>
      </c>
      <c r="AR60" s="330">
        <f>InputSummary!AR249</f>
        <v>547.0915874521213</v>
      </c>
      <c r="AS60" s="81">
        <f>InputSummary!AS249</f>
        <v>600.65324851456569</v>
      </c>
      <c r="AT60" s="81">
        <f>InputSummary!AT249</f>
        <v>0</v>
      </c>
      <c r="AU60" s="81">
        <f>InputSummary!AU249</f>
        <v>0</v>
      </c>
      <c r="AV60" s="81">
        <f>InputSummary!AV249</f>
        <v>0</v>
      </c>
      <c r="AW60" s="34"/>
      <c r="AX60"/>
      <c r="AY60"/>
      <c r="AZ60"/>
    </row>
    <row r="61" spans="2:52" s="21" customFormat="1" ht="15">
      <c r="B61" s="34"/>
      <c r="C61" s="34"/>
      <c r="D61" s="34"/>
      <c r="E61" s="34" t="s">
        <v>1233</v>
      </c>
      <c r="F61" s="34"/>
      <c r="G61" s="21" t="s">
        <v>304</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490.32592631128756</v>
      </c>
      <c r="AU61" s="34">
        <f t="shared" si="7"/>
        <v>489.35530259668241</v>
      </c>
      <c r="AV61" s="34">
        <f t="shared" si="7"/>
        <v>517.84682664213892</v>
      </c>
      <c r="AW61" s="34"/>
      <c r="AX61"/>
      <c r="AY61"/>
      <c r="AZ61"/>
    </row>
    <row r="62" spans="2:52" s="21" customFormat="1" ht="15">
      <c r="B62" s="34"/>
      <c r="C62" s="34"/>
      <c r="D62" s="34"/>
      <c r="E62" s="34" t="s">
        <v>1234</v>
      </c>
      <c r="F62" s="34"/>
      <c r="G62" s="21" t="s">
        <v>304</v>
      </c>
      <c r="H62" s="34" t="s">
        <v>619</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518.44197616319991</v>
      </c>
      <c r="AR62" s="35">
        <f t="shared" ref="AR62:AV62" si="8">AR60+AR61</f>
        <v>547.0915874521213</v>
      </c>
      <c r="AS62" s="35">
        <f t="shared" si="8"/>
        <v>600.65324851456569</v>
      </c>
      <c r="AT62" s="35">
        <f t="shared" si="8"/>
        <v>490.32592631128756</v>
      </c>
      <c r="AU62" s="35">
        <f t="shared" si="8"/>
        <v>489.35530259668241</v>
      </c>
      <c r="AV62" s="35">
        <f t="shared" si="8"/>
        <v>517.84682664213892</v>
      </c>
      <c r="AW62" s="34"/>
      <c r="AX62"/>
      <c r="AY62"/>
      <c r="AZ62"/>
    </row>
    <row r="63" spans="2:52" s="134" customFormat="1" ht="15">
      <c r="B63" s="77"/>
      <c r="C63" s="77"/>
      <c r="D63" s="77"/>
      <c r="E63" s="77" t="s">
        <v>1235</v>
      </c>
      <c r="F63" s="77"/>
      <c r="G63" s="134" t="s">
        <v>304</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8.1312645626464928</v>
      </c>
      <c r="AR63" s="365">
        <f t="shared" si="9"/>
        <v>47.49083404343105</v>
      </c>
      <c r="AS63" s="365">
        <f t="shared" si="9"/>
        <v>13.667856439851107</v>
      </c>
      <c r="AT63" s="365">
        <f t="shared" si="9"/>
        <v>0</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1236</v>
      </c>
      <c r="F65" s="7"/>
      <c r="G65" s="7" t="s">
        <v>249</v>
      </c>
      <c r="H65" s="141" t="s">
        <v>600</v>
      </c>
      <c r="AJ65" s="8"/>
      <c r="AK65" s="8"/>
      <c r="AL65" s="8"/>
      <c r="AM65" s="8"/>
      <c r="AN65" s="8"/>
      <c r="AO65" s="8"/>
      <c r="AP65" s="8"/>
      <c r="AQ65" s="217">
        <f>InputSummary!AQ182</f>
        <v>3.0359999999999998E-2</v>
      </c>
      <c r="AR65" s="212">
        <f>InputSummary!AR182</f>
        <v>3.97335776E-2</v>
      </c>
      <c r="AS65" s="212">
        <f>InputSummary!AS182</f>
        <v>4.1370183200000001E-2</v>
      </c>
      <c r="AT65" s="212">
        <f>InputSummary!AT182</f>
        <v>4.1450170800000005E-2</v>
      </c>
      <c r="AU65" s="212">
        <f>InputSummary!AU182</f>
        <v>4.15681044E-2</v>
      </c>
      <c r="AV65" s="212">
        <f>InputSummary!AV182</f>
        <v>4.1755693600000005E-2</v>
      </c>
      <c r="AW65" s="8"/>
    </row>
    <row r="66" spans="1:52" ht="15">
      <c r="A66" s="21"/>
      <c r="E66" s="21" t="s">
        <v>1237</v>
      </c>
      <c r="F66" s="7"/>
      <c r="G66" s="7" t="s">
        <v>604</v>
      </c>
      <c r="H66" s="141" t="s">
        <v>1238</v>
      </c>
      <c r="AJ66" s="8"/>
      <c r="AK66" s="8"/>
      <c r="AL66" s="8"/>
      <c r="AM66" s="8"/>
      <c r="AN66" s="8"/>
      <c r="AO66" s="8"/>
      <c r="AP66" s="8"/>
      <c r="AQ66" s="228">
        <f t="shared" ref="AQ66:AV66" si="10">IF(AQ12=1,AR17/AQ17 - 1,"")</f>
        <v>7.9746990946746754E-2</v>
      </c>
      <c r="AR66" s="213">
        <f t="shared" si="10"/>
        <v>3.0473960302030534E-2</v>
      </c>
      <c r="AS66" s="213">
        <f t="shared" si="10"/>
        <v>1.7101750257816128E-2</v>
      </c>
      <c r="AT66" s="213">
        <f t="shared" si="10"/>
        <v>1.5421581354723823E-2</v>
      </c>
      <c r="AU66" s="213">
        <f t="shared" si="10"/>
        <v>1.8085624571115178E-2</v>
      </c>
      <c r="AV66" s="213" t="str">
        <f t="shared" si="10"/>
        <v/>
      </c>
      <c r="AW66" s="8"/>
    </row>
    <row r="67" spans="1:52" ht="15">
      <c r="A67" s="21"/>
      <c r="E67" s="21" t="s">
        <v>1239</v>
      </c>
      <c r="F67" s="21"/>
      <c r="G67" s="21" t="s">
        <v>1240</v>
      </c>
      <c r="H67" s="21" t="s">
        <v>1241</v>
      </c>
      <c r="AJ67" s="8"/>
      <c r="AK67" s="8"/>
      <c r="AL67" s="8"/>
      <c r="AM67" s="8"/>
      <c r="AN67" s="8"/>
      <c r="AO67" s="8"/>
      <c r="AP67" s="8"/>
      <c r="AQ67" s="547">
        <f t="shared" ref="AQ67:AV67" si="11">IF(AQ12=1,(1 + AQ65) * (1 + AQ66) - 1,"")</f>
        <v>0.11252810959188997</v>
      </c>
      <c r="AR67" s="548">
        <f t="shared" si="11"/>
        <v>7.1418377368470676E-2</v>
      </c>
      <c r="AS67" s="548">
        <f t="shared" si="11"/>
        <v>5.9179435999022534E-2</v>
      </c>
      <c r="AT67" s="548">
        <f t="shared" si="11"/>
        <v>5.7510979335883228E-2</v>
      </c>
      <c r="AU67" s="548">
        <f t="shared" si="11"/>
        <v>6.0405514101426583E-2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1242</v>
      </c>
      <c r="F69" s="34"/>
      <c r="G69" s="21" t="s">
        <v>304</v>
      </c>
      <c r="H69" s="34" t="s">
        <v>1224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9.0462603924726288</v>
      </c>
      <c r="AS69" s="34">
        <f>(AR58 - AR62) * (1 + AR67)</f>
        <v>50.882552350688222</v>
      </c>
      <c r="AT69" s="34">
        <f>(AS58 - AS62) * (1 + AS67)</f>
        <v>14.476712475277104</v>
      </c>
      <c r="AU69" s="34">
        <f>(AT58 - AT62) * (1 + AT67)</f>
        <v>0</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1225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5"/>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1243</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1244</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f>InputSummary!AQ247</f>
        <v>0</v>
      </c>
      <c r="AR74" s="35"/>
      <c r="AS74" s="34"/>
      <c r="AT74" s="34"/>
      <c r="AU74" s="34"/>
      <c r="AV74" s="34"/>
      <c r="AW74" s="34"/>
      <c r="AX74"/>
      <c r="AY74"/>
      <c r="AZ74"/>
    </row>
    <row r="75" spans="1:52" s="21" customFormat="1" ht="15">
      <c r="B75" s="34"/>
      <c r="C75" s="34"/>
      <c r="D75" s="34"/>
      <c r="E75" s="34" t="s">
        <v>1245</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429.60153623521865</v>
      </c>
      <c r="AS75" s="34">
        <f>Revenue!AS12</f>
        <v>387.33658297139425</v>
      </c>
      <c r="AT75" s="34">
        <f>Revenue!AT12</f>
        <v>347.95578502350685</v>
      </c>
      <c r="AU75" s="34">
        <f>Revenue!AU12</f>
        <v>352.46459672514925</v>
      </c>
      <c r="AV75" s="34">
        <f>Revenue!AV12</f>
        <v>352.99099343266596</v>
      </c>
      <c r="AW75" s="34"/>
      <c r="AX75"/>
      <c r="AY75"/>
      <c r="AZ75"/>
    </row>
    <row r="76" spans="1:52" s="21" customFormat="1" ht="15">
      <c r="B76" s="34"/>
      <c r="C76" s="34"/>
      <c r="D76" s="34"/>
      <c r="E76" s="34" t="s">
        <v>1246</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429.60153623521865</v>
      </c>
      <c r="AS76" s="34">
        <f t="shared" ref="AS76:AV76" si="13">AS74 + AS75</f>
        <v>387.33658297139425</v>
      </c>
      <c r="AT76" s="34">
        <f t="shared" si="13"/>
        <v>347.95578502350685</v>
      </c>
      <c r="AU76" s="34">
        <f t="shared" si="13"/>
        <v>352.46459672514925</v>
      </c>
      <c r="AV76" s="34">
        <f t="shared" si="13"/>
        <v>352.99099343266596</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1247</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5">
        <f>InputSummary!AQ251</f>
        <v>0</v>
      </c>
      <c r="AR78" s="330">
        <f>InputSummary!AR251</f>
        <v>0</v>
      </c>
      <c r="AS78" s="81">
        <f>InputSummary!AS251</f>
        <v>0</v>
      </c>
      <c r="AT78" s="81">
        <f>InputSummary!AT251</f>
        <v>0</v>
      </c>
      <c r="AU78" s="81">
        <f>InputSummary!AU251</f>
        <v>0</v>
      </c>
      <c r="AV78" s="81">
        <f>InputSummary!AV251</f>
        <v>0</v>
      </c>
      <c r="AW78" s="34"/>
      <c r="AX78"/>
      <c r="AY78"/>
      <c r="AZ78"/>
    </row>
    <row r="79" spans="1:52" s="21" customFormat="1" ht="15">
      <c r="B79" s="34"/>
      <c r="C79" s="34"/>
      <c r="D79" s="34"/>
      <c r="E79" s="34" t="s">
        <v>1248</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429.60153623521865</v>
      </c>
      <c r="AS79" s="35">
        <f t="shared" ref="AS79:AV79" si="16">IF(AS78 = 0, AS76, 0)</f>
        <v>387.33658297139425</v>
      </c>
      <c r="AT79" s="35">
        <f t="shared" si="16"/>
        <v>347.95578502350685</v>
      </c>
      <c r="AU79" s="35">
        <f t="shared" si="16"/>
        <v>352.46459672514925</v>
      </c>
      <c r="AV79" s="35">
        <f t="shared" si="16"/>
        <v>352.99099343266596</v>
      </c>
      <c r="AW79" s="34"/>
      <c r="AX79"/>
      <c r="AY79"/>
      <c r="AZ79"/>
    </row>
    <row r="80" spans="1:52" s="21" customFormat="1" ht="15">
      <c r="B80" s="34"/>
      <c r="C80" s="34"/>
      <c r="D80" s="34"/>
      <c r="E80" s="34" t="s">
        <v>308</v>
      </c>
      <c r="F80" s="34"/>
      <c r="G80" s="2" t="s">
        <v>105</v>
      </c>
      <c r="H80" s="34" t="s">
        <v>1249</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429.60153623521865</v>
      </c>
      <c r="AS80" s="35">
        <f t="shared" ref="AS80:AV80" si="18">AS78+AS79</f>
        <v>387.33658297139425</v>
      </c>
      <c r="AT80" s="35">
        <f t="shared" si="18"/>
        <v>347.95578502350685</v>
      </c>
      <c r="AU80" s="35">
        <f t="shared" si="18"/>
        <v>352.46459672514925</v>
      </c>
      <c r="AV80" s="35">
        <f t="shared" si="18"/>
        <v>352.99099343266596</v>
      </c>
      <c r="AW80" s="34"/>
      <c r="AX80"/>
      <c r="AY80"/>
      <c r="AZ80"/>
    </row>
    <row r="81" spans="2:52" s="134" customFormat="1" ht="15">
      <c r="B81" s="77"/>
      <c r="C81" s="77"/>
      <c r="D81" s="77"/>
      <c r="E81" s="77" t="s">
        <v>1250</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0</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314</v>
      </c>
      <c r="F83" s="34"/>
      <c r="G83" s="34" t="s">
        <v>315</v>
      </c>
      <c r="H83" s="34" t="s">
        <v>316</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InputSummary!AQ254</f>
        <v>0</v>
      </c>
      <c r="AR83" s="368">
        <f>InputSummary!AR254</f>
        <v>0</v>
      </c>
      <c r="AS83" s="368">
        <f>InputSummary!AS254</f>
        <v>0</v>
      </c>
      <c r="AT83" s="368">
        <f>InputSummary!AT254</f>
        <v>0</v>
      </c>
      <c r="AU83" s="368">
        <f>InputSummary!AU254</f>
        <v>0</v>
      </c>
      <c r="AV83" s="368">
        <f>InputSummary!AV254</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319</v>
      </c>
      <c r="F85" s="21"/>
      <c r="G85" s="21" t="s">
        <v>209</v>
      </c>
      <c r="H85" s="21"/>
      <c r="I85" s="370">
        <f>InputSummary!I256</f>
        <v>0.06</v>
      </c>
      <c r="AQ85" s="369"/>
      <c r="AR85" s="143"/>
      <c r="AS85" s="143"/>
      <c r="AT85" s="143"/>
      <c r="AU85" s="143"/>
      <c r="AV85" s="143"/>
    </row>
    <row r="86" spans="2:52" s="21" customFormat="1" ht="15">
      <c r="B86" s="34"/>
      <c r="C86" s="34"/>
      <c r="D86" s="34"/>
      <c r="E86" s="34" t="s">
        <v>1250</v>
      </c>
      <c r="F86" s="34"/>
      <c r="G86" s="34" t="s">
        <v>315</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v>
      </c>
      <c r="AU86" s="368">
        <f t="shared" si="22"/>
        <v>1</v>
      </c>
      <c r="AV86" s="368">
        <f t="shared" si="22"/>
        <v>1</v>
      </c>
      <c r="AW86" s="34"/>
      <c r="AX86"/>
      <c r="AY86"/>
      <c r="AZ86"/>
    </row>
    <row r="87" spans="2:52" s="21" customFormat="1" ht="15">
      <c r="B87" s="34"/>
      <c r="C87" s="34"/>
      <c r="D87" s="34"/>
      <c r="E87" s="34" t="s">
        <v>320</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8">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1251</v>
      </c>
      <c r="F89" s="367"/>
      <c r="G89" s="34" t="s">
        <v>304</v>
      </c>
      <c r="H89" s="367" t="s">
        <v>1252</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1253</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1254</v>
      </c>
      <c r="F92" s="34"/>
      <c r="G92" s="34" t="s">
        <v>304</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5">
        <f>InputSummary!AQ250</f>
        <v>0</v>
      </c>
      <c r="AR92" s="330">
        <f>InputSummary!AR250</f>
        <v>0</v>
      </c>
      <c r="AS92" s="330">
        <f>InputSummary!AS250</f>
        <v>0</v>
      </c>
      <c r="AT92" s="330">
        <f>InputSummary!AT250</f>
        <v>0</v>
      </c>
      <c r="AU92" s="330">
        <f>InputSummary!AU250</f>
        <v>0</v>
      </c>
      <c r="AV92" s="330">
        <f>InputSummary!AV250</f>
        <v>0</v>
      </c>
      <c r="AW92" s="34"/>
      <c r="AX92"/>
      <c r="AY92"/>
      <c r="AZ92"/>
    </row>
    <row r="93" spans="2:52" s="21" customFormat="1" ht="15">
      <c r="B93" s="34"/>
      <c r="C93" s="34"/>
      <c r="D93" s="34"/>
      <c r="E93" s="34" t="s">
        <v>1255</v>
      </c>
      <c r="F93" s="34"/>
      <c r="G93" s="34" t="s">
        <v>304</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526.5732407258464</v>
      </c>
      <c r="AR93" s="35">
        <f t="shared" si="24"/>
        <v>594.58242149555235</v>
      </c>
      <c r="AS93" s="35">
        <f t="shared" si="24"/>
        <v>614.3211049544168</v>
      </c>
      <c r="AT93" s="35">
        <f t="shared" si="24"/>
        <v>490.32592631128756</v>
      </c>
      <c r="AU93" s="35">
        <f t="shared" si="24"/>
        <v>489.35530259668241</v>
      </c>
      <c r="AV93" s="35">
        <f t="shared" si="24"/>
        <v>517.84682664213892</v>
      </c>
      <c r="AW93" s="34"/>
      <c r="AX93"/>
      <c r="AY93"/>
      <c r="AZ93"/>
    </row>
    <row r="94" spans="2:52" s="21" customFormat="1" ht="15">
      <c r="B94" s="34"/>
      <c r="C94" s="34"/>
      <c r="D94" s="34"/>
      <c r="E94" s="34" t="s">
        <v>306</v>
      </c>
      <c r="F94" s="34"/>
      <c r="G94" s="34" t="s">
        <v>304</v>
      </c>
      <c r="H94" s="34" t="s">
        <v>1256</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526.5732407258464</v>
      </c>
      <c r="AR94" s="35">
        <f t="shared" ref="AR94:AV94" si="25">AR92+AR93</f>
        <v>594.58242149555235</v>
      </c>
      <c r="AS94" s="35">
        <f t="shared" si="25"/>
        <v>614.3211049544168</v>
      </c>
      <c r="AT94" s="35">
        <f t="shared" si="25"/>
        <v>490.32592631128756</v>
      </c>
      <c r="AU94" s="35">
        <f t="shared" si="25"/>
        <v>489.35530259668241</v>
      </c>
      <c r="AV94" s="35">
        <f t="shared" si="25"/>
        <v>517.84682664213892</v>
      </c>
      <c r="AW94" s="34"/>
      <c r="AX94"/>
      <c r="AY94"/>
      <c r="AZ94"/>
    </row>
    <row r="95" spans="2:52" s="134" customFormat="1" ht="15">
      <c r="B95" s="77"/>
      <c r="C95" s="77"/>
      <c r="D95" s="77"/>
      <c r="E95" s="77" t="s">
        <v>1257</v>
      </c>
      <c r="F95" s="77"/>
      <c r="G95" s="34" t="s">
        <v>304</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-8.1312645626464928</v>
      </c>
      <c r="AR95" s="365">
        <f t="shared" si="26"/>
        <v>-47.49083404343105</v>
      </c>
      <c r="AS95" s="365">
        <f t="shared" si="26"/>
        <v>-13.667856439851107</v>
      </c>
      <c r="AT95" s="365">
        <f t="shared" si="26"/>
        <v>0</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317</v>
      </c>
      <c r="F97" s="34"/>
      <c r="G97" s="34" t="s">
        <v>315</v>
      </c>
      <c r="H97" s="34" t="s">
        <v>318</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InputSummary!AQ255</f>
        <v>0</v>
      </c>
      <c r="AR97" s="368">
        <f>InputSummary!AR255</f>
        <v>0</v>
      </c>
      <c r="AS97" s="368">
        <f>InputSummary!AS255</f>
        <v>0</v>
      </c>
      <c r="AT97" s="368">
        <f>InputSummary!AT255</f>
        <v>0</v>
      </c>
      <c r="AU97" s="368">
        <f>InputSummary!AU255</f>
        <v>0</v>
      </c>
      <c r="AV97" s="368">
        <f>InputSummary!AV255</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319</v>
      </c>
      <c r="F99" s="21"/>
      <c r="G99" s="21" t="s">
        <v>209</v>
      </c>
      <c r="H99" s="21"/>
      <c r="I99" s="370">
        <f>InputSummary!I256</f>
        <v>0.06</v>
      </c>
      <c r="AQ99" s="369"/>
      <c r="AR99" s="143"/>
      <c r="AS99" s="143"/>
      <c r="AT99" s="143"/>
      <c r="AU99" s="143"/>
      <c r="AV99" s="143"/>
    </row>
    <row r="100" spans="1:52" s="21" customFormat="1" ht="15">
      <c r="B100" s="34"/>
      <c r="C100" s="34"/>
      <c r="D100" s="34"/>
      <c r="E100" s="34" t="s">
        <v>1258</v>
      </c>
      <c r="F100" s="34"/>
      <c r="G100" s="34" t="s">
        <v>315</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1.0156840397508378</v>
      </c>
      <c r="AR100" s="368">
        <f t="shared" ref="AR100:AV100" si="27">IFERROR(AR94/AR62,0)</f>
        <v>1.0868060031129381</v>
      </c>
      <c r="AS100" s="368">
        <f t="shared" si="27"/>
        <v>1.0227549862980883</v>
      </c>
      <c r="AT100" s="368">
        <f t="shared" si="27"/>
        <v>1</v>
      </c>
      <c r="AU100" s="368">
        <f t="shared" si="27"/>
        <v>1</v>
      </c>
      <c r="AV100" s="368">
        <f t="shared" si="27"/>
        <v>1</v>
      </c>
      <c r="AW100" s="34"/>
      <c r="AX100"/>
      <c r="AY100"/>
      <c r="AZ100"/>
    </row>
    <row r="101" spans="1:52" s="21" customFormat="1" ht="15">
      <c r="B101" s="34"/>
      <c r="C101" s="34"/>
      <c r="D101" s="34"/>
      <c r="E101" s="34" t="s">
        <v>321</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8">
        <f>(IF(AQ100&gt;=1+$I99,1,0) + IF(AQ100&lt;=1-$I99,-1,0)) * $I101</f>
        <v>0</v>
      </c>
      <c r="AR101" s="126">
        <f t="shared" ref="AR101:AV101" si="28">(IF(AR100&gt;=1+$I99,1,0) + IF(AR100&lt;=1-$I99,-1,0)) * $I101</f>
        <v>1.15E-2</v>
      </c>
      <c r="AS101" s="126">
        <f t="shared" si="28"/>
        <v>0</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1259</v>
      </c>
      <c r="F103" s="367"/>
      <c r="G103" s="34" t="s">
        <v>304</v>
      </c>
      <c r="H103" s="367" t="s">
        <v>1260</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1261</v>
      </c>
      <c r="F105" s="367"/>
      <c r="G105" s="367"/>
      <c r="H105" s="367" t="s">
        <v>1226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70" priority="5" operator="equal">
      <formula>FALSE()</formula>
    </cfRule>
  </conditionalFormatting>
  <conditionalFormatting sqref="AM3">
    <cfRule type="expression" dxfId="69" priority="3">
      <formula>$AM$3="OK"</formula>
    </cfRule>
  </conditionalFormatting>
  <conditionalFormatting sqref="AM2">
    <cfRule type="expression" dxfId="68" priority="1">
      <formula>mac_sensitivity=2</formula>
    </cfRule>
    <cfRule type="expression" dxfId="67"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T69:AV69 AU89:AV89 AR93:AV95 AU105:AV105 AR49:AV49 AT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71"/>
  <sheetViews>
    <sheetView zoomScale="70" zoomScaleNormal="70"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6" t="s">
        <v>72</v>
      </c>
      <c r="B1" s="181"/>
      <c r="C1" s="181"/>
      <c r="D1" s="181"/>
      <c r="E1" s="181"/>
      <c r="F1" s="181"/>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SPD</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1262</v>
      </c>
      <c r="F6" s="2"/>
      <c r="G6" s="2" t="s">
        <v>1263</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1264</v>
      </c>
      <c r="F8" s="2"/>
      <c r="G8" s="2" t="s">
        <v>1263</v>
      </c>
      <c r="H8" s="2"/>
      <c r="I8" s="501">
        <f t="array" ref="I8">YEAR(LARGE(IF('Monthly Inflation'!$H$5:$H$355&lt;&gt;"",'Monthly Inflation'!$E$5:$E$352),1))</f>
        <v>2023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1265</v>
      </c>
      <c r="F9" s="2"/>
      <c r="G9" s="2" t="s">
        <v>1266</v>
      </c>
      <c r="H9" s="2"/>
      <c r="I9" s="251">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1267</v>
      </c>
      <c r="F11" s="2"/>
      <c r="G11" s="2" t="s">
        <v>1266</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1268</v>
      </c>
      <c r="F12" s="2"/>
      <c r="G12" s="2" t="s">
        <v>1269</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1270</v>
      </c>
      <c r="F14" s="2"/>
      <c r="G14" s="2" t="s">
        <v>277</v>
      </c>
      <c r="H14" s="2"/>
      <c r="I14" s="262">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547</v>
      </c>
      <c r="F15" s="2"/>
      <c r="G15" s="2" t="s">
        <v>277</v>
      </c>
      <c r="H15" s="2"/>
      <c r="I15" s="203">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8"/>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1271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1272</v>
      </c>
      <c r="F21" s="2"/>
      <c r="G21" s="2" t="s">
        <v>875</v>
      </c>
      <c r="H21" s="2"/>
      <c r="I21" s="2"/>
      <c r="J21" s="2"/>
      <c r="K21" s="252" t="str">
        <f t="shared" ref="K21:S21" si="1">IF(DATE($I8, $I9, $I12) &gt;= DATE(K$6, $I11 - 1, $I12),"OUTTURN","FORECAST")</f>
        <v>OUTTURN</v>
      </c>
      <c r="L21" s="252" t="str">
        <f t="shared" si="1"/>
        <v>OUTTURN</v>
      </c>
      <c r="M21" s="252" t="str">
        <f t="shared" si="1"/>
        <v>OUTTURN</v>
      </c>
      <c r="N21" s="252" t="str">
        <f t="shared" si="1"/>
        <v>OUTTURN</v>
      </c>
      <c r="O21" s="252" t="str">
        <f t="shared" si="1"/>
        <v>OUTTURN</v>
      </c>
      <c r="P21" s="252" t="str">
        <f t="shared" si="1"/>
        <v>OUTTURN</v>
      </c>
      <c r="Q21" s="252" t="str">
        <f t="shared" si="1"/>
        <v>OUTTURN</v>
      </c>
      <c r="R21" s="252" t="str">
        <f t="shared" si="1"/>
        <v>OUTTURN</v>
      </c>
      <c r="S21" s="252" t="str">
        <f t="shared" si="1"/>
        <v>OUTTURN</v>
      </c>
      <c r="T21" s="252" t="str">
        <f>IF(DATE($I8, $I9, $I12) &gt;= DATE(T$6, $I11 - 1, $I12),"OUTTURN","FORECAST")</f>
        <v>OUTTURN</v>
      </c>
      <c r="U21" s="252" t="str">
        <f t="shared" ref="U21:AV21" si="2">IF(DATE($I8, $I9, $I12) &gt;= DATE(U$6, $I11 - 1, $I12),"OUTTURN","FORECAST")</f>
        <v>OUTTURN</v>
      </c>
      <c r="V21" s="252" t="str">
        <f t="shared" si="2"/>
        <v>OUTTURN</v>
      </c>
      <c r="W21" s="252" t="str">
        <f t="shared" si="2"/>
        <v>OUTTURN</v>
      </c>
      <c r="X21" s="252" t="str">
        <f t="shared" si="2"/>
        <v>OUTTURN</v>
      </c>
      <c r="Y21" s="252" t="str">
        <f t="shared" si="2"/>
        <v>OUTTURN</v>
      </c>
      <c r="Z21" s="252" t="str">
        <f t="shared" si="2"/>
        <v>OUTTURN</v>
      </c>
      <c r="AA21" s="252" t="str">
        <f t="shared" si="2"/>
        <v>OUTTURN</v>
      </c>
      <c r="AB21" s="252" t="str">
        <f t="shared" si="2"/>
        <v>OUTTURN</v>
      </c>
      <c r="AC21" s="252" t="str">
        <f t="shared" si="2"/>
        <v>OUTTURN</v>
      </c>
      <c r="AD21" s="252" t="str">
        <f t="shared" si="2"/>
        <v>OUTTURN</v>
      </c>
      <c r="AE21" s="252" t="str">
        <f t="shared" si="2"/>
        <v>OUTTURN</v>
      </c>
      <c r="AF21" s="252" t="str">
        <f t="shared" si="2"/>
        <v>OUTTURN</v>
      </c>
      <c r="AG21" s="252" t="str">
        <f t="shared" si="2"/>
        <v>OUTTURN</v>
      </c>
      <c r="AH21" s="252" t="str">
        <f t="shared" si="2"/>
        <v>OUTTURN</v>
      </c>
      <c r="AI21" s="252" t="str">
        <f t="shared" si="2"/>
        <v>OUTTURN</v>
      </c>
      <c r="AJ21" s="252" t="str">
        <f t="shared" si="2"/>
        <v>OUTTURN</v>
      </c>
      <c r="AK21" s="252" t="str">
        <f t="shared" si="2"/>
        <v>OUTTURN</v>
      </c>
      <c r="AL21" s="252" t="str">
        <f t="shared" si="2"/>
        <v>OUTTURN</v>
      </c>
      <c r="AM21" s="252" t="str">
        <f t="shared" si="2"/>
        <v>OUTTURN</v>
      </c>
      <c r="AN21" s="252" t="str">
        <f t="shared" si="2"/>
        <v>OUTTURN</v>
      </c>
      <c r="AO21" s="252" t="str">
        <f t="shared" si="2"/>
        <v>OUTTURN</v>
      </c>
      <c r="AP21" s="252" t="str">
        <f t="shared" si="2"/>
        <v>OUTTURN</v>
      </c>
      <c r="AQ21" s="348" t="str">
        <f t="shared" si="2"/>
        <v>OUTTURN</v>
      </c>
      <c r="AR21" s="252" t="str">
        <f t="shared" si="2"/>
        <v>FORECAST</v>
      </c>
      <c r="AS21" s="252" t="str">
        <f t="shared" si="2"/>
        <v>FORECAST</v>
      </c>
      <c r="AT21" s="252" t="str">
        <f t="shared" si="2"/>
        <v>FORECAST</v>
      </c>
      <c r="AU21" s="252" t="str">
        <f t="shared" si="2"/>
        <v>FORECAST</v>
      </c>
      <c r="AV21" s="252" t="str">
        <f t="shared" si="2"/>
        <v>FORECAST</v>
      </c>
      <c r="AW21" s="2"/>
    </row>
    <row r="22" spans="1:49" ht="15">
      <c r="A22" s="2"/>
      <c r="B22" s="2"/>
      <c r="C22" s="2"/>
      <c r="D22" s="2"/>
      <c r="E22" s="2"/>
      <c r="F22" s="2"/>
      <c r="G22" s="2"/>
      <c r="H22" s="2"/>
      <c r="I22" s="2"/>
      <c r="J22" s="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348"/>
      <c r="AR22" s="252"/>
      <c r="AS22" s="252"/>
      <c r="AT22" s="252"/>
      <c r="AU22" s="252"/>
      <c r="AV22" s="252"/>
      <c r="AW22" s="2"/>
    </row>
    <row r="23" spans="1:49" ht="15">
      <c r="A23" s="2"/>
      <c r="B23" s="2"/>
      <c r="C23" s="2"/>
      <c r="D23" s="2"/>
      <c r="E23" s="2" t="s">
        <v>1273</v>
      </c>
      <c r="F23" s="2"/>
      <c r="G23" s="2" t="s">
        <v>540</v>
      </c>
      <c r="H23" s="2" t="s">
        <v>1274</v>
      </c>
      <c r="I23" s="2"/>
      <c r="J23" s="2"/>
      <c r="K23" s="253" t="str">
        <f>IFERROR(AVERAGEIFS('Monthly Inflation'!$M:$M,'Monthly Inflation'!$E:$E,"&gt;="&amp;DATE(K$6 - 1, $I11, $I12),'Monthly Inflation'!$E:$E,"&lt;="&amp;DATE(K$6, $I11 - 1, $I12)),"")</f>
        <v/>
      </c>
      <c r="L23" s="253" t="str">
        <f>IFERROR(AVERAGEIFS('Monthly Inflation'!$M:$M,'Monthly Inflation'!$E:$E,"&gt;="&amp;DATE(L$6 - 1, $I11, $I12),'Monthly Inflation'!$E:$E,"&lt;="&amp;DATE(L$6, $I11 - 1, $I12)),"")</f>
        <v/>
      </c>
      <c r="M23" s="253" t="str">
        <f>IFERROR(AVERAGEIFS('Monthly Inflation'!$M:$M,'Monthly Inflation'!$E:$E,"&gt;="&amp;DATE(M$6 - 1, $I11, $I12),'Monthly Inflation'!$E:$E,"&lt;="&amp;DATE(M$6, $I11 - 1, $I12)),"")</f>
        <v/>
      </c>
      <c r="N23" s="253" t="str">
        <f>IFERROR(AVERAGEIFS('Monthly Inflation'!$M:$M,'Monthly Inflation'!$E:$E,"&gt;="&amp;DATE(N$6 - 1, $I11, $I12),'Monthly Inflation'!$E:$E,"&lt;="&amp;DATE(N$6, $I11 - 1, $I12)),"")</f>
        <v/>
      </c>
      <c r="O23" s="253" t="str">
        <f>IFERROR(AVERAGEIFS('Monthly Inflation'!$M:$M,'Monthly Inflation'!$E:$E,"&gt;="&amp;DATE(O$6 - 1, $I11, $I12),'Monthly Inflation'!$E:$E,"&lt;="&amp;DATE(O$6, $I11 - 1, $I12)),"")</f>
        <v/>
      </c>
      <c r="P23" s="253" t="str">
        <f>IFERROR(AVERAGEIFS('Monthly Inflation'!$M:$M,'Monthly Inflation'!$E:$E,"&gt;="&amp;DATE(P$6 - 1, $I11, $I12),'Monthly Inflation'!$E:$E,"&lt;="&amp;DATE(P$6, $I11 - 1, $I12)),"")</f>
        <v/>
      </c>
      <c r="Q23" s="253" t="str">
        <f>IFERROR(AVERAGEIFS('Monthly Inflation'!$M:$M,'Monthly Inflation'!$E:$E,"&gt;="&amp;DATE(Q$6 - 1, $I11, $I12),'Monthly Inflation'!$E:$E,"&lt;="&amp;DATE(Q$6, $I11 - 1, $I12)),"")</f>
        <v/>
      </c>
      <c r="R23" s="253" t="str">
        <f>IFERROR(AVERAGEIFS('Monthly Inflation'!$M:$M,'Monthly Inflation'!$E:$E,"&gt;="&amp;DATE(R$6 - 1, $I11, $I12),'Monthly Inflation'!$E:$E,"&lt;="&amp;DATE(R$6, $I11 - 1, $I12)),"")</f>
        <v/>
      </c>
      <c r="S23" s="253" t="str">
        <f>IFERROR(AVERAGEIFS('Monthly Inflation'!$M:$M,'Monthly Inflation'!$E:$E,"&gt;="&amp;DATE(S$6 - 1, $I11, $I12),'Monthly Inflation'!$E:$E,"&lt;="&amp;DATE(S$6, $I11 - 1, $I12)),"")</f>
        <v/>
      </c>
      <c r="T23" s="253">
        <f>IFERROR(AVERAGEIFS('Monthly Inflation'!$M:$M,'Monthly Inflation'!$E:$E,"&gt;="&amp;DATE(T$6 - 1, $I11, $I12),'Monthly Inflation'!$E:$E,"&lt;="&amp;DATE(T$6, $I11 - 1, $I12)),"")</f>
        <v>166.35</v>
      </c>
      <c r="U23" s="253">
        <f>IFERROR(AVERAGEIFS('Monthly Inflation'!$M:$M,'Monthly Inflation'!$E:$E,"&gt;="&amp;DATE(U$6 - 1, $I11, $I12),'Monthly Inflation'!$E:$E,"&lt;="&amp;DATE(U$6, $I11 - 1, $I12)),"")</f>
        <v>171.31666666666663</v>
      </c>
      <c r="V23" s="253">
        <f>IFERROR(AVERAGEIFS('Monthly Inflation'!$M:$M,'Monthly Inflation'!$E:$E,"&gt;="&amp;DATE(V$6 - 1, $I11, $I12),'Monthly Inflation'!$E:$E,"&lt;="&amp;DATE(V$6, $I11 - 1, $I12)),"")</f>
        <v>173.875</v>
      </c>
      <c r="W23" s="253">
        <f>IFERROR(AVERAGEIFS('Monthly Inflation'!$M:$M,'Monthly Inflation'!$E:$E,"&gt;="&amp;DATE(W$6 - 1, $I11, $I12),'Monthly Inflation'!$E:$E,"&lt;="&amp;DATE(W$6, $I11 - 1, $I12)),"")</f>
        <v>177.51666666666665</v>
      </c>
      <c r="X23" s="253">
        <f>IFERROR(AVERAGEIFS('Monthly Inflation'!$M:$M,'Monthly Inflation'!$E:$E,"&gt;="&amp;DATE(X$6 - 1, $I11, $I12),'Monthly Inflation'!$E:$E,"&lt;="&amp;DATE(X$6, $I11 - 1, $I12)),"")</f>
        <v>182.47499999999999</v>
      </c>
      <c r="Y23" s="253">
        <f>IFERROR(AVERAGEIFS('Monthly Inflation'!$M:$M,'Monthly Inflation'!$E:$E,"&gt;="&amp;DATE(Y$6 - 1, $I11, $I12),'Monthly Inflation'!$E:$E,"&lt;="&amp;DATE(Y$6, $I11 - 1, $I12)),"")</f>
        <v>188.15</v>
      </c>
      <c r="Z23" s="253">
        <f>IFERROR(AVERAGEIFS('Monthly Inflation'!$M:$M,'Monthly Inflation'!$E:$E,"&gt;="&amp;DATE(Z$6 - 1, $I11, $I12),'Monthly Inflation'!$E:$E,"&lt;="&amp;DATE(Z$6, $I11 - 1, $I12)),"")</f>
        <v>193.10833333333332</v>
      </c>
      <c r="AA23" s="253">
        <f>IFERROR(AVERAGEIFS('Monthly Inflation'!$M:$M,'Monthly Inflation'!$E:$E,"&gt;="&amp;DATE(AA$6 - 1, $I11, $I12),'Monthly Inflation'!$E:$E,"&lt;="&amp;DATE(AA$6, $I11 - 1, $I12)),"")</f>
        <v>200.31666666666669</v>
      </c>
      <c r="AB23" s="253">
        <f>IFERROR(AVERAGEIFS('Monthly Inflation'!$M:$M,'Monthly Inflation'!$E:$E,"&gt;="&amp;DATE(AB$6 - 1, $I11, $I12),'Monthly Inflation'!$E:$E,"&lt;="&amp;DATE(AB$6, $I11 - 1, $I12)),"")</f>
        <v>208.5916666666667</v>
      </c>
      <c r="AC23" s="253">
        <f>IFERROR(AVERAGEIFS('Monthly Inflation'!$M:$M,'Monthly Inflation'!$E:$E,"&gt;="&amp;DATE(AC$6 - 1, $I11, $I12),'Monthly Inflation'!$E:$E,"&lt;="&amp;DATE(AC$6, $I11 - 1, $I12)),"")</f>
        <v>214.78333333333339</v>
      </c>
      <c r="AD23" s="253">
        <f>IFERROR(AVERAGEIFS('Monthly Inflation'!$M:$M,'Monthly Inflation'!$E:$E,"&gt;="&amp;DATE(AD$6 - 1, $I11, $I12),'Monthly Inflation'!$E:$E,"&lt;="&amp;DATE(AD$6, $I11 - 1, $I12)),"")</f>
        <v>215.76666666666662</v>
      </c>
      <c r="AE23" s="253">
        <f>IFERROR(AVERAGEIFS('Monthly Inflation'!$M:$M,'Monthly Inflation'!$E:$E,"&gt;="&amp;DATE(AE$6 - 1, $I11, $I12),'Monthly Inflation'!$E:$E,"&lt;="&amp;DATE(AE$6, $I11 - 1, $I12)),"")</f>
        <v>226.47499999999999</v>
      </c>
      <c r="AF23" s="253">
        <f>IFERROR(AVERAGEIFS('Monthly Inflation'!$M:$M,'Monthly Inflation'!$E:$E,"&gt;="&amp;DATE(AF$6 - 1, $I11, $I12),'Monthly Inflation'!$E:$E,"&lt;="&amp;DATE(AF$6, $I11 - 1, $I12)),"")</f>
        <v>237.3416666666667</v>
      </c>
      <c r="AG23" s="253">
        <f>IFERROR(AVERAGEIFS('Monthly Inflation'!$M:$M,'Monthly Inflation'!$E:$E,"&gt;="&amp;DATE(AG$6 - 1, $I11, $I12),'Monthly Inflation'!$E:$E,"&lt;="&amp;DATE(AG$6, $I11 - 1, $I12)),"")</f>
        <v>244.67499999999998</v>
      </c>
      <c r="AH23" s="253">
        <f>IFERROR(AVERAGEIFS('Monthly Inflation'!$M:$M,'Monthly Inflation'!$E:$E,"&gt;="&amp;DATE(AH$6 - 1, $I11, $I12),'Monthly Inflation'!$E:$E,"&lt;="&amp;DATE(AH$6, $I11 - 1, $I12)),"")</f>
        <v>251.73333333333335</v>
      </c>
      <c r="AI23" s="253">
        <f>IFERROR(AVERAGEIFS('Monthly Inflation'!$M:$M,'Monthly Inflation'!$E:$E,"&gt;="&amp;DATE(AI$6 - 1, $I11, $I12),'Monthly Inflation'!$E:$E,"&lt;="&amp;DATE(AI$6, $I11 - 1, $I12)),"")</f>
        <v>256.66666666666669</v>
      </c>
      <c r="AJ23" s="253">
        <f>IFERROR(AVERAGEIFS('Monthly Inflation'!$M:$M,'Monthly Inflation'!$E:$E,"&gt;="&amp;DATE(AJ$6 - 1, $I11, $I12),'Monthly Inflation'!$E:$E,"&lt;="&amp;DATE(AJ$6, $I11 - 1, $I12)),"")</f>
        <v>259.43333333333334</v>
      </c>
      <c r="AK23" s="253">
        <f>IFERROR(AVERAGEIFS('Monthly Inflation'!$M:$M,'Monthly Inflation'!$E:$E,"&gt;="&amp;DATE(AK$6 - 1, $I11, $I12),'Monthly Inflation'!$E:$E,"&lt;="&amp;DATE(AK$6, $I11 - 1, $I12)),"")</f>
        <v>264.99166666666673</v>
      </c>
      <c r="AL23" s="253">
        <f>IFERROR(AVERAGEIFS('Monthly Inflation'!$M:$M,'Monthly Inflation'!$E:$E,"&gt;="&amp;DATE(AL$6 - 1, $I11, $I12),'Monthly Inflation'!$E:$E,"&lt;="&amp;DATE(AL$6, $I11 - 1, $I12)),"")</f>
        <v>274.90833333333336</v>
      </c>
      <c r="AM23" s="253">
        <f>IFERROR(AVERAGEIFS('Monthly Inflation'!$M:$M,'Monthly Inflation'!$E:$E,"&gt;="&amp;DATE(AM$6 - 1, $I11, $I12),'Monthly Inflation'!$E:$E,"&lt;="&amp;DATE(AM$6, $I11 - 1, $I12)),"")</f>
        <v>283.30833333333334</v>
      </c>
      <c r="AN23" s="253">
        <f>IFERROR(AVERAGEIFS('Monthly Inflation'!$M:$M,'Monthly Inflation'!$E:$E,"&gt;="&amp;DATE(AN$6 - 1, $I11, $I12),'Monthly Inflation'!$E:$E,"&lt;="&amp;DATE(AN$6, $I11 - 1, $I12)),"")</f>
        <v>290.64166666666665</v>
      </c>
      <c r="AO23" s="253">
        <f>IFERROR(AVERAGEIFS('Monthly Inflation'!$M:$M,'Monthly Inflation'!$E:$E,"&gt;="&amp;DATE(AO$6 - 1, $I11, $I12),'Monthly Inflation'!$E:$E,"&lt;="&amp;DATE(AO$6, $I11 - 1, $I12)),"")</f>
        <v>294.16666666666669</v>
      </c>
      <c r="AP23" s="253">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3">
        <f>IFERROR(AVERAGEIFS('Monthly Inflation'!$M:$M,'Monthly Inflation'!$E:$E,"&gt;="&amp;DATE(AR$6 - 1, $I11, $I12),'Monthly Inflation'!$E:$E,"&lt;="&amp;DATE(AR$6, $I11 - 1, $I12)),"")</f>
        <v>381.95897726676139</v>
      </c>
      <c r="AS23" s="253">
        <f>IFERROR(AVERAGEIFS('Monthly Inflation'!$M:$M,'Monthly Inflation'!$E:$E,"&gt;="&amp;DATE(AS$6 - 1, $I11, $I12),'Monthly Inflation'!$E:$E,"&lt;="&amp;DATE(AS$6, $I11 - 1, $I12)),"")</f>
        <v>398.45378776422496</v>
      </c>
      <c r="AT23" s="253">
        <f>IFERROR(AVERAGEIFS('Monthly Inflation'!$M:$M,'Monthly Inflation'!$E:$E,"&gt;="&amp;DATE(AT$6 - 1, $I11, $I12),'Monthly Inflation'!$E:$E,"&lt;="&amp;DATE(AT$6, $I11 - 1, $I12)),"")</f>
        <v>408.90659996278873</v>
      </c>
      <c r="AU23" s="253">
        <f>IFERROR(AVERAGEIFS('Monthly Inflation'!$M:$M,'Monthly Inflation'!$E:$E,"&gt;="&amp;DATE(AU$6 - 1, $I11, $I12),'Monthly Inflation'!$E:$E,"&lt;="&amp;DATE(AU$6, $I11 - 1, $I12)),"")</f>
        <v>419.5608531153016</v>
      </c>
      <c r="AV23" s="253">
        <f>IFERROR(AVERAGEIFS('Monthly Inflation'!$M:$M,'Monthly Inflation'!$E:$E,"&gt;="&amp;DATE(AV$6 - 1, $I11, $I12),'Monthly Inflation'!$E:$E,"&lt;="&amp;DATE(AV$6, $I11 - 1, $I12)),"")</f>
        <v>431.29869819204424</v>
      </c>
      <c r="AW23" s="2"/>
    </row>
    <row r="24" spans="1:49" ht="15">
      <c r="A24" s="2"/>
      <c r="B24" s="2"/>
      <c r="C24" s="2"/>
      <c r="D24" s="2"/>
      <c r="E24" s="2" t="s">
        <v>1275</v>
      </c>
      <c r="F24" s="2"/>
      <c r="G24" s="2" t="s">
        <v>604</v>
      </c>
      <c r="H24" s="2"/>
      <c r="I24" s="2"/>
      <c r="J24" s="2"/>
      <c r="K24" s="255" t="str">
        <f>IFERROR(K23/J23 - 1,"")</f>
        <v/>
      </c>
      <c r="L24" s="255" t="str">
        <f t="shared" ref="L24:AV24" si="3">IFERROR(L23/K23 - 1,"")</f>
        <v/>
      </c>
      <c r="M24" s="255" t="str">
        <f t="shared" si="3"/>
        <v/>
      </c>
      <c r="N24" s="255" t="str">
        <f t="shared" si="3"/>
        <v/>
      </c>
      <c r="O24" s="255" t="str">
        <f t="shared" si="3"/>
        <v/>
      </c>
      <c r="P24" s="255" t="str">
        <f t="shared" si="3"/>
        <v/>
      </c>
      <c r="Q24" s="255" t="str">
        <f t="shared" si="3"/>
        <v/>
      </c>
      <c r="R24" s="255" t="str">
        <f t="shared" si="3"/>
        <v/>
      </c>
      <c r="S24" s="255" t="str">
        <f t="shared" si="3"/>
        <v/>
      </c>
      <c r="T24" s="255"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8.7530899065423995E-2</v>
      </c>
      <c r="AS24" s="322">
        <f t="shared" si="3"/>
        <v>4.3184769776843268E-2</v>
      </c>
      <c r="AT24" s="322">
        <f t="shared" si="3"/>
        <v>2.6233436648239294E-2</v>
      </c>
      <c r="AU24" s="322">
        <f t="shared" si="3"/>
        <v>2.6055468787939295E-2</v>
      </c>
      <c r="AV24" s="322">
        <f t="shared" si="3"/>
        <v>2.7976502072553755E-2</v>
      </c>
      <c r="AW24" s="2"/>
    </row>
    <row r="25" spans="1:49" ht="15">
      <c r="A25" s="2"/>
      <c r="B25" s="2"/>
      <c r="C25" s="2"/>
      <c r="D25" s="2"/>
      <c r="E25" s="2"/>
      <c r="F25" s="2"/>
      <c r="G25" s="2"/>
      <c r="H25" s="2"/>
      <c r="I25" s="2"/>
      <c r="J25" s="2"/>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359"/>
      <c r="AR25" s="207"/>
      <c r="AS25" s="207"/>
      <c r="AT25" s="207"/>
      <c r="AU25" s="207"/>
      <c r="AV25" s="289"/>
      <c r="AW25" s="2"/>
    </row>
    <row r="26" spans="1:49" ht="15">
      <c r="A26" s="2"/>
      <c r="B26" s="2"/>
      <c r="C26" s="2"/>
      <c r="D26" s="2"/>
      <c r="E26" s="2" t="s">
        <v>1276</v>
      </c>
      <c r="F26" s="2"/>
      <c r="G26" s="2" t="s">
        <v>540</v>
      </c>
      <c r="H26" s="2" t="s">
        <v>1277</v>
      </c>
      <c r="I26" s="2"/>
      <c r="J26" s="2"/>
      <c r="K26" s="253" t="str">
        <f>IFERROR(AVERAGEIFS('Monthly Inflation'!$L:$L,'Monthly Inflation'!$E:$E,"&gt;="&amp;DATE(K$6-1,$I11, $I12),'Monthly Inflation'!$E:$E,"&lt;="&amp;DATE(K$6,$I11-1,$I12)),"")</f>
        <v/>
      </c>
      <c r="L26" s="253" t="str">
        <f>IFERROR(AVERAGEIFS('Monthly Inflation'!$L:$L,'Monthly Inflation'!$E:$E,"&gt;="&amp;DATE(L$6-1,$I11, $I12),'Monthly Inflation'!$E:$E,"&lt;="&amp;DATE(L$6,$I11-1,$I12)),"")</f>
        <v/>
      </c>
      <c r="M26" s="253" t="str">
        <f>IFERROR(AVERAGEIFS('Monthly Inflation'!$L:$L,'Monthly Inflation'!$E:$E,"&gt;="&amp;DATE(M$6-1,$I11, $I12),'Monthly Inflation'!$E:$E,"&lt;="&amp;DATE(M$6,$I11-1,$I12)),"")</f>
        <v/>
      </c>
      <c r="N26" s="253" t="str">
        <f>IFERROR(AVERAGEIFS('Monthly Inflation'!$L:$L,'Monthly Inflation'!$E:$E,"&gt;="&amp;DATE(N$6-1,$I11, $I12),'Monthly Inflation'!$E:$E,"&lt;="&amp;DATE(N$6,$I11-1,$I12)),"")</f>
        <v/>
      </c>
      <c r="O26" s="253" t="str">
        <f>IFERROR(AVERAGEIFS('Monthly Inflation'!$L:$L,'Monthly Inflation'!$E:$E,"&gt;="&amp;DATE(O$6-1,$I11, $I12),'Monthly Inflation'!$E:$E,"&lt;="&amp;DATE(O$6,$I11-1,$I12)),"")</f>
        <v/>
      </c>
      <c r="P26" s="253" t="str">
        <f>IFERROR(AVERAGEIFS('Monthly Inflation'!$L:$L,'Monthly Inflation'!$E:$E,"&gt;="&amp;DATE(P$6-1,$I11, $I12),'Monthly Inflation'!$E:$E,"&lt;="&amp;DATE(P$6,$I11-1,$I12)),"")</f>
        <v/>
      </c>
      <c r="Q26" s="253" t="str">
        <f>IFERROR(AVERAGEIFS('Monthly Inflation'!$L:$L,'Monthly Inflation'!$E:$E,"&gt;="&amp;DATE(Q$6-1,$I11, $I12),'Monthly Inflation'!$E:$E,"&lt;="&amp;DATE(Q$6,$I11-1,$I12)),"")</f>
        <v/>
      </c>
      <c r="R26" s="253" t="str">
        <f>IFERROR(AVERAGEIFS('Monthly Inflation'!$L:$L,'Monthly Inflation'!$E:$E,"&gt;="&amp;DATE(R$6-1,$I11, $I12),'Monthly Inflation'!$E:$E,"&lt;="&amp;DATE(R$6,$I11-1,$I12)),"")</f>
        <v/>
      </c>
      <c r="S26" s="253" t="str">
        <f>IFERROR(AVERAGEIFS('Monthly Inflation'!$L:$L,'Monthly Inflation'!$E:$E,"&gt;="&amp;DATE(S$6-1,$I11, $I12),'Monthly Inflation'!$E:$E,"&lt;="&amp;DATE(S$6,$I11-1,$I12)),"")</f>
        <v/>
      </c>
      <c r="T26" s="253">
        <f>IFERROR(AVERAGEIFS('Monthly Inflation'!$L:$L,'Monthly Inflation'!$E:$E,"&gt;="&amp;DATE(T$6-1,$I11, $I12),'Monthly Inflation'!$E:$E,"&lt;="&amp;DATE(T$6,$I11-1,$I12)),"")</f>
        <v>72.75833333333334</v>
      </c>
      <c r="U26" s="253">
        <f>IFERROR(AVERAGEIFS('Monthly Inflation'!$L:$L,'Monthly Inflation'!$E:$E,"&gt;="&amp;DATE(U$6-1,$I11, $I12),'Monthly Inflation'!$E:$E,"&lt;="&amp;DATE(U$6,$I11-1,$I12)),"")</f>
        <v>73.641666666666666</v>
      </c>
      <c r="V26" s="253">
        <f>IFERROR(AVERAGEIFS('Monthly Inflation'!$L:$L,'Monthly Inflation'!$E:$E,"&gt;="&amp;DATE(V$6-1,$I11, $I12),'Monthly Inflation'!$E:$E,"&lt;="&amp;DATE(V$6,$I11-1,$I12)),"")</f>
        <v>74.86666666666666</v>
      </c>
      <c r="W26" s="253">
        <f>IFERROR(AVERAGEIFS('Monthly Inflation'!$L:$L,'Monthly Inflation'!$E:$E,"&gt;="&amp;DATE(W$6-1,$I11, $I12),'Monthly Inflation'!$E:$E,"&lt;="&amp;DATE(W$6,$I11-1,$I12)),"")</f>
        <v>75.958333333333329</v>
      </c>
      <c r="X26" s="253">
        <f>IFERROR(AVERAGEIFS('Monthly Inflation'!$L:$L,'Monthly Inflation'!$E:$E,"&gt;="&amp;DATE(X$6-1,$I11, $I12),'Monthly Inflation'!$E:$E,"&lt;="&amp;DATE(X$6,$I11-1,$I12)),"")</f>
        <v>76.974999999999994</v>
      </c>
      <c r="Y26" s="253">
        <f>IFERROR(AVERAGEIFS('Monthly Inflation'!$L:$L,'Monthly Inflation'!$E:$E,"&gt;="&amp;DATE(Y$6-1,$I11, $I12),'Monthly Inflation'!$E:$E,"&lt;="&amp;DATE(Y$6,$I11-1,$I12)),"")</f>
        <v>78.124999999999986</v>
      </c>
      <c r="Z26" s="253">
        <f>IFERROR(AVERAGEIFS('Monthly Inflation'!$L:$L,'Monthly Inflation'!$E:$E,"&gt;="&amp;DATE(Z$6-1,$I11, $I12),'Monthly Inflation'!$E:$E,"&lt;="&amp;DATE(Z$6,$I11-1,$I12)),"")</f>
        <v>79.825000000000003</v>
      </c>
      <c r="AA26" s="253">
        <f>IFERROR(AVERAGEIFS('Monthly Inflation'!$L:$L,'Monthly Inflation'!$E:$E,"&gt;="&amp;DATE(AA$6-1,$I11, $I12),'Monthly Inflation'!$E:$E,"&lt;="&amp;DATE(AA$6,$I11-1,$I12)),"")</f>
        <v>81.916666666666671</v>
      </c>
      <c r="AB26" s="253">
        <f>IFERROR(AVERAGEIFS('Monthly Inflation'!$L:$L,'Monthly Inflation'!$E:$E,"&gt;="&amp;DATE(AB$6-1,$I11, $I12),'Monthly Inflation'!$E:$E,"&lt;="&amp;DATE(AB$6,$I11-1,$I12)),"")</f>
        <v>83.825000000000003</v>
      </c>
      <c r="AC26" s="253">
        <f>IFERROR(AVERAGEIFS('Monthly Inflation'!$L:$L,'Monthly Inflation'!$E:$E,"&gt;="&amp;DATE(AC$6-1,$I11, $I12),'Monthly Inflation'!$E:$E,"&lt;="&amp;DATE(AC$6,$I11-1,$I12)),"")</f>
        <v>86.858333333333334</v>
      </c>
      <c r="AD26" s="253">
        <f>IFERROR(AVERAGEIFS('Monthly Inflation'!$L:$L,'Monthly Inflation'!$E:$E,"&gt;="&amp;DATE(AD$6-1,$I11, $I12),'Monthly Inflation'!$E:$E,"&lt;="&amp;DATE(AD$6,$I11-1,$I12)),"")</f>
        <v>88.433333333333337</v>
      </c>
      <c r="AE26" s="253">
        <f>IFERROR(AVERAGEIFS('Monthly Inflation'!$L:$L,'Monthly Inflation'!$E:$E,"&gt;="&amp;DATE(AE$6-1,$I11, $I12),'Monthly Inflation'!$E:$E,"&lt;="&amp;DATE(AE$6,$I11-1,$I12)),"")</f>
        <v>90.908333333333317</v>
      </c>
      <c r="AF26" s="253">
        <f>IFERROR(AVERAGEIFS('Monthly Inflation'!$L:$L,'Monthly Inflation'!$E:$E,"&gt;="&amp;DATE(AF$6-1,$I11, $I12),'Monthly Inflation'!$E:$E,"&lt;="&amp;DATE(AF$6,$I11-1,$I12)),"")</f>
        <v>94.308333333333351</v>
      </c>
      <c r="AG26" s="253">
        <f>IFERROR(AVERAGEIFS('Monthly Inflation'!$L:$L,'Monthly Inflation'!$E:$E,"&gt;="&amp;DATE(AG$6-1,$I11, $I12),'Monthly Inflation'!$E:$E,"&lt;="&amp;DATE(AG$6,$I11-1,$I12)),"")</f>
        <v>96.583333333333314</v>
      </c>
      <c r="AH26" s="253">
        <f>IFERROR(AVERAGEIFS('Monthly Inflation'!$L:$L,'Monthly Inflation'!$E:$E,"&gt;="&amp;DATE(AH$6-1,$I11, $I12),'Monthly Inflation'!$E:$E,"&lt;="&amp;DATE(AH$6,$I11-1,$I12)),"")</f>
        <v>98.600000000000009</v>
      </c>
      <c r="AI26" s="253">
        <f>IFERROR(AVERAGEIFS('Monthly Inflation'!$L:$L,'Monthly Inflation'!$E:$E,"&gt;="&amp;DATE(AI$6-1,$I11, $I12),'Monthly Inflation'!$E:$E,"&lt;="&amp;DATE(AI$6,$I11-1,$I12)),"")</f>
        <v>99.72499999999998</v>
      </c>
      <c r="AJ26" s="253">
        <f>IFERROR(AVERAGEIFS('Monthly Inflation'!$L:$L,'Monthly Inflation'!$E:$E,"&gt;="&amp;DATE(AJ$6-1,$I11, $I12),'Monthly Inflation'!$E:$E,"&lt;="&amp;DATE(AJ$6,$I11-1,$I12)),"")</f>
        <v>100.16666666666667</v>
      </c>
      <c r="AK26" s="253">
        <f>IFERROR(AVERAGEIFS('Monthly Inflation'!$L:$L,'Monthly Inflation'!$E:$E,"&gt;="&amp;DATE(AK$6-1,$I11, $I12),'Monthly Inflation'!$E:$E,"&lt;="&amp;DATE(AK$6,$I11-1,$I12)),"")</f>
        <v>101.54166666666667</v>
      </c>
      <c r="AL26" s="253">
        <f>IFERROR(AVERAGEIFS('Monthly Inflation'!$L:$L,'Monthly Inflation'!$E:$E,"&gt;="&amp;DATE(AL$6-1,$I11, $I12),'Monthly Inflation'!$E:$E,"&lt;="&amp;DATE(AL$6,$I11-1,$I12)),"")</f>
        <v>104.21666666666665</v>
      </c>
      <c r="AM26" s="253">
        <f>IFERROR(AVERAGEIFS('Monthly Inflation'!$L:$L,'Monthly Inflation'!$E:$E,"&gt;="&amp;DATE(AM$6-1,$I11, $I12),'Monthly Inflation'!$E:$E,"&lt;="&amp;DATE(AM$6,$I11-1,$I12)),"")</f>
        <v>106.43333333333334</v>
      </c>
      <c r="AN26" s="253">
        <f>IFERROR(AVERAGEIFS('Monthly Inflation'!$L:$L,'Monthly Inflation'!$E:$E,"&gt;="&amp;DATE(AN$6-1,$I11, $I12),'Monthly Inflation'!$E:$E,"&lt;="&amp;DATE(AN$6,$I11-1,$I12)),"")</f>
        <v>108.24166666666663</v>
      </c>
      <c r="AO26" s="253">
        <f>IFERROR(AVERAGEIFS('Monthly Inflation'!$L:$L,'Monthly Inflation'!$E:$E,"&gt;="&amp;DATE(AO$6-1,$I11, $I12),'Monthly Inflation'!$E:$E,"&lt;="&amp;DATE(AO$6,$I11-1,$I12)),"")</f>
        <v>109.10833333333335</v>
      </c>
      <c r="AP26" s="253">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3">
        <f>IFERROR(AVERAGEIFS('Monthly Inflation'!$L:$L,'Monthly Inflation'!$E:$E,"&gt;="&amp;DATE(AR$6-1,$I11, $I12),'Monthly Inflation'!$E:$E,"&lt;="&amp;DATE(AR$6,$I11-1,$I12)),"")</f>
        <v>130.73147692954706</v>
      </c>
      <c r="AS26" s="253">
        <f>IFERROR(AVERAGEIFS('Monthly Inflation'!$L:$L,'Monthly Inflation'!$E:$E,"&gt;="&amp;DATE(AS$6-1,$I11, $I12),'Monthly Inflation'!$E:$E,"&lt;="&amp;DATE(AS$6,$I11-1,$I12)),"")</f>
        <v>134.71538276772398</v>
      </c>
      <c r="AT26" s="253">
        <f>IFERROR(AVERAGEIFS('Monthly Inflation'!$L:$L,'Monthly Inflation'!$E:$E,"&gt;="&amp;DATE(AT$6-1,$I11, $I12),'Monthly Inflation'!$E:$E,"&lt;="&amp;DATE(AT$6,$I11-1,$I12)),"")</f>
        <v>137.01925159970372</v>
      </c>
      <c r="AU26" s="253">
        <f>IFERROR(AVERAGEIFS('Monthly Inflation'!$L:$L,'Monthly Inflation'!$E:$E,"&gt;="&amp;DATE(AU$6-1,$I11, $I12),'Monthly Inflation'!$E:$E,"&lt;="&amp;DATE(AU$6,$I11-1,$I12)),"")</f>
        <v>139.13230513541188</v>
      </c>
      <c r="AV26" s="253">
        <f>IFERROR(AVERAGEIFS('Monthly Inflation'!$L:$L,'Monthly Inflation'!$E:$E,"&gt;="&amp;DATE(AV$6-1,$I11, $I12),'Monthly Inflation'!$E:$E,"&lt;="&amp;DATE(AV$6,$I11-1,$I12)),"")</f>
        <v>141.64859977180484</v>
      </c>
      <c r="AW26" s="2"/>
    </row>
    <row r="27" spans="1:49" ht="15">
      <c r="A27" s="2"/>
      <c r="B27" s="2"/>
      <c r="C27" s="2"/>
      <c r="D27" s="2"/>
      <c r="E27" s="2" t="s">
        <v>1278</v>
      </c>
      <c r="F27" s="2"/>
      <c r="G27" s="2" t="s">
        <v>604</v>
      </c>
      <c r="H27" s="2"/>
      <c r="I27" s="2"/>
      <c r="J27" s="2"/>
      <c r="K27" s="255" t="str">
        <f>IFERROR(K26/J26 - 1,"")</f>
        <v/>
      </c>
      <c r="L27" s="255" t="str">
        <f t="shared" ref="L27:AV27" si="4">IFERROR(L26/K26 - 1,"")</f>
        <v/>
      </c>
      <c r="M27" s="255" t="str">
        <f t="shared" si="4"/>
        <v/>
      </c>
      <c r="N27" s="255" t="str">
        <f t="shared" si="4"/>
        <v/>
      </c>
      <c r="O27" s="255" t="str">
        <f t="shared" si="4"/>
        <v/>
      </c>
      <c r="P27" s="255" t="str">
        <f t="shared" si="4"/>
        <v/>
      </c>
      <c r="Q27" s="255" t="str">
        <f t="shared" si="4"/>
        <v/>
      </c>
      <c r="R27" s="255" t="str">
        <f t="shared" si="4"/>
        <v/>
      </c>
      <c r="S27" s="255" t="str">
        <f t="shared" si="4"/>
        <v/>
      </c>
      <c r="T27" s="255"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6.2497611347487325E-2</v>
      </c>
      <c r="AS27" s="322">
        <f t="shared" si="4"/>
        <v>3.04739603020312E-2</v>
      </c>
      <c r="AT27" s="322">
        <f t="shared" si="4"/>
        <v>1.710175025781635E-2</v>
      </c>
      <c r="AU27" s="322">
        <f t="shared" si="4"/>
        <v>1.5421581354723601E-2</v>
      </c>
      <c r="AV27" s="322">
        <f t="shared" si="4"/>
        <v>1.8085624571115622E-2</v>
      </c>
      <c r="AW27" s="2"/>
    </row>
    <row r="28" spans="1:49" ht="15">
      <c r="A28" s="2"/>
      <c r="B28" s="2"/>
      <c r="C28" s="2"/>
      <c r="D28" s="2"/>
      <c r="E28" s="2"/>
      <c r="F28" s="2"/>
      <c r="G28" s="2"/>
      <c r="H28" s="2"/>
      <c r="I28" s="2"/>
      <c r="J28" s="2"/>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359"/>
      <c r="AR28" s="207"/>
      <c r="AS28" s="207"/>
      <c r="AT28" s="207"/>
      <c r="AU28" s="207"/>
      <c r="AV28" s="207"/>
      <c r="AW28" s="2"/>
    </row>
    <row r="29" spans="1:49" ht="15">
      <c r="A29" s="2"/>
      <c r="B29" s="2"/>
      <c r="C29" s="2"/>
      <c r="D29" s="2"/>
      <c r="E29" s="2" t="s">
        <v>1279</v>
      </c>
      <c r="F29" s="2"/>
      <c r="G29" s="2" t="s">
        <v>540</v>
      </c>
      <c r="H29" s="2" t="s">
        <v>1216</v>
      </c>
      <c r="I29" s="2"/>
      <c r="J29" s="2"/>
      <c r="K29" s="253" t="str">
        <f>IFERROR(AVERAGEIFS('Monthly Inflation'!$N:$N,'Monthly Inflation'!$E:$E,"&gt;="&amp;DATE(K$6-1, $I11, $I12),'Monthly Inflation'!$E:$E,"&lt;="&amp;DATE(K$6, $I11 - 1, $I12)),"")</f>
        <v/>
      </c>
      <c r="L29" s="253" t="str">
        <f>IFERROR(AVERAGEIFS('Monthly Inflation'!$N:$N,'Monthly Inflation'!$E:$E,"&gt;="&amp;DATE(L$6-1, $I11, $I12),'Monthly Inflation'!$E:$E,"&lt;="&amp;DATE(L$6, $I11 - 1, $I12)),"")</f>
        <v/>
      </c>
      <c r="M29" s="253" t="str">
        <f>IFERROR(AVERAGEIFS('Monthly Inflation'!$N:$N,'Monthly Inflation'!$E:$E,"&gt;="&amp;DATE(M$6-1, $I11, $I12),'Monthly Inflation'!$E:$E,"&lt;="&amp;DATE(M$6, $I11 - 1, $I12)),"")</f>
        <v/>
      </c>
      <c r="N29" s="253" t="str">
        <f>IFERROR(AVERAGEIFS('Monthly Inflation'!$N:$N,'Monthly Inflation'!$E:$E,"&gt;="&amp;DATE(N$6-1, $I11, $I12),'Monthly Inflation'!$E:$E,"&lt;="&amp;DATE(N$6, $I11 - 1, $I12)),"")</f>
        <v/>
      </c>
      <c r="O29" s="253" t="str">
        <f>IFERROR(AVERAGEIFS('Monthly Inflation'!$N:$N,'Monthly Inflation'!$E:$E,"&gt;="&amp;DATE(O$6-1, $I11, $I12),'Monthly Inflation'!$E:$E,"&lt;="&amp;DATE(O$6, $I11 - 1, $I12)),"")</f>
        <v/>
      </c>
      <c r="P29" s="253" t="str">
        <f>IFERROR(AVERAGEIFS('Monthly Inflation'!$N:$N,'Monthly Inflation'!$E:$E,"&gt;="&amp;DATE(P$6-1, $I11, $I12),'Monthly Inflation'!$E:$E,"&lt;="&amp;DATE(P$6, $I11 - 1, $I12)),"")</f>
        <v/>
      </c>
      <c r="Q29" s="253" t="str">
        <f>IFERROR(AVERAGEIFS('Monthly Inflation'!$N:$N,'Monthly Inflation'!$E:$E,"&gt;="&amp;DATE(Q$6-1, $I11, $I12),'Monthly Inflation'!$E:$E,"&lt;="&amp;DATE(Q$6, $I11 - 1, $I12)),"")</f>
        <v/>
      </c>
      <c r="R29" s="253" t="str">
        <f>IFERROR(AVERAGEIFS('Monthly Inflation'!$N:$N,'Monthly Inflation'!$E:$E,"&gt;="&amp;DATE(R$6-1, $I11, $I12),'Monthly Inflation'!$E:$E,"&lt;="&amp;DATE(R$6, $I11 - 1, $I12)),"")</f>
        <v/>
      </c>
      <c r="S29" s="253" t="str">
        <f>IFERROR(AVERAGEIFS('Monthly Inflation'!$N:$N,'Monthly Inflation'!$E:$E,"&gt;="&amp;DATE(S$6-1, $I11, $I12),'Monthly Inflation'!$E:$E,"&lt;="&amp;DATE(S$6, $I11 - 1, $I12)),"")</f>
        <v/>
      </c>
      <c r="T29" s="253">
        <f>IFERROR(AVERAGEIFS('Monthly Inflation'!$N:$N,'Monthly Inflation'!$E:$E,"&gt;="&amp;DATE(T$6-1, $I11, $I12),'Monthly Inflation'!$E:$E,"&lt;="&amp;DATE(T$6, $I11 - 1, $I12)),"")</f>
        <v>166.35</v>
      </c>
      <c r="U29" s="253">
        <f>IFERROR(AVERAGEIFS('Monthly Inflation'!$N:$N,'Monthly Inflation'!$E:$E,"&gt;="&amp;DATE(U$6-1, $I11, $I12),'Monthly Inflation'!$E:$E,"&lt;="&amp;DATE(U$6, $I11 - 1, $I12)),"")</f>
        <v>171.31666666666663</v>
      </c>
      <c r="V29" s="253">
        <f>IFERROR(AVERAGEIFS('Monthly Inflation'!$N:$N,'Monthly Inflation'!$E:$E,"&gt;="&amp;DATE(V$6-1, $I11, $I12),'Monthly Inflation'!$E:$E,"&lt;="&amp;DATE(V$6, $I11 - 1, $I12)),"")</f>
        <v>173.875</v>
      </c>
      <c r="W29" s="253">
        <f>IFERROR(AVERAGEIFS('Monthly Inflation'!$N:$N,'Monthly Inflation'!$E:$E,"&gt;="&amp;DATE(W$6-1, $I11, $I12),'Monthly Inflation'!$E:$E,"&lt;="&amp;DATE(W$6, $I11 - 1, $I12)),"")</f>
        <v>177.51666666666665</v>
      </c>
      <c r="X29" s="253">
        <f>IFERROR(AVERAGEIFS('Monthly Inflation'!$N:$N,'Monthly Inflation'!$E:$E,"&gt;="&amp;DATE(X$6-1, $I11, $I12),'Monthly Inflation'!$E:$E,"&lt;="&amp;DATE(X$6, $I11 - 1, $I12)),"")</f>
        <v>182.47499999999999</v>
      </c>
      <c r="Y29" s="253">
        <f>IFERROR(AVERAGEIFS('Monthly Inflation'!$N:$N,'Monthly Inflation'!$E:$E,"&gt;="&amp;DATE(Y$6-1, $I11, $I12),'Monthly Inflation'!$E:$E,"&lt;="&amp;DATE(Y$6, $I11 - 1, $I12)),"")</f>
        <v>188.15</v>
      </c>
      <c r="Z29" s="253">
        <f>IFERROR(AVERAGEIFS('Monthly Inflation'!$N:$N,'Monthly Inflation'!$E:$E,"&gt;="&amp;DATE(Z$6-1, $I11, $I12),'Monthly Inflation'!$E:$E,"&lt;="&amp;DATE(Z$6, $I11 - 1, $I12)),"")</f>
        <v>193.10833333333332</v>
      </c>
      <c r="AA29" s="253">
        <f>IFERROR(AVERAGEIFS('Monthly Inflation'!$N:$N,'Monthly Inflation'!$E:$E,"&gt;="&amp;DATE(AA$6-1, $I11, $I12),'Monthly Inflation'!$E:$E,"&lt;="&amp;DATE(AA$6, $I11 - 1, $I12)),"")</f>
        <v>200.31666666666669</v>
      </c>
      <c r="AB29" s="253">
        <f>IFERROR(AVERAGEIFS('Monthly Inflation'!$N:$N,'Monthly Inflation'!$E:$E,"&gt;="&amp;DATE(AB$6-1, $I11, $I12),'Monthly Inflation'!$E:$E,"&lt;="&amp;DATE(AB$6, $I11 - 1, $I12)),"")</f>
        <v>208.5916666666667</v>
      </c>
      <c r="AC29" s="253">
        <f>IFERROR(AVERAGEIFS('Monthly Inflation'!$N:$N,'Monthly Inflation'!$E:$E,"&gt;="&amp;DATE(AC$6-1, $I11, $I12),'Monthly Inflation'!$E:$E,"&lt;="&amp;DATE(AC$6, $I11 - 1, $I12)),"")</f>
        <v>214.78333333333339</v>
      </c>
      <c r="AD29" s="253">
        <f>IFERROR(AVERAGEIFS('Monthly Inflation'!$N:$N,'Monthly Inflation'!$E:$E,"&gt;="&amp;DATE(AD$6-1, $I11, $I12),'Monthly Inflation'!$E:$E,"&lt;="&amp;DATE(AD$6, $I11 - 1, $I12)),"")</f>
        <v>215.76666666666662</v>
      </c>
      <c r="AE29" s="253">
        <f>IFERROR(AVERAGEIFS('Monthly Inflation'!$N:$N,'Monthly Inflation'!$E:$E,"&gt;="&amp;DATE(AE$6-1, $I11, $I12),'Monthly Inflation'!$E:$E,"&lt;="&amp;DATE(AE$6, $I11 - 1, $I12)),"")</f>
        <v>226.47499999999999</v>
      </c>
      <c r="AF29" s="253">
        <f>IFERROR(AVERAGEIFS('Monthly Inflation'!$N:$N,'Monthly Inflation'!$E:$E,"&gt;="&amp;DATE(AF$6-1, $I11, $I12),'Monthly Inflation'!$E:$E,"&lt;="&amp;DATE(AF$6, $I11 - 1, $I12)),"")</f>
        <v>237.3416666666667</v>
      </c>
      <c r="AG29" s="253">
        <f>IFERROR(AVERAGEIFS('Monthly Inflation'!$N:$N,'Monthly Inflation'!$E:$E,"&gt;="&amp;DATE(AG$6-1, $I11, $I12),'Monthly Inflation'!$E:$E,"&lt;="&amp;DATE(AG$6, $I11 - 1, $I12)),"")</f>
        <v>244.67499999999998</v>
      </c>
      <c r="AH29" s="253">
        <f>IFERROR(AVERAGEIFS('Monthly Inflation'!$N:$N,'Monthly Inflation'!$E:$E,"&gt;="&amp;DATE(AH$6-1, $I11, $I12),'Monthly Inflation'!$E:$E,"&lt;="&amp;DATE(AH$6, $I11 - 1, $I12)),"")</f>
        <v>251.73333333333335</v>
      </c>
      <c r="AI29" s="253">
        <f>IFERROR(AVERAGEIFS('Monthly Inflation'!$N:$N,'Monthly Inflation'!$E:$E,"&gt;="&amp;DATE(AI$6-1, $I11, $I12),'Monthly Inflation'!$E:$E,"&lt;="&amp;DATE(AI$6, $I11 - 1, $I12)),"")</f>
        <v>256.66666666666669</v>
      </c>
      <c r="AJ29" s="253">
        <f>IFERROR(AVERAGEIFS('Monthly Inflation'!$N:$N,'Monthly Inflation'!$E:$E,"&gt;="&amp;DATE(AJ$6-1, $I11, $I12),'Monthly Inflation'!$E:$E,"&lt;="&amp;DATE(AJ$6, $I11 - 1, $I12)),"")</f>
        <v>259.43333333333334</v>
      </c>
      <c r="AK29" s="253">
        <f>IFERROR(AVERAGEIFS('Monthly Inflation'!$N:$N,'Monthly Inflation'!$E:$E,"&gt;="&amp;DATE(AK$6-1, $I11, $I12),'Monthly Inflation'!$E:$E,"&lt;="&amp;DATE(AK$6, $I11 - 1, $I12)),"")</f>
        <v>264.99166666666673</v>
      </c>
      <c r="AL29" s="253">
        <f>IFERROR(AVERAGEIFS('Monthly Inflation'!$N:$N,'Monthly Inflation'!$E:$E,"&gt;="&amp;DATE(AL$6-1, $I11, $I12),'Monthly Inflation'!$E:$E,"&lt;="&amp;DATE(AL$6, $I11 - 1, $I12)),"")</f>
        <v>274.90833333333336</v>
      </c>
      <c r="AM29" s="253">
        <f>IFERROR(AVERAGEIFS('Monthly Inflation'!$N:$N,'Monthly Inflation'!$E:$E,"&gt;="&amp;DATE(AM$6-1, $I11, $I12),'Monthly Inflation'!$E:$E,"&lt;="&amp;DATE(AM$6, $I11 - 1, $I12)),"")</f>
        <v>283.30833333333334</v>
      </c>
      <c r="AN29" s="253">
        <f>IFERROR(AVERAGEIFS('Monthly Inflation'!$N:$N,'Monthly Inflation'!$E:$E,"&gt;="&amp;DATE(AN$6-1, $I11, $I12),'Monthly Inflation'!$E:$E,"&lt;="&amp;DATE(AN$6, $I11 - 1, $I12)),"")</f>
        <v>290.64166666666665</v>
      </c>
      <c r="AO29" s="253">
        <f>IFERROR(AVERAGEIFS('Monthly Inflation'!$N:$N,'Monthly Inflation'!$E:$E,"&gt;="&amp;DATE(AO$6-1, $I11, $I12),'Monthly Inflation'!$E:$E,"&lt;="&amp;DATE(AO$6, $I11 - 1, $I12)),"")</f>
        <v>294.16666666666669</v>
      </c>
      <c r="AP29" s="253">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3">
        <f>IFERROR(AVERAGEIFS('Monthly Inflation'!$N:$N,'Monthly Inflation'!$E:$E,"&gt;="&amp;DATE(AR$6-1, $I11, $I12),'Monthly Inflation'!$E:$E,"&lt;="&amp;DATE(AR$6, $I11 - 1, $I12)),"")</f>
        <v>379.22513900367994</v>
      </c>
      <c r="AS29" s="253">
        <f>IFERROR(AVERAGEIFS('Monthly Inflation'!$N:$N,'Monthly Inflation'!$E:$E,"&gt;="&amp;DATE(AS$6-1, $I11, $I12),'Monthly Inflation'!$E:$E,"&lt;="&amp;DATE(AS$6, $I11 - 1, $I12)),"")</f>
        <v>390.78163083521014</v>
      </c>
      <c r="AT29" s="253">
        <f>IFERROR(AVERAGEIFS('Monthly Inflation'!$N:$N,'Monthly Inflation'!$E:$E,"&gt;="&amp;DATE(AT$6-1, $I11, $I12),'Monthly Inflation'!$E:$E,"&lt;="&amp;DATE(AT$6, $I11 - 1, $I12)),"")</f>
        <v>397.46468069109602</v>
      </c>
      <c r="AU29" s="253">
        <f>IFERROR(AVERAGEIFS('Monthly Inflation'!$N:$N,'Monthly Inflation'!$E:$E,"&gt;="&amp;DATE(AU$6-1, $I11, $I12),'Monthly Inflation'!$E:$E,"&lt;="&amp;DATE(AU$6, $I11 - 1, $I12)),"")</f>
        <v>403.59421460000311</v>
      </c>
      <c r="AV29" s="253">
        <f>IFERROR(AVERAGEIFS('Monthly Inflation'!$N:$N,'Monthly Inflation'!$E:$E,"&gt;="&amp;DATE(AV$6-1, $I11, $I12),'Monthly Inflation'!$E:$E,"&lt;="&amp;DATE(AV$6, $I11 - 1, $I12)),"")</f>
        <v>410.89346804433291</v>
      </c>
      <c r="AW29" s="2"/>
    </row>
    <row r="30" spans="1:49" ht="15">
      <c r="A30" s="2"/>
      <c r="B30" s="2"/>
      <c r="C30" s="2"/>
      <c r="D30" s="2"/>
      <c r="E30" s="2" t="s">
        <v>1280</v>
      </c>
      <c r="F30" s="2"/>
      <c r="G30" s="2" t="s">
        <v>604</v>
      </c>
      <c r="H30" s="2"/>
      <c r="I30" s="2"/>
      <c r="J30" s="2"/>
      <c r="K30" s="255" t="str">
        <f>IFERROR(K29/J29 - 1,"")</f>
        <v/>
      </c>
      <c r="L30" s="255" t="str">
        <f t="shared" ref="L30:AV30" si="5">IFERROR(L29/K29 - 1,"")</f>
        <v/>
      </c>
      <c r="M30" s="255" t="str">
        <f t="shared" si="5"/>
        <v/>
      </c>
      <c r="N30" s="255" t="str">
        <f t="shared" si="5"/>
        <v/>
      </c>
      <c r="O30" s="255" t="str">
        <f t="shared" si="5"/>
        <v/>
      </c>
      <c r="P30" s="255" t="str">
        <f t="shared" si="5"/>
        <v/>
      </c>
      <c r="Q30" s="255" t="str">
        <f t="shared" si="5"/>
        <v/>
      </c>
      <c r="R30" s="255" t="str">
        <f t="shared" si="5"/>
        <v/>
      </c>
      <c r="S30" s="255" t="str">
        <f t="shared" si="5"/>
        <v/>
      </c>
      <c r="T30" s="255"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7.9746990946746754E-2</v>
      </c>
      <c r="AS30" s="322">
        <f t="shared" si="5"/>
        <v>3.0473960302030534E-2</v>
      </c>
      <c r="AT30" s="322">
        <f t="shared" si="5"/>
        <v>1.7101750257816128E-2</v>
      </c>
      <c r="AU30" s="322">
        <f t="shared" si="5"/>
        <v>1.5421581354723823E-2</v>
      </c>
      <c r="AV30" s="322">
        <f t="shared" si="5"/>
        <v>1.8085624571115178E-2</v>
      </c>
      <c r="AW30" s="2"/>
    </row>
    <row r="31" spans="1:49" ht="15">
      <c r="A31" s="2"/>
      <c r="B31" s="2"/>
      <c r="C31" s="2"/>
      <c r="D31" s="2"/>
      <c r="E31" s="2"/>
      <c r="F31" s="2"/>
      <c r="G31" s="2"/>
      <c r="H31" s="2"/>
      <c r="I31" s="2"/>
      <c r="J31" s="2"/>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359"/>
      <c r="AR31" s="207"/>
      <c r="AS31" s="207"/>
      <c r="AT31" s="207"/>
      <c r="AU31" s="207"/>
      <c r="AV31" s="207"/>
      <c r="AW31" s="2"/>
    </row>
    <row r="32" spans="1:49" ht="15">
      <c r="A32" s="2"/>
      <c r="B32" s="2"/>
      <c r="C32" s="2"/>
      <c r="D32" s="2"/>
      <c r="E32" s="2" t="s">
        <v>99</v>
      </c>
      <c r="F32" s="2"/>
      <c r="G32" s="2" t="s">
        <v>100</v>
      </c>
      <c r="H32" s="2"/>
      <c r="I32" s="2"/>
      <c r="J32" s="2"/>
      <c r="K32" s="254" t="str">
        <f>IFERROR(K29/INDEX($T$29:$AV$29,MATCH($I$14,$T$4:$AV$4,0)),"")</f>
        <v/>
      </c>
      <c r="L32" s="254" t="str">
        <f t="shared" ref="L32:AV32" si="6">IFERROR(L29/INDEX($T$29:$AV$29,MATCH($I$14,$T$4:$AV$4,0)),"")</f>
        <v/>
      </c>
      <c r="M32" s="254" t="str">
        <f t="shared" si="6"/>
        <v/>
      </c>
      <c r="N32" s="254" t="str">
        <f t="shared" si="6"/>
        <v/>
      </c>
      <c r="O32" s="254" t="str">
        <f t="shared" si="6"/>
        <v/>
      </c>
      <c r="P32" s="254" t="str">
        <f t="shared" si="6"/>
        <v/>
      </c>
      <c r="Q32" s="254" t="str">
        <f t="shared" si="6"/>
        <v/>
      </c>
      <c r="R32" s="254" t="str">
        <f t="shared" si="6"/>
        <v/>
      </c>
      <c r="S32" s="254" t="str">
        <f t="shared" si="6"/>
        <v/>
      </c>
      <c r="T32" s="254">
        <f t="shared" si="6"/>
        <v>0.56549575070821523</v>
      </c>
      <c r="U32" s="254">
        <f t="shared" si="6"/>
        <v>0.58237960339943329</v>
      </c>
      <c r="V32" s="254">
        <f t="shared" si="6"/>
        <v>0.59107648725212458</v>
      </c>
      <c r="W32" s="254">
        <f t="shared" si="6"/>
        <v>0.60345609065155803</v>
      </c>
      <c r="X32" s="254">
        <f t="shared" si="6"/>
        <v>0.62031161473087815</v>
      </c>
      <c r="Y32" s="254">
        <f t="shared" si="6"/>
        <v>0.6396033994334277</v>
      </c>
      <c r="Z32" s="254">
        <f t="shared" si="6"/>
        <v>0.65645892351274782</v>
      </c>
      <c r="AA32" s="254">
        <f t="shared" si="6"/>
        <v>0.68096317280453267</v>
      </c>
      <c r="AB32" s="254">
        <f t="shared" si="6"/>
        <v>0.70909348441926356</v>
      </c>
      <c r="AC32" s="254">
        <f t="shared" si="6"/>
        <v>0.73014164305949025</v>
      </c>
      <c r="AD32" s="254">
        <f t="shared" si="6"/>
        <v>0.73348441926345587</v>
      </c>
      <c r="AE32" s="254">
        <f t="shared" si="6"/>
        <v>0.76988668555240791</v>
      </c>
      <c r="AF32" s="254">
        <f t="shared" si="6"/>
        <v>0.8068271954674221</v>
      </c>
      <c r="AG32" s="254">
        <f t="shared" si="6"/>
        <v>0.83175637393767698</v>
      </c>
      <c r="AH32" s="254">
        <f t="shared" si="6"/>
        <v>0.85575070821529742</v>
      </c>
      <c r="AI32" s="254">
        <f t="shared" si="6"/>
        <v>0.87252124645892348</v>
      </c>
      <c r="AJ32" s="254">
        <f t="shared" si="6"/>
        <v>0.88192634560906513</v>
      </c>
      <c r="AK32" s="254">
        <f t="shared" si="6"/>
        <v>0.9008215297450427</v>
      </c>
      <c r="AL32" s="254">
        <f t="shared" si="6"/>
        <v>0.93453257790368272</v>
      </c>
      <c r="AM32" s="254">
        <f t="shared" si="6"/>
        <v>0.96308781869688376</v>
      </c>
      <c r="AN32" s="254">
        <f t="shared" si="6"/>
        <v>0.98801699716713864</v>
      </c>
      <c r="AO32" s="254">
        <f t="shared" si="6"/>
        <v>1</v>
      </c>
      <c r="AP32" s="254">
        <f t="shared" si="6"/>
        <v>1.0577620396600564</v>
      </c>
      <c r="AQ32" s="506">
        <f t="shared" si="6"/>
        <v>1.1939376770538244</v>
      </c>
      <c r="AR32" s="254">
        <f t="shared" si="6"/>
        <v>1.2891506141768156</v>
      </c>
      <c r="AS32" s="254">
        <f t="shared" si="6"/>
        <v>1.3284361388165782</v>
      </c>
      <c r="AT32" s="254">
        <f t="shared" si="6"/>
        <v>1.3511547218960771</v>
      </c>
      <c r="AU32" s="254">
        <f t="shared" si="6"/>
        <v>1.3719916643626167</v>
      </c>
      <c r="AV32" s="254">
        <f t="shared" si="6"/>
        <v>1.3968049905189786</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1281</v>
      </c>
      <c r="F34" s="2"/>
      <c r="G34" s="2" t="s">
        <v>604</v>
      </c>
      <c r="H34" s="2" t="s">
        <v>1282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1283</v>
      </c>
      <c r="F35" s="2"/>
      <c r="G35" s="2" t="s">
        <v>604</v>
      </c>
      <c r="H35" s="2" t="s">
        <v>1284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1285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5"/>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1286</v>
      </c>
      <c r="F39" s="2"/>
      <c r="G39" s="2" t="s">
        <v>875</v>
      </c>
      <c r="H39" s="2"/>
      <c r="I39" s="2"/>
      <c r="J39" s="2"/>
      <c r="K39" s="252" t="str">
        <f t="shared" ref="K39:S39" si="7">IF(DATE($I8, $I9, $I12) &gt;= DATE(K$6 - 1, $I11, $I12),"OUTTURN","FORECAST")</f>
        <v>OUTTURN</v>
      </c>
      <c r="L39" s="252" t="str">
        <f t="shared" si="7"/>
        <v>OUTTURN</v>
      </c>
      <c r="M39" s="252" t="str">
        <f t="shared" si="7"/>
        <v>OUTTURN</v>
      </c>
      <c r="N39" s="252" t="str">
        <f t="shared" si="7"/>
        <v>OUTTURN</v>
      </c>
      <c r="O39" s="252" t="str">
        <f t="shared" si="7"/>
        <v>OUTTURN</v>
      </c>
      <c r="P39" s="252" t="str">
        <f t="shared" si="7"/>
        <v>OUTTURN</v>
      </c>
      <c r="Q39" s="252" t="str">
        <f t="shared" si="7"/>
        <v>OUTTURN</v>
      </c>
      <c r="R39" s="252" t="str">
        <f t="shared" si="7"/>
        <v>OUTTURN</v>
      </c>
      <c r="S39" s="252" t="str">
        <f t="shared" si="7"/>
        <v>OUTTURN</v>
      </c>
      <c r="T39" s="252" t="str">
        <f>IF(DATE($I8, $I9, $I12) &gt;= DATE(T$6 - 1, $I11, $I12),"OUTTURN","FORECAST")</f>
        <v>OUTTURN</v>
      </c>
      <c r="U39" s="252" t="str">
        <f t="shared" ref="U39:AV39" si="8">IF(DATE($I8, $I9, $I12) &gt;= DATE(U$6 - 1, $I11, $I12),"OUTTURN","FORECAST")</f>
        <v>OUTTURN</v>
      </c>
      <c r="V39" s="252" t="str">
        <f t="shared" si="8"/>
        <v>OUTTURN</v>
      </c>
      <c r="W39" s="252" t="str">
        <f t="shared" si="8"/>
        <v>OUTTURN</v>
      </c>
      <c r="X39" s="252" t="str">
        <f t="shared" si="8"/>
        <v>OUTTURN</v>
      </c>
      <c r="Y39" s="252" t="str">
        <f t="shared" si="8"/>
        <v>OUTTURN</v>
      </c>
      <c r="Z39" s="252" t="str">
        <f t="shared" si="8"/>
        <v>OUTTURN</v>
      </c>
      <c r="AA39" s="252" t="str">
        <f t="shared" si="8"/>
        <v>OUTTURN</v>
      </c>
      <c r="AB39" s="252" t="str">
        <f t="shared" si="8"/>
        <v>OUTTURN</v>
      </c>
      <c r="AC39" s="252" t="str">
        <f t="shared" si="8"/>
        <v>OUTTURN</v>
      </c>
      <c r="AD39" s="252" t="str">
        <f t="shared" si="8"/>
        <v>OUTTURN</v>
      </c>
      <c r="AE39" s="252" t="str">
        <f t="shared" si="8"/>
        <v>OUTTURN</v>
      </c>
      <c r="AF39" s="252" t="str">
        <f t="shared" si="8"/>
        <v>OUTTURN</v>
      </c>
      <c r="AG39" s="252" t="str">
        <f t="shared" si="8"/>
        <v>OUTTURN</v>
      </c>
      <c r="AH39" s="252" t="str">
        <f t="shared" si="8"/>
        <v>OUTTURN</v>
      </c>
      <c r="AI39" s="252" t="str">
        <f t="shared" si="8"/>
        <v>OUTTURN</v>
      </c>
      <c r="AJ39" s="252" t="str">
        <f t="shared" si="8"/>
        <v>OUTTURN</v>
      </c>
      <c r="AK39" s="252" t="str">
        <f t="shared" si="8"/>
        <v>OUTTURN</v>
      </c>
      <c r="AL39" s="252" t="str">
        <f t="shared" si="8"/>
        <v>OUTTURN</v>
      </c>
      <c r="AM39" s="252" t="str">
        <f t="shared" si="8"/>
        <v>OUTTURN</v>
      </c>
      <c r="AN39" s="252" t="str">
        <f t="shared" si="8"/>
        <v>OUTTURN</v>
      </c>
      <c r="AO39" s="252" t="str">
        <f t="shared" si="8"/>
        <v>OUTTURN</v>
      </c>
      <c r="AP39" s="252" t="str">
        <f t="shared" si="8"/>
        <v>OUTTURN</v>
      </c>
      <c r="AQ39" s="348" t="str">
        <f t="shared" si="8"/>
        <v>OUTTURN</v>
      </c>
      <c r="AR39" s="252" t="str">
        <f t="shared" si="8"/>
        <v>OUTTURN</v>
      </c>
      <c r="AS39" s="252" t="str">
        <f t="shared" si="8"/>
        <v>FORECAST</v>
      </c>
      <c r="AT39" s="252" t="str">
        <f t="shared" si="8"/>
        <v>FORECAST</v>
      </c>
      <c r="AU39" s="252" t="str">
        <f t="shared" si="8"/>
        <v>FORECAST</v>
      </c>
      <c r="AV39" s="252" t="str">
        <f t="shared" si="8"/>
        <v>FORECAST</v>
      </c>
      <c r="AW39" s="2"/>
    </row>
    <row r="40" spans="1:49" ht="15">
      <c r="A40" s="2"/>
      <c r="B40" s="2"/>
      <c r="C40" s="2"/>
      <c r="D40" s="2"/>
      <c r="E40" s="7" t="s">
        <v>1287</v>
      </c>
      <c r="F40" s="2"/>
      <c r="G40" s="2" t="s">
        <v>540</v>
      </c>
      <c r="H40" s="2"/>
      <c r="I40" s="2"/>
      <c r="J40" s="2"/>
      <c r="K40" s="207" t="str">
        <f>IFERROR(AVERAGEIFS('Monthly Inflation'!$N:$N,'Monthly Inflation'!$E:$E,"&gt;="&amp;DATE(K$6 - 1, $I11 - 1, $I12),'Monthly Inflation'!$E:$E,"&lt;="&amp;DATE(K$6 - 1, $I11, $I12)),"")</f>
        <v/>
      </c>
      <c r="L40" s="207" t="str">
        <f>IFERROR(AVERAGEIFS('Monthly Inflation'!$N:$N,'Monthly Inflation'!$E:$E,"&gt;="&amp;DATE(L$6 - 1, $I11 - 1, $I12),'Monthly Inflation'!$E:$E,"&lt;="&amp;DATE(L$6 - 1, $I11, $I12)),"")</f>
        <v/>
      </c>
      <c r="M40" s="207" t="str">
        <f>IFERROR(AVERAGEIFS('Monthly Inflation'!$N:$N,'Monthly Inflation'!$E:$E,"&gt;="&amp;DATE(M$6 - 1, $I11 - 1, $I12),'Monthly Inflation'!$E:$E,"&lt;="&amp;DATE(M$6 - 1, $I11, $I12)),"")</f>
        <v/>
      </c>
      <c r="N40" s="207" t="str">
        <f>IFERROR(AVERAGEIFS('Monthly Inflation'!$N:$N,'Monthly Inflation'!$E:$E,"&gt;="&amp;DATE(N$6 - 1, $I11 - 1, $I12),'Monthly Inflation'!$E:$E,"&lt;="&amp;DATE(N$6 - 1, $I11, $I12)),"")</f>
        <v/>
      </c>
      <c r="O40" s="207" t="str">
        <f>IFERROR(AVERAGEIFS('Monthly Inflation'!$N:$N,'Monthly Inflation'!$E:$E,"&gt;="&amp;DATE(O$6 - 1, $I11 - 1, $I12),'Monthly Inflation'!$E:$E,"&lt;="&amp;DATE(O$6 - 1, $I11, $I12)),"")</f>
        <v/>
      </c>
      <c r="P40" s="207" t="str">
        <f>IFERROR(AVERAGEIFS('Monthly Inflation'!$N:$N,'Monthly Inflation'!$E:$E,"&gt;="&amp;DATE(P$6 - 1, $I11 - 1, $I12),'Monthly Inflation'!$E:$E,"&lt;="&amp;DATE(P$6 - 1, $I11, $I12)),"")</f>
        <v/>
      </c>
      <c r="Q40" s="207" t="str">
        <f>IFERROR(AVERAGEIFS('Monthly Inflation'!$N:$N,'Monthly Inflation'!$E:$E,"&gt;="&amp;DATE(Q$6 - 1, $I11 - 1, $I12),'Monthly Inflation'!$E:$E,"&lt;="&amp;DATE(Q$6 - 1, $I11, $I12)),"")</f>
        <v/>
      </c>
      <c r="R40" s="207" t="str">
        <f>IFERROR(AVERAGEIFS('Monthly Inflation'!$N:$N,'Monthly Inflation'!$E:$E,"&gt;="&amp;DATE(R$6 - 1, $I11 - 1, $I12),'Monthly Inflation'!$E:$E,"&lt;="&amp;DATE(R$6 - 1, $I11, $I12)),"")</f>
        <v/>
      </c>
      <c r="S40" s="207" t="str">
        <f>IFERROR(AVERAGEIFS('Monthly Inflation'!$N:$N,'Monthly Inflation'!$E:$E,"&gt;="&amp;DATE(S$6 - 1, $I11 - 1, $I12),'Monthly Inflation'!$E:$E,"&lt;="&amp;DATE(S$6 - 1, $I11, $I12)),"")</f>
        <v/>
      </c>
      <c r="T40" s="207">
        <f>IFERROR(AVERAGEIFS('Monthly Inflation'!$N:$N,'Monthly Inflation'!$E:$E,"&gt;="&amp;DATE(T$6 - 1, $I11 - 1, $I12),'Monthly Inflation'!$E:$E,"&lt;="&amp;DATE(T$6 - 1, $I11, $I12)),"")</f>
        <v>165.2</v>
      </c>
      <c r="U40" s="207">
        <f>IFERROR(AVERAGEIFS('Monthly Inflation'!$N:$N,'Monthly Inflation'!$E:$E,"&gt;="&amp;DATE(U$6 - 1, $I11 - 1, $I12),'Monthly Inflation'!$E:$E,"&lt;="&amp;DATE(U$6 - 1, $I11, $I12)),"")</f>
        <v>169.25</v>
      </c>
      <c r="V40" s="207">
        <f>IFERROR(AVERAGEIFS('Monthly Inflation'!$N:$N,'Monthly Inflation'!$E:$E,"&gt;="&amp;DATE(V$6 - 1, $I11 - 1, $I12),'Monthly Inflation'!$E:$E,"&lt;="&amp;DATE(V$6 - 1, $I11, $I12)),"")</f>
        <v>172.64999999999998</v>
      </c>
      <c r="W40" s="207">
        <f>IFERROR(AVERAGEIFS('Monthly Inflation'!$N:$N,'Monthly Inflation'!$E:$E,"&gt;="&amp;DATE(W$6 - 1, $I11 - 1, $I12),'Monthly Inflation'!$E:$E,"&lt;="&amp;DATE(W$6 - 1, $I11, $I12)),"")</f>
        <v>175.1</v>
      </c>
      <c r="X40" s="207">
        <f>IFERROR(AVERAGEIFS('Monthly Inflation'!$N:$N,'Monthly Inflation'!$E:$E,"&gt;="&amp;DATE(X$6 - 1, $I11 - 1, $I12),'Monthly Inflation'!$E:$E,"&lt;="&amp;DATE(X$6 - 1, $I11, $I12)),"")</f>
        <v>180.55</v>
      </c>
      <c r="Y40" s="207">
        <f>IFERROR(AVERAGEIFS('Monthly Inflation'!$N:$N,'Monthly Inflation'!$E:$E,"&gt;="&amp;DATE(Y$6 - 1, $I11 - 1, $I12),'Monthly Inflation'!$E:$E,"&lt;="&amp;DATE(Y$6 - 1, $I11, $I12)),"")</f>
        <v>185.14999999999998</v>
      </c>
      <c r="Z40" s="207">
        <f>IFERROR(AVERAGEIFS('Monthly Inflation'!$N:$N,'Monthly Inflation'!$E:$E,"&gt;="&amp;DATE(Z$6 - 1, $I11 - 1, $I12),'Monthly Inflation'!$E:$E,"&lt;="&amp;DATE(Z$6 - 1, $I11, $I12)),"")</f>
        <v>191.05</v>
      </c>
      <c r="AA40" s="207">
        <f>IFERROR(AVERAGEIFS('Monthly Inflation'!$N:$N,'Monthly Inflation'!$E:$E,"&gt;="&amp;DATE(AA$6 - 1, $I11 - 1, $I12),'Monthly Inflation'!$E:$E,"&lt;="&amp;DATE(AA$6 - 1, $I11, $I12)),"")</f>
        <v>195.75</v>
      </c>
      <c r="AB40" s="207">
        <f>IFERROR(AVERAGEIFS('Monthly Inflation'!$N:$N,'Monthly Inflation'!$E:$E,"&gt;="&amp;DATE(AB$6 - 1, $I11 - 1, $I12),'Monthly Inflation'!$E:$E,"&lt;="&amp;DATE(AB$6 - 1, $I11, $I12)),"")</f>
        <v>204.9</v>
      </c>
      <c r="AC40" s="207">
        <f>IFERROR(AVERAGEIFS('Monthly Inflation'!$N:$N,'Monthly Inflation'!$E:$E,"&gt;="&amp;DATE(AC$6 - 1, $I11 - 1, $I12),'Monthly Inflation'!$E:$E,"&lt;="&amp;DATE(AC$6 - 1, $I11, $I12)),"")</f>
        <v>213.05</v>
      </c>
      <c r="AD40" s="207">
        <f>IFERROR(AVERAGEIFS('Monthly Inflation'!$N:$N,'Monthly Inflation'!$E:$E,"&gt;="&amp;DATE(AD$6 - 1, $I11 - 1, $I12),'Monthly Inflation'!$E:$E,"&lt;="&amp;DATE(AD$6 - 1, $I11, $I12)),"")</f>
        <v>211.4</v>
      </c>
      <c r="AE40" s="207">
        <f>IFERROR(AVERAGEIFS('Monthly Inflation'!$N:$N,'Monthly Inflation'!$E:$E,"&gt;="&amp;DATE(AE$6 - 1, $I11 - 1, $I12),'Monthly Inflation'!$E:$E,"&lt;="&amp;DATE(AE$6 - 1, $I11, $I12)),"")</f>
        <v>221.75</v>
      </c>
      <c r="AF40" s="207">
        <f>IFERROR(AVERAGEIFS('Monthly Inflation'!$N:$N,'Monthly Inflation'!$E:$E,"&gt;="&amp;DATE(AF$6 - 1, $I11 - 1, $I12),'Monthly Inflation'!$E:$E,"&lt;="&amp;DATE(AF$6 - 1, $I11, $I12)),"")</f>
        <v>233.45</v>
      </c>
      <c r="AG40" s="207">
        <f>IFERROR(AVERAGEIFS('Monthly Inflation'!$N:$N,'Monthly Inflation'!$E:$E,"&gt;="&amp;DATE(AG$6 - 1, $I11 - 1, $I12),'Monthly Inflation'!$E:$E,"&lt;="&amp;DATE(AG$6 - 1, $I11, $I12)),"")</f>
        <v>241.65</v>
      </c>
      <c r="AH40" s="207">
        <f>IFERROR(AVERAGEIFS('Monthly Inflation'!$N:$N,'Monthly Inflation'!$E:$E,"&gt;="&amp;DATE(AH$6 - 1, $I11 - 1, $I12),'Monthly Inflation'!$E:$E,"&lt;="&amp;DATE(AH$6 - 1, $I11, $I12)),"")</f>
        <v>249.1</v>
      </c>
      <c r="AI40" s="207">
        <f>IFERROR(AVERAGEIFS('Monthly Inflation'!$N:$N,'Monthly Inflation'!$E:$E,"&gt;="&amp;DATE(AI$6 - 1, $I11 - 1, $I12),'Monthly Inflation'!$E:$E,"&lt;="&amp;DATE(AI$6 - 1, $I11, $I12)),"")</f>
        <v>255.25</v>
      </c>
      <c r="AJ40" s="207">
        <f>IFERROR(AVERAGEIFS('Monthly Inflation'!$N:$N,'Monthly Inflation'!$E:$E,"&gt;="&amp;DATE(AJ$6 - 1, $I11 - 1, $I12),'Monthly Inflation'!$E:$E,"&lt;="&amp;DATE(AJ$6 - 1, $I11, $I12)),"")</f>
        <v>257.55</v>
      </c>
      <c r="AK40" s="207">
        <f>IFERROR(AVERAGEIFS('Monthly Inflation'!$N:$N,'Monthly Inflation'!$E:$E,"&gt;="&amp;DATE(AK$6 - 1, $I11 - 1, $I12),'Monthly Inflation'!$E:$E,"&lt;="&amp;DATE(AK$6 - 1, $I11, $I12)),"")</f>
        <v>261.25</v>
      </c>
      <c r="AL40" s="207">
        <f>IFERROR(AVERAGEIFS('Monthly Inflation'!$N:$N,'Monthly Inflation'!$E:$E,"&gt;="&amp;DATE(AL$6 - 1, $I11 - 1, $I12),'Monthly Inflation'!$E:$E,"&lt;="&amp;DATE(AL$6 - 1, $I11, $I12)),"")</f>
        <v>269.95000000000005</v>
      </c>
      <c r="AM40" s="207">
        <f>IFERROR(AVERAGEIFS('Monthly Inflation'!$N:$N,'Monthly Inflation'!$E:$E,"&gt;="&amp;DATE(AM$6 - 1, $I11 - 1, $I12),'Monthly Inflation'!$E:$E,"&lt;="&amp;DATE(AM$6 - 1, $I11, $I12)),"")</f>
        <v>279</v>
      </c>
      <c r="AN40" s="207">
        <f>IFERROR(AVERAGEIFS('Monthly Inflation'!$N:$N,'Monthly Inflation'!$E:$E,"&gt;="&amp;DATE(AN$6 - 1, $I11 - 1, $I12),'Monthly Inflation'!$E:$E,"&lt;="&amp;DATE(AN$6 - 1, $I11, $I12)),"")</f>
        <v>286.64999999999998</v>
      </c>
      <c r="AO40" s="207">
        <f>IFERROR(AVERAGEIFS('Monthly Inflation'!$N:$N,'Monthly Inflation'!$E:$E,"&gt;="&amp;DATE(AO$6 - 1, $I11 - 1, $I12),'Monthly Inflation'!$E:$E,"&lt;="&amp;DATE(AO$6 - 1, $I11, $I12)),"")</f>
        <v>292.60000000000002</v>
      </c>
      <c r="AP40" s="207">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7">
        <f>IFERROR(AVERAGEIFS('Monthly Inflation'!$N:$N,'Monthly Inflation'!$E:$E,"&gt;="&amp;DATE(AR$6 - 1, $I11 - 1, $I12),'Monthly Inflation'!$E:$E,"&lt;="&amp;DATE(AR$6 - 1, $I11, $I12)),"")</f>
        <v>369.68596214511041</v>
      </c>
      <c r="AS40" s="207">
        <f>IFERROR(AVERAGEIFS('Monthly Inflation'!$N:$N,'Monthly Inflation'!$E:$E,"&gt;="&amp;DATE(AS$6 - 1, $I11 - 1, $I12),'Monthly Inflation'!$E:$E,"&lt;="&amp;DATE(AS$6 - 1, $I11, $I12)),"")</f>
        <v>386.05521369596647</v>
      </c>
      <c r="AT40" s="207">
        <f>IFERROR(AVERAGEIFS('Monthly Inflation'!$N:$N,'Monthly Inflation'!$E:$E,"&gt;="&amp;DATE(AT$6 - 1, $I11 - 1, $I12),'Monthly Inflation'!$E:$E,"&lt;="&amp;DATE(AT$6 - 1, $I11, $I12)),"")</f>
        <v>394.3772720003775</v>
      </c>
      <c r="AU40" s="207">
        <f>IFERROR(AVERAGEIFS('Monthly Inflation'!$N:$N,'Monthly Inflation'!$E:$E,"&gt;="&amp;DATE(AU$6 - 1, $I11 - 1, $I12),'Monthly Inflation'!$E:$E,"&lt;="&amp;DATE(AU$6 - 1, $I11, $I12)),"")</f>
        <v>400.3528760091906</v>
      </c>
      <c r="AV40" s="207">
        <f>IFERROR(AVERAGEIFS('Monthly Inflation'!$N:$N,'Monthly Inflation'!$E:$E,"&gt;="&amp;DATE(AV$6 - 1, $I11 - 1, $I12),'Monthly Inflation'!$E:$E,"&lt;="&amp;DATE(AV$6 - 1, $I11, $I12)),"")</f>
        <v>407.04134692098194</v>
      </c>
      <c r="AW40" s="2"/>
    </row>
    <row r="41" spans="1:49" ht="15">
      <c r="A41" s="2"/>
      <c r="B41" s="2"/>
      <c r="C41" s="2"/>
      <c r="D41" s="2"/>
      <c r="E41" s="7"/>
      <c r="F41" s="2"/>
      <c r="G41" s="2"/>
      <c r="H41" s="2"/>
      <c r="I41" s="2"/>
      <c r="J41" s="2"/>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350"/>
      <c r="AR41" s="256"/>
      <c r="AS41" s="256"/>
      <c r="AT41" s="256"/>
      <c r="AU41" s="256"/>
      <c r="AV41" s="256"/>
      <c r="AW41" s="2"/>
    </row>
    <row r="42" spans="1:49" ht="15">
      <c r="A42" s="2"/>
      <c r="B42" s="2"/>
      <c r="C42" s="2"/>
      <c r="D42" s="2"/>
      <c r="E42" s="7" t="s">
        <v>1288</v>
      </c>
      <c r="F42" s="2"/>
      <c r="G42" s="2" t="s">
        <v>875</v>
      </c>
      <c r="H42" s="2"/>
      <c r="I42" s="2"/>
      <c r="J42" s="2"/>
      <c r="K42" s="252" t="str">
        <f t="shared" ref="K42:S42" si="9">IF(DATE($I8, $I9, $I12) &gt;= DATE(K$6, $I11, $I12),"OUTTURN","FORECAST")</f>
        <v>OUTTURN</v>
      </c>
      <c r="L42" s="252" t="str">
        <f t="shared" si="9"/>
        <v>OUTTURN</v>
      </c>
      <c r="M42" s="252" t="str">
        <f t="shared" si="9"/>
        <v>OUTTURN</v>
      </c>
      <c r="N42" s="252" t="str">
        <f t="shared" si="9"/>
        <v>OUTTURN</v>
      </c>
      <c r="O42" s="252" t="str">
        <f t="shared" si="9"/>
        <v>OUTTURN</v>
      </c>
      <c r="P42" s="252" t="str">
        <f t="shared" si="9"/>
        <v>OUTTURN</v>
      </c>
      <c r="Q42" s="252" t="str">
        <f t="shared" si="9"/>
        <v>OUTTURN</v>
      </c>
      <c r="R42" s="252" t="str">
        <f t="shared" si="9"/>
        <v>OUTTURN</v>
      </c>
      <c r="S42" s="252" t="str">
        <f t="shared" si="9"/>
        <v>OUTTURN</v>
      </c>
      <c r="T42" s="252" t="str">
        <f>IF(DATE($I8, $I9, $I12) &gt;= DATE(T$6, $I11, $I12),"OUTTURN","FORECAST")</f>
        <v>OUTTURN</v>
      </c>
      <c r="U42" s="252" t="str">
        <f t="shared" ref="U42:AV42" si="10">IF(DATE($I8, $I9, $I12) &gt;= DATE(U$6, $I11, $I12),"OUTTURN","FORECAST")</f>
        <v>OUTTURN</v>
      </c>
      <c r="V42" s="252" t="str">
        <f t="shared" si="10"/>
        <v>OUTTURN</v>
      </c>
      <c r="W42" s="252" t="str">
        <f t="shared" si="10"/>
        <v>OUTTURN</v>
      </c>
      <c r="X42" s="252" t="str">
        <f t="shared" si="10"/>
        <v>OUTTURN</v>
      </c>
      <c r="Y42" s="252" t="str">
        <f t="shared" si="10"/>
        <v>OUTTURN</v>
      </c>
      <c r="Z42" s="252" t="str">
        <f t="shared" si="10"/>
        <v>OUTTURN</v>
      </c>
      <c r="AA42" s="252" t="str">
        <f t="shared" si="10"/>
        <v>OUTTURN</v>
      </c>
      <c r="AB42" s="252" t="str">
        <f t="shared" si="10"/>
        <v>OUTTURN</v>
      </c>
      <c r="AC42" s="252" t="str">
        <f t="shared" si="10"/>
        <v>OUTTURN</v>
      </c>
      <c r="AD42" s="252" t="str">
        <f t="shared" si="10"/>
        <v>OUTTURN</v>
      </c>
      <c r="AE42" s="252" t="str">
        <f t="shared" si="10"/>
        <v>OUTTURN</v>
      </c>
      <c r="AF42" s="252" t="str">
        <f t="shared" si="10"/>
        <v>OUTTURN</v>
      </c>
      <c r="AG42" s="252" t="str">
        <f t="shared" si="10"/>
        <v>OUTTURN</v>
      </c>
      <c r="AH42" s="252" t="str">
        <f t="shared" si="10"/>
        <v>OUTTURN</v>
      </c>
      <c r="AI42" s="252" t="str">
        <f t="shared" si="10"/>
        <v>OUTTURN</v>
      </c>
      <c r="AJ42" s="252" t="str">
        <f t="shared" si="10"/>
        <v>OUTTURN</v>
      </c>
      <c r="AK42" s="252" t="str">
        <f t="shared" si="10"/>
        <v>OUTTURN</v>
      </c>
      <c r="AL42" s="252" t="str">
        <f t="shared" si="10"/>
        <v>OUTTURN</v>
      </c>
      <c r="AM42" s="252" t="str">
        <f t="shared" si="10"/>
        <v>OUTTURN</v>
      </c>
      <c r="AN42" s="252" t="str">
        <f t="shared" si="10"/>
        <v>OUTTURN</v>
      </c>
      <c r="AO42" s="252" t="str">
        <f t="shared" si="10"/>
        <v>OUTTURN</v>
      </c>
      <c r="AP42" s="252" t="str">
        <f t="shared" si="10"/>
        <v>OUTTURN</v>
      </c>
      <c r="AQ42" s="348" t="str">
        <f t="shared" si="10"/>
        <v>OUTTURN</v>
      </c>
      <c r="AR42" s="252" t="str">
        <f t="shared" si="10"/>
        <v>FORECAST</v>
      </c>
      <c r="AS42" s="252" t="str">
        <f t="shared" si="10"/>
        <v>FORECAST</v>
      </c>
      <c r="AT42" s="252" t="str">
        <f t="shared" si="10"/>
        <v>FORECAST</v>
      </c>
      <c r="AU42" s="252" t="str">
        <f t="shared" si="10"/>
        <v>FORECAST</v>
      </c>
      <c r="AV42" s="252" t="str">
        <f t="shared" si="10"/>
        <v>FORECAST</v>
      </c>
      <c r="AW42" s="2"/>
    </row>
    <row r="43" spans="1:49" ht="15">
      <c r="A43" s="2"/>
      <c r="B43" s="2"/>
      <c r="C43" s="2"/>
      <c r="D43" s="2"/>
      <c r="E43" s="7" t="s">
        <v>0</v>
      </c>
      <c r="F43" s="2"/>
      <c r="G43" s="2" t="s">
        <v>540</v>
      </c>
      <c r="H43" s="2"/>
      <c r="I43" s="2"/>
      <c r="J43" s="2"/>
      <c r="K43" s="207" t="str">
        <f>IFERROR(AVERAGEIFS('Monthly Inflation'!$N:$N,'Monthly Inflation'!$E:$E,"&gt;="&amp;DATE(K$6,$I11 - 1, $I12),'Monthly Inflation'!$E:$E,"&lt;="&amp;DATE(K$6, $I11, $I12)),"")</f>
        <v/>
      </c>
      <c r="L43" s="207" t="str">
        <f>IFERROR(AVERAGEIFS('Monthly Inflation'!$N:$N,'Monthly Inflation'!$E:$E,"&gt;="&amp;DATE(L$6,$I11 - 1, $I12),'Monthly Inflation'!$E:$E,"&lt;="&amp;DATE(L$6, $I11, $I12)),"")</f>
        <v/>
      </c>
      <c r="M43" s="207" t="str">
        <f>IFERROR(AVERAGEIFS('Monthly Inflation'!$N:$N,'Monthly Inflation'!$E:$E,"&gt;="&amp;DATE(M$6,$I11 - 1, $I12),'Monthly Inflation'!$E:$E,"&lt;="&amp;DATE(M$6, $I11, $I12)),"")</f>
        <v/>
      </c>
      <c r="N43" s="207" t="str">
        <f>IFERROR(AVERAGEIFS('Monthly Inflation'!$N:$N,'Monthly Inflation'!$E:$E,"&gt;="&amp;DATE(N$6,$I11 - 1, $I12),'Monthly Inflation'!$E:$E,"&lt;="&amp;DATE(N$6, $I11, $I12)),"")</f>
        <v/>
      </c>
      <c r="O43" s="207" t="str">
        <f>IFERROR(AVERAGEIFS('Monthly Inflation'!$N:$N,'Monthly Inflation'!$E:$E,"&gt;="&amp;DATE(O$6,$I11 - 1, $I12),'Monthly Inflation'!$E:$E,"&lt;="&amp;DATE(O$6, $I11, $I12)),"")</f>
        <v/>
      </c>
      <c r="P43" s="207" t="str">
        <f>IFERROR(AVERAGEIFS('Monthly Inflation'!$N:$N,'Monthly Inflation'!$E:$E,"&gt;="&amp;DATE(P$6,$I11 - 1, $I12),'Monthly Inflation'!$E:$E,"&lt;="&amp;DATE(P$6, $I11, $I12)),"")</f>
        <v/>
      </c>
      <c r="Q43" s="207" t="str">
        <f>IFERROR(AVERAGEIFS('Monthly Inflation'!$N:$N,'Monthly Inflation'!$E:$E,"&gt;="&amp;DATE(Q$6,$I11 - 1, $I12),'Monthly Inflation'!$E:$E,"&lt;="&amp;DATE(Q$6, $I11, $I12)),"")</f>
        <v/>
      </c>
      <c r="R43" s="207" t="str">
        <f>IFERROR(AVERAGEIFS('Monthly Inflation'!$N:$N,'Monthly Inflation'!$E:$E,"&gt;="&amp;DATE(R$6,$I11 - 1, $I12),'Monthly Inflation'!$E:$E,"&lt;="&amp;DATE(R$6, $I11, $I12)),"")</f>
        <v/>
      </c>
      <c r="S43" s="207">
        <f>IFERROR(AVERAGEIFS('Monthly Inflation'!$N:$N,'Monthly Inflation'!$E:$E,"&gt;="&amp;DATE(S$6,$I11 - 1, $I12),'Monthly Inflation'!$E:$E,"&lt;="&amp;DATE(S$6, $I11, $I12)),"")</f>
        <v>165.2</v>
      </c>
      <c r="T43" s="207">
        <f>IFERROR(AVERAGEIFS('Monthly Inflation'!$N:$N,'Monthly Inflation'!$E:$E,"&gt;="&amp;DATE(T$6,$I11 - 1, $I12),'Monthly Inflation'!$E:$E,"&lt;="&amp;DATE(T$6, $I11, $I12)),"")</f>
        <v>169.25</v>
      </c>
      <c r="U43" s="207">
        <f>IFERROR(AVERAGEIFS('Monthly Inflation'!$N:$N,'Monthly Inflation'!$E:$E,"&gt;="&amp;DATE(U$6,$I11 - 1, $I12),'Monthly Inflation'!$E:$E,"&lt;="&amp;DATE(U$6, $I11, $I12)),"")</f>
        <v>172.64999999999998</v>
      </c>
      <c r="V43" s="207">
        <f>IFERROR(AVERAGEIFS('Monthly Inflation'!$N:$N,'Monthly Inflation'!$E:$E,"&gt;="&amp;DATE(V$6,$I11 - 1, $I12),'Monthly Inflation'!$E:$E,"&lt;="&amp;DATE(V$6, $I11, $I12)),"")</f>
        <v>175.1</v>
      </c>
      <c r="W43" s="207">
        <f>IFERROR(AVERAGEIFS('Monthly Inflation'!$N:$N,'Monthly Inflation'!$E:$E,"&gt;="&amp;DATE(W$6,$I11 - 1, $I12),'Monthly Inflation'!$E:$E,"&lt;="&amp;DATE(W$6, $I11, $I12)),"")</f>
        <v>180.55</v>
      </c>
      <c r="X43" s="207">
        <f>IFERROR(AVERAGEIFS('Monthly Inflation'!$N:$N,'Monthly Inflation'!$E:$E,"&gt;="&amp;DATE(X$6,$I11 - 1, $I12),'Monthly Inflation'!$E:$E,"&lt;="&amp;DATE(X$6, $I11, $I12)),"")</f>
        <v>185.14999999999998</v>
      </c>
      <c r="Y43" s="207">
        <f>IFERROR(AVERAGEIFS('Monthly Inflation'!$N:$N,'Monthly Inflation'!$E:$E,"&gt;="&amp;DATE(Y$6,$I11 - 1, $I12),'Monthly Inflation'!$E:$E,"&lt;="&amp;DATE(Y$6, $I11, $I12)),"")</f>
        <v>191.05</v>
      </c>
      <c r="Z43" s="207">
        <f>IFERROR(AVERAGEIFS('Monthly Inflation'!$N:$N,'Monthly Inflation'!$E:$E,"&gt;="&amp;DATE(Z$6,$I11 - 1, $I12),'Monthly Inflation'!$E:$E,"&lt;="&amp;DATE(Z$6, $I11, $I12)),"")</f>
        <v>195.75</v>
      </c>
      <c r="AA43" s="207">
        <f>IFERROR(AVERAGEIFS('Monthly Inflation'!$N:$N,'Monthly Inflation'!$E:$E,"&gt;="&amp;DATE(AA$6,$I11 - 1, $I12),'Monthly Inflation'!$E:$E,"&lt;="&amp;DATE(AA$6, $I11, $I12)),"")</f>
        <v>204.9</v>
      </c>
      <c r="AB43" s="207">
        <f>IFERROR(AVERAGEIFS('Monthly Inflation'!$N:$N,'Monthly Inflation'!$E:$E,"&gt;="&amp;DATE(AB$6,$I11 - 1, $I12),'Monthly Inflation'!$E:$E,"&lt;="&amp;DATE(AB$6, $I11, $I12)),"")</f>
        <v>213.05</v>
      </c>
      <c r="AC43" s="207">
        <f>IFERROR(AVERAGEIFS('Monthly Inflation'!$N:$N,'Monthly Inflation'!$E:$E,"&gt;="&amp;DATE(AC$6,$I11 - 1, $I12),'Monthly Inflation'!$E:$E,"&lt;="&amp;DATE(AC$6, $I11, $I12)),"")</f>
        <v>211.4</v>
      </c>
      <c r="AD43" s="207">
        <f>IFERROR(AVERAGEIFS('Monthly Inflation'!$N:$N,'Monthly Inflation'!$E:$E,"&gt;="&amp;DATE(AD$6,$I11 - 1, $I12),'Monthly Inflation'!$E:$E,"&lt;="&amp;DATE(AD$6, $I11, $I12)),"")</f>
        <v>221.75</v>
      </c>
      <c r="AE43" s="207">
        <f>IFERROR(AVERAGEIFS('Monthly Inflation'!$N:$N,'Monthly Inflation'!$E:$E,"&gt;="&amp;DATE(AE$6,$I11 - 1, $I12),'Monthly Inflation'!$E:$E,"&lt;="&amp;DATE(AE$6, $I11, $I12)),"")</f>
        <v>233.45</v>
      </c>
      <c r="AF43" s="207">
        <f>IFERROR(AVERAGEIFS('Monthly Inflation'!$N:$N,'Monthly Inflation'!$E:$E,"&gt;="&amp;DATE(AF$6,$I11 - 1, $I12),'Monthly Inflation'!$E:$E,"&lt;="&amp;DATE(AF$6, $I11, $I12)),"")</f>
        <v>241.65</v>
      </c>
      <c r="AG43" s="207">
        <f>IFERROR(AVERAGEIFS('Monthly Inflation'!$N:$N,'Monthly Inflation'!$E:$E,"&gt;="&amp;DATE(AG$6,$I11 - 1, $I12),'Monthly Inflation'!$E:$E,"&lt;="&amp;DATE(AG$6, $I11, $I12)),"")</f>
        <v>249.1</v>
      </c>
      <c r="AH43" s="207">
        <f>IFERROR(AVERAGEIFS('Monthly Inflation'!$N:$N,'Monthly Inflation'!$E:$E,"&gt;="&amp;DATE(AH$6,$I11 - 1, $I12),'Monthly Inflation'!$E:$E,"&lt;="&amp;DATE(AH$6, $I11, $I12)),"")</f>
        <v>255.25</v>
      </c>
      <c r="AI43" s="207">
        <f>IFERROR(AVERAGEIFS('Monthly Inflation'!$N:$N,'Monthly Inflation'!$E:$E,"&gt;="&amp;DATE(AI$6,$I11 - 1, $I12),'Monthly Inflation'!$E:$E,"&lt;="&amp;DATE(AI$6, $I11, $I12)),"")</f>
        <v>257.55</v>
      </c>
      <c r="AJ43" s="207">
        <f>IFERROR(AVERAGEIFS('Monthly Inflation'!$N:$N,'Monthly Inflation'!$E:$E,"&gt;="&amp;DATE(AJ$6,$I11 - 1, $I12),'Monthly Inflation'!$E:$E,"&lt;="&amp;DATE(AJ$6, $I11, $I12)),"")</f>
        <v>261.25</v>
      </c>
      <c r="AK43" s="207">
        <f>IFERROR(AVERAGEIFS('Monthly Inflation'!$N:$N,'Monthly Inflation'!$E:$E,"&gt;="&amp;DATE(AK$6,$I11 - 1, $I12),'Monthly Inflation'!$E:$E,"&lt;="&amp;DATE(AK$6, $I11, $I12)),"")</f>
        <v>269.95000000000005</v>
      </c>
      <c r="AL43" s="207">
        <f>IFERROR(AVERAGEIFS('Monthly Inflation'!$N:$N,'Monthly Inflation'!$E:$E,"&gt;="&amp;DATE(AL$6,$I11 - 1, $I12),'Monthly Inflation'!$E:$E,"&lt;="&amp;DATE(AL$6, $I11, $I12)),"")</f>
        <v>279</v>
      </c>
      <c r="AM43" s="207">
        <f>IFERROR(AVERAGEIFS('Monthly Inflation'!$N:$N,'Monthly Inflation'!$E:$E,"&gt;="&amp;DATE(AM$6,$I11 - 1, $I12),'Monthly Inflation'!$E:$E,"&lt;="&amp;DATE(AM$6, $I11, $I12)),"")</f>
        <v>286.64999999999998</v>
      </c>
      <c r="AN43" s="207">
        <f>IFERROR(AVERAGEIFS('Monthly Inflation'!$N:$N,'Monthly Inflation'!$E:$E,"&gt;="&amp;DATE(AN$6,$I11 - 1, $I12),'Monthly Inflation'!$E:$E,"&lt;="&amp;DATE(AN$6, $I11, $I12)),"")</f>
        <v>292.60000000000002</v>
      </c>
      <c r="AO43" s="207">
        <f>IFERROR(AVERAGEIFS('Monthly Inflation'!$N:$N,'Monthly Inflation'!$E:$E,"&gt;="&amp;DATE(AO$6,$I11 - 1, $I12),'Monthly Inflation'!$E:$E,"&lt;="&amp;DATE(AO$6, $I11, $I12)),"")</f>
        <v>299</v>
      </c>
      <c r="AP43" s="207">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7">
        <f>IFERROR(AVERAGEIFS('Monthly Inflation'!$N:$N,'Monthly Inflation'!$E:$E,"&gt;="&amp;DATE(AR$6,$I11 - 1, $I12),'Monthly Inflation'!$E:$E,"&lt;="&amp;DATE(AR$6, $I11, $I12)),"")</f>
        <v>386.05521369596647</v>
      </c>
      <c r="AS43" s="207">
        <f>IFERROR(AVERAGEIFS('Monthly Inflation'!$N:$N,'Monthly Inflation'!$E:$E,"&gt;="&amp;DATE(AS$6,$I11 - 1, $I12),'Monthly Inflation'!$E:$E,"&lt;="&amp;DATE(AS$6, $I11, $I12)),"")</f>
        <v>394.3772720003775</v>
      </c>
      <c r="AT43" s="207">
        <f>IFERROR(AVERAGEIFS('Monthly Inflation'!$N:$N,'Monthly Inflation'!$E:$E,"&gt;="&amp;DATE(AT$6,$I11 - 1, $I12),'Monthly Inflation'!$E:$E,"&lt;="&amp;DATE(AT$6, $I11, $I12)),"")</f>
        <v>400.3528760091906</v>
      </c>
      <c r="AU43" s="207">
        <f>IFERROR(AVERAGEIFS('Monthly Inflation'!$N:$N,'Monthly Inflation'!$E:$E,"&gt;="&amp;DATE(AU$6,$I11 - 1, $I12),'Monthly Inflation'!$E:$E,"&lt;="&amp;DATE(AU$6, $I11, $I12)),"")</f>
        <v>407.04134692098194</v>
      </c>
      <c r="AV43" s="207">
        <f>IFERROR(AVERAGEIFS('Monthly Inflation'!$N:$N,'Monthly Inflation'!$E:$E,"&gt;="&amp;DATE(AV$6,$I11 - 1, $I12),'Monthly Inflation'!$E:$E,"&lt;="&amp;DATE(AV$6, $I11, $I12)),"")</f>
        <v>414.61033558677417</v>
      </c>
      <c r="AW43" s="2"/>
    </row>
    <row r="44" spans="1:49" ht="15">
      <c r="A44" s="2"/>
      <c r="B44" s="2"/>
      <c r="C44" s="2"/>
      <c r="D44" s="2"/>
      <c r="E44" s="7"/>
      <c r="F44" s="2"/>
      <c r="G44" s="2"/>
      <c r="H44" s="2"/>
      <c r="I44" s="2"/>
      <c r="J44" s="2"/>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350"/>
      <c r="AR44" s="256"/>
      <c r="AS44" s="256"/>
      <c r="AT44" s="256"/>
      <c r="AU44" s="256"/>
      <c r="AV44" s="256"/>
      <c r="AW44" s="2"/>
    </row>
    <row r="45" spans="1:49" ht="15">
      <c r="A45" s="2"/>
      <c r="B45" s="2"/>
      <c r="C45" s="2"/>
      <c r="D45" s="2"/>
      <c r="E45" s="7" t="s">
        <v>1289</v>
      </c>
      <c r="F45" s="2"/>
      <c r="G45" s="2" t="s">
        <v>100</v>
      </c>
      <c r="H45" s="2"/>
      <c r="I45" s="2"/>
      <c r="J45" s="2"/>
      <c r="K45" s="257" t="str">
        <f>IFERROR(K40/INDEX($T$29:$AV$29,MATCH($I$14,$T$4:$AV$4,0)),"")</f>
        <v/>
      </c>
      <c r="L45" s="257" t="str">
        <f t="shared" ref="L45:AV45" si="11">IFERROR(L40/INDEX($T$29:$AV$29,MATCH($I$14,$T$4:$AV$4,0)),"")</f>
        <v/>
      </c>
      <c r="M45" s="257" t="str">
        <f t="shared" si="11"/>
        <v/>
      </c>
      <c r="N45" s="257" t="str">
        <f t="shared" si="11"/>
        <v/>
      </c>
      <c r="O45" s="257" t="str">
        <f t="shared" si="11"/>
        <v/>
      </c>
      <c r="P45" s="257" t="str">
        <f t="shared" si="11"/>
        <v/>
      </c>
      <c r="Q45" s="257" t="str">
        <f t="shared" si="11"/>
        <v/>
      </c>
      <c r="R45" s="257" t="str">
        <f t="shared" si="11"/>
        <v/>
      </c>
      <c r="S45" s="257" t="str">
        <f t="shared" si="11"/>
        <v/>
      </c>
      <c r="T45" s="257">
        <f t="shared" si="11"/>
        <v>0.56158640226628886</v>
      </c>
      <c r="U45" s="257">
        <f t="shared" si="11"/>
        <v>0.57535410764872519</v>
      </c>
      <c r="V45" s="257">
        <f t="shared" si="11"/>
        <v>0.58691218130311607</v>
      </c>
      <c r="W45" s="257">
        <f t="shared" si="11"/>
        <v>0.5952407932011331</v>
      </c>
      <c r="X45" s="257">
        <f t="shared" si="11"/>
        <v>0.6137677053824363</v>
      </c>
      <c r="Y45" s="257">
        <f t="shared" si="11"/>
        <v>0.62940509915014153</v>
      </c>
      <c r="Z45" s="257">
        <f t="shared" si="11"/>
        <v>0.64946175637393766</v>
      </c>
      <c r="AA45" s="257">
        <f t="shared" si="11"/>
        <v>0.66543909348441921</v>
      </c>
      <c r="AB45" s="257">
        <f t="shared" si="11"/>
        <v>0.6965439093484419</v>
      </c>
      <c r="AC45" s="257">
        <f t="shared" si="11"/>
        <v>0.72424929178470254</v>
      </c>
      <c r="AD45" s="257">
        <f t="shared" si="11"/>
        <v>0.71864022662889515</v>
      </c>
      <c r="AE45" s="257">
        <f t="shared" si="11"/>
        <v>0.7538243626062322</v>
      </c>
      <c r="AF45" s="257">
        <f t="shared" si="11"/>
        <v>0.79359773371104803</v>
      </c>
      <c r="AG45" s="257">
        <f t="shared" si="11"/>
        <v>0.82147308781869688</v>
      </c>
      <c r="AH45" s="257">
        <f t="shared" si="11"/>
        <v>0.84679886685552397</v>
      </c>
      <c r="AI45" s="257">
        <f t="shared" si="11"/>
        <v>0.86770538243626061</v>
      </c>
      <c r="AJ45" s="257">
        <f t="shared" si="11"/>
        <v>0.87552407932011334</v>
      </c>
      <c r="AK45" s="257">
        <f t="shared" si="11"/>
        <v>0.88810198300283283</v>
      </c>
      <c r="AL45" s="257">
        <f t="shared" si="11"/>
        <v>0.91767705382436271</v>
      </c>
      <c r="AM45" s="257">
        <f t="shared" si="11"/>
        <v>0.94844192634560898</v>
      </c>
      <c r="AN45" s="257">
        <f t="shared" si="11"/>
        <v>0.97444759206798848</v>
      </c>
      <c r="AO45" s="257">
        <f t="shared" si="11"/>
        <v>0.99467422096317282</v>
      </c>
      <c r="AP45" s="257">
        <f t="shared" si="11"/>
        <v>1.0164305949008499</v>
      </c>
      <c r="AQ45" s="297">
        <f t="shared" si="11"/>
        <v>1.1185835694050992</v>
      </c>
      <c r="AR45" s="257">
        <f t="shared" si="11"/>
        <v>1.2567228174904603</v>
      </c>
      <c r="AS45" s="257">
        <f t="shared" si="11"/>
        <v>1.3123689983998859</v>
      </c>
      <c r="AT45" s="257">
        <f t="shared" si="11"/>
        <v>1.3406592815876854</v>
      </c>
      <c r="AU45" s="257">
        <f t="shared" si="11"/>
        <v>1.3609729496063137</v>
      </c>
      <c r="AV45" s="257">
        <f t="shared" si="11"/>
        <v>1.383709961204471</v>
      </c>
      <c r="AW45" s="2"/>
    </row>
    <row r="46" spans="1:49" ht="15">
      <c r="A46" s="2"/>
      <c r="B46" s="2"/>
      <c r="C46" s="2"/>
      <c r="D46" s="2"/>
      <c r="E46" s="7" t="s">
        <v>1290</v>
      </c>
      <c r="F46" s="2"/>
      <c r="G46" s="2" t="s">
        <v>100</v>
      </c>
      <c r="H46" s="2"/>
      <c r="I46" s="2"/>
      <c r="J46" s="2"/>
      <c r="K46" s="257" t="str">
        <f>IFERROR(K43/INDEX($T$29:$AV$29,MATCH($I$14,$T$4:$AV$4,0)),"")</f>
        <v/>
      </c>
      <c r="L46" s="257" t="str">
        <f t="shared" ref="L46:AV46" si="12">IFERROR(L43/INDEX($T$29:$AV$29,MATCH($I$14,$T$4:$AV$4,0)),"")</f>
        <v/>
      </c>
      <c r="M46" s="257" t="str">
        <f t="shared" si="12"/>
        <v/>
      </c>
      <c r="N46" s="257" t="str">
        <f t="shared" si="12"/>
        <v/>
      </c>
      <c r="O46" s="257" t="str">
        <f t="shared" si="12"/>
        <v/>
      </c>
      <c r="P46" s="257" t="str">
        <f t="shared" si="12"/>
        <v/>
      </c>
      <c r="Q46" s="257" t="str">
        <f t="shared" si="12"/>
        <v/>
      </c>
      <c r="R46" s="257" t="str">
        <f t="shared" si="12"/>
        <v/>
      </c>
      <c r="S46" s="257">
        <f t="shared" si="12"/>
        <v>0.56158640226628886</v>
      </c>
      <c r="T46" s="257">
        <f t="shared" si="12"/>
        <v>0.57535410764872519</v>
      </c>
      <c r="U46" s="257">
        <f t="shared" si="12"/>
        <v>0.58691218130311607</v>
      </c>
      <c r="V46" s="257">
        <f t="shared" si="12"/>
        <v>0.5952407932011331</v>
      </c>
      <c r="W46" s="257">
        <f t="shared" si="12"/>
        <v>0.6137677053824363</v>
      </c>
      <c r="X46" s="257">
        <f t="shared" si="12"/>
        <v>0.62940509915014153</v>
      </c>
      <c r="Y46" s="257">
        <f t="shared" si="12"/>
        <v>0.64946175637393766</v>
      </c>
      <c r="Z46" s="257">
        <f t="shared" si="12"/>
        <v>0.66543909348441921</v>
      </c>
      <c r="AA46" s="257">
        <f t="shared" si="12"/>
        <v>0.6965439093484419</v>
      </c>
      <c r="AB46" s="257">
        <f t="shared" si="12"/>
        <v>0.72424929178470254</v>
      </c>
      <c r="AC46" s="257">
        <f t="shared" si="12"/>
        <v>0.71864022662889515</v>
      </c>
      <c r="AD46" s="257">
        <f t="shared" si="12"/>
        <v>0.7538243626062322</v>
      </c>
      <c r="AE46" s="257">
        <f t="shared" si="12"/>
        <v>0.79359773371104803</v>
      </c>
      <c r="AF46" s="257">
        <f t="shared" si="12"/>
        <v>0.82147308781869688</v>
      </c>
      <c r="AG46" s="257">
        <f t="shared" si="12"/>
        <v>0.84679886685552397</v>
      </c>
      <c r="AH46" s="257">
        <f t="shared" si="12"/>
        <v>0.86770538243626061</v>
      </c>
      <c r="AI46" s="257">
        <f t="shared" si="12"/>
        <v>0.87552407932011334</v>
      </c>
      <c r="AJ46" s="257">
        <f t="shared" si="12"/>
        <v>0.88810198300283283</v>
      </c>
      <c r="AK46" s="257">
        <f t="shared" si="12"/>
        <v>0.91767705382436271</v>
      </c>
      <c r="AL46" s="257">
        <f t="shared" si="12"/>
        <v>0.94844192634560898</v>
      </c>
      <c r="AM46" s="257">
        <f t="shared" si="12"/>
        <v>0.97444759206798848</v>
      </c>
      <c r="AN46" s="257">
        <f t="shared" si="12"/>
        <v>0.99467422096317282</v>
      </c>
      <c r="AO46" s="257">
        <f t="shared" si="12"/>
        <v>1.0164305949008499</v>
      </c>
      <c r="AP46" s="257">
        <f t="shared" si="12"/>
        <v>1.1185835694050992</v>
      </c>
      <c r="AQ46" s="297">
        <f t="shared" si="12"/>
        <v>1.2567228174904603</v>
      </c>
      <c r="AR46" s="257">
        <f t="shared" si="12"/>
        <v>1.3123689983998859</v>
      </c>
      <c r="AS46" s="257">
        <f t="shared" si="12"/>
        <v>1.3406592815876854</v>
      </c>
      <c r="AT46" s="257">
        <f t="shared" si="12"/>
        <v>1.3609729496063137</v>
      </c>
      <c r="AU46" s="257">
        <f t="shared" si="12"/>
        <v>1.383709961204471</v>
      </c>
      <c r="AV46" s="257">
        <f t="shared" si="12"/>
        <v>1.4094402342893173</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1291</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1292</v>
      </c>
      <c r="F50" s="2"/>
      <c r="G50" s="2" t="s">
        <v>100</v>
      </c>
      <c r="H50" s="2" t="s">
        <v>1293</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8.8846248062890876</v>
      </c>
      <c r="AR50" s="566">
        <v>5.1192952208696019</v>
      </c>
      <c r="AS50" s="441">
        <v>2.5996271122782799</v>
      </c>
      <c r="AT50" s="441">
        <v>2.5121856232399598</v>
      </c>
      <c r="AU50" s="441">
        <v>2.8036598929437329</v>
      </c>
      <c r="AV50" s="441">
        <v>2.8036598929437329</v>
      </c>
      <c r="AW50" s="2"/>
    </row>
    <row r="51" spans="1:49" ht="15">
      <c r="A51" s="2"/>
      <c r="B51" s="2"/>
      <c r="C51" s="2"/>
      <c r="D51" s="2"/>
      <c r="E51" s="7" t="s">
        <v>1294</v>
      </c>
      <c r="F51" s="2"/>
      <c r="G51" s="2" t="s">
        <v>604</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1">
        <f t="shared" si="13"/>
        <v>0.10909680771244401</v>
      </c>
      <c r="AR51" s="564">
        <f t="shared" si="13"/>
        <v>7.9432924099342161E-2</v>
      </c>
      <c r="AS51" s="291">
        <f t="shared" si="13"/>
        <v>4.4893781937217714E-2</v>
      </c>
      <c r="AT51" s="291">
        <f t="shared" si="13"/>
        <v>2.5777667400186999E-2</v>
      </c>
      <c r="AU51" s="291">
        <f t="shared" si="13"/>
        <v>2.585054190665903E-2</v>
      </c>
      <c r="AV51" s="291">
        <f t="shared" si="13"/>
        <v>2.8036598929437329E-2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563"/>
      <c r="AR52" s="565"/>
      <c r="AS52" s="563"/>
      <c r="AT52" s="563"/>
      <c r="AU52" s="563"/>
      <c r="AV52" s="563"/>
      <c r="AW52" s="2"/>
    </row>
    <row r="53" spans="1:49" ht="15">
      <c r="A53" s="2"/>
      <c r="B53" s="2"/>
      <c r="C53" s="2"/>
      <c r="D53" s="2"/>
      <c r="E53" s="7" t="s">
        <v>1295</v>
      </c>
      <c r="F53" s="2"/>
      <c r="G53" s="2" t="s">
        <v>100</v>
      </c>
      <c r="H53" s="2" t="s">
        <v>1296</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6.1305643823576617</v>
      </c>
      <c r="AR53" s="566">
        <v>3.6114247777982333</v>
      </c>
      <c r="AS53" s="441">
        <v>1.7760878895190846</v>
      </c>
      <c r="AT53" s="441">
        <v>1.446667906451915</v>
      </c>
      <c r="AU53" s="441">
        <v>1.7296573062324683</v>
      </c>
      <c r="AV53" s="441">
        <v>2</v>
      </c>
      <c r="AW53" s="2"/>
    </row>
    <row r="54" spans="1:49" ht="15">
      <c r="A54" s="2"/>
      <c r="B54" s="2"/>
      <c r="C54" s="2"/>
      <c r="D54" s="2"/>
      <c r="E54" s="7" t="s">
        <v>1297</v>
      </c>
      <c r="F54" s="2"/>
      <c r="G54" s="2" t="s">
        <v>604</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8.3327002616173429E-2</v>
      </c>
      <c r="AR54" s="291">
        <f t="shared" si="14"/>
        <v>5.5007794812178046E-2</v>
      </c>
      <c r="AS54" s="291">
        <f t="shared" si="14"/>
        <v>3.1525905557284462E-2</v>
      </c>
      <c r="AT54" s="291">
        <f t="shared" si="14"/>
        <v>1.6937328937522922E-2</v>
      </c>
      <c r="AU54" s="291">
        <f t="shared" si="14"/>
        <v>1.5174152563970533E-2</v>
      </c>
      <c r="AV54" s="291">
        <f t="shared" si="14"/>
        <v>1.7972429796743513E-2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row r="66" customFormat="1" hidden="1"/>
    <row r="67" customFormat="1" hidden="1"/>
    <row r="68" customFormat="1" hidden="1"/>
    <row r="69" customFormat="1" hidden="1"/>
    <row r="70" customFormat="1" hidden="1"/>
    <row r="71" customFormat="1" hidden="1"/>
  </sheetData>
  <conditionalFormatting sqref="U21:AV23 U25:AV25 U24:V24 X24:AV24">
    <cfRule type="cellIs" dxfId="66" priority="24" operator="equal">
      <formula>"FORECAST"</formula>
    </cfRule>
  </conditionalFormatting>
  <conditionalFormatting sqref="U23:AV23 U25:AV26 U24:V24 X24:AV24 U28:AV29">
    <cfRule type="expression" dxfId="65" priority="23">
      <formula>U$21 = "FORECAST"</formula>
    </cfRule>
  </conditionalFormatting>
  <conditionalFormatting sqref="U32:AV32">
    <cfRule type="expression" dxfId="64" priority="22">
      <formula>U$21 = "FORECAST"</formula>
    </cfRule>
  </conditionalFormatting>
  <conditionalFormatting sqref="K21:T25 K23:AV24">
    <cfRule type="cellIs" dxfId="63" priority="21" operator="equal">
      <formula>"FORECAST"</formula>
    </cfRule>
  </conditionalFormatting>
  <conditionalFormatting sqref="K23:T26 K23:AV24 K26:AV26 K28:AV29">
    <cfRule type="expression" dxfId="62" priority="20">
      <formula>K$21 = "FORECAST"</formula>
    </cfRule>
  </conditionalFormatting>
  <conditionalFormatting sqref="K32:AV32">
    <cfRule type="expression" dxfId="61" priority="19">
      <formula>K$21 = "FORECAST"</formula>
    </cfRule>
  </conditionalFormatting>
  <conditionalFormatting sqref="K24:AV24">
    <cfRule type="cellIs" dxfId="60" priority="18" operator="equal">
      <formula>"FORECAST"</formula>
    </cfRule>
  </conditionalFormatting>
  <conditionalFormatting sqref="K24:AV24">
    <cfRule type="expression" dxfId="59" priority="17">
      <formula>K$21 = "FORECAST"</formula>
    </cfRule>
  </conditionalFormatting>
  <conditionalFormatting sqref="U27:V27 X27:AV27">
    <cfRule type="cellIs" dxfId="58" priority="16" operator="equal">
      <formula>"FORECAST"</formula>
    </cfRule>
  </conditionalFormatting>
  <conditionalFormatting sqref="U27:V27 X27:AV27">
    <cfRule type="expression" dxfId="57" priority="15">
      <formula>U$21 = "FORECAST"</formula>
    </cfRule>
  </conditionalFormatting>
  <conditionalFormatting sqref="K27:AV27">
    <cfRule type="cellIs" dxfId="56" priority="14" operator="equal">
      <formula>"FORECAST"</formula>
    </cfRule>
  </conditionalFormatting>
  <conditionalFormatting sqref="K27:AV27">
    <cfRule type="expression" dxfId="55" priority="13">
      <formula>K$21 = "FORECAST"</formula>
    </cfRule>
  </conditionalFormatting>
  <conditionalFormatting sqref="K27:AV27">
    <cfRule type="cellIs" dxfId="54" priority="12" operator="equal">
      <formula>"FORECAST"</formula>
    </cfRule>
  </conditionalFormatting>
  <conditionalFormatting sqref="K27:AV27">
    <cfRule type="expression" dxfId="53" priority="11">
      <formula>K$21 = "FORECAST"</formula>
    </cfRule>
  </conditionalFormatting>
  <conditionalFormatting sqref="U30:V30 X30:AV30">
    <cfRule type="cellIs" dxfId="52" priority="10" operator="equal">
      <formula>"FORECAST"</formula>
    </cfRule>
  </conditionalFormatting>
  <conditionalFormatting sqref="U30:V30 X30:AV30">
    <cfRule type="expression" dxfId="51" priority="9">
      <formula>U$21 = "FORECAST"</formula>
    </cfRule>
  </conditionalFormatting>
  <conditionalFormatting sqref="K30:AV30">
    <cfRule type="cellIs" dxfId="50" priority="8" operator="equal">
      <formula>"FORECAST"</formula>
    </cfRule>
  </conditionalFormatting>
  <conditionalFormatting sqref="K30:AV30">
    <cfRule type="expression" dxfId="49" priority="7">
      <formula>K$21 = "FORECAST"</formula>
    </cfRule>
  </conditionalFormatting>
  <conditionalFormatting sqref="K30:AV30">
    <cfRule type="cellIs" dxfId="48" priority="6" operator="equal">
      <formula>"FORECAST"</formula>
    </cfRule>
  </conditionalFormatting>
  <conditionalFormatting sqref="K30:AV30">
    <cfRule type="expression" dxfId="47" priority="5">
      <formula>K$21 = "FORECAST"</formula>
    </cfRule>
  </conditionalFormatting>
  <conditionalFormatting sqref="K42:AV46">
    <cfRule type="cellIs" dxfId="46" priority="3" operator="equal">
      <formula>"FORECAST"</formula>
    </cfRule>
  </conditionalFormatting>
  <conditionalFormatting sqref="K43:AV46">
    <cfRule type="expression" dxfId="45" priority="2">
      <formula>K$42 = "FORECAST"</formula>
    </cfRule>
  </conditionalFormatting>
  <conditionalFormatting sqref="K39:AV39">
    <cfRule type="cellIs" dxfId="44" priority="1" operator="equal">
      <formula>"FORECAST"</formula>
    </cfRule>
  </conditionalFormatting>
  <conditionalFormatting sqref="K40:AV41">
    <cfRule type="expression" dxfId="43" priority="4">
      <formula>K$39 = "FORECAST"</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workbookViewId="0">
      <pane ySplit="4" topLeftCell="A5" activePane="bottomLeft" state="frozen"/>
      <selection pane="bottomLeft" activeCell="A5" sqref="A5"/>
    </sheetView>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6" t="s">
        <v>74</v>
      </c>
      <c r="B1" s="181"/>
      <c r="C1" s="181"/>
      <c r="D1" s="181"/>
      <c r="E1" s="181"/>
      <c r="F1" s="181"/>
      <c r="G1" s="181"/>
      <c r="H1" s="181"/>
      <c r="I1" s="181"/>
      <c r="J1" s="181"/>
      <c r="K1" s="181"/>
      <c r="L1" s="248"/>
      <c r="M1" s="248"/>
      <c r="N1" s="248"/>
    </row>
    <row r="2" spans="1:14" ht="15">
      <c r="A2" s="181"/>
      <c r="B2" s="157"/>
      <c r="C2" s="181"/>
      <c r="D2" s="181"/>
      <c r="E2" s="181"/>
      <c r="F2" s="181"/>
      <c r="G2" s="181"/>
      <c r="H2" s="181"/>
      <c r="I2" s="181"/>
      <c r="J2" s="181"/>
      <c r="K2" s="181"/>
      <c r="L2" s="248"/>
      <c r="M2" s="248"/>
      <c r="N2" s="248"/>
    </row>
    <row r="3" spans="1:14" ht="15">
      <c r="A3" s="181"/>
      <c r="B3" s="181"/>
      <c r="C3" s="181"/>
      <c r="D3" s="181"/>
      <c r="E3" s="179"/>
      <c r="F3" s="179"/>
      <c r="G3" s="179"/>
      <c r="H3" s="478" t="s">
        <v>1298</v>
      </c>
      <c r="I3" s="478" t="s">
        <v>1299</v>
      </c>
      <c r="J3" s="179"/>
      <c r="K3" s="179"/>
      <c r="L3" s="248"/>
      <c r="M3" s="248"/>
      <c r="N3" s="248"/>
    </row>
    <row r="4" spans="1:14" ht="30">
      <c r="A4" s="181"/>
      <c r="B4" s="181"/>
      <c r="C4" s="181"/>
      <c r="D4" s="181"/>
      <c r="E4" s="324" t="s">
        <v>1300</v>
      </c>
      <c r="F4" s="325" t="s">
        <v>1301</v>
      </c>
      <c r="G4" s="324" t="s">
        <v>1302</v>
      </c>
      <c r="H4" s="326" t="s">
        <v>1303</v>
      </c>
      <c r="I4" s="326" t="s">
        <v>1304</v>
      </c>
      <c r="J4" s="326" t="s">
        <v>1305</v>
      </c>
      <c r="K4" s="326" t="s">
        <v>1306</v>
      </c>
      <c r="L4" s="327" t="s">
        <v>1307</v>
      </c>
      <c r="M4" s="327" t="s">
        <v>1308</v>
      </c>
      <c r="N4" s="327" t="s">
        <v>1309</v>
      </c>
    </row>
    <row r="5" spans="1:14" ht="15">
      <c r="A5" s="2"/>
      <c r="B5" s="2"/>
      <c r="C5" s="2"/>
      <c r="D5" s="2"/>
      <c r="E5" s="249">
        <v>36251</v>
      </c>
      <c r="F5" s="323">
        <f>EOMONTH(E5, 0)</f>
        <v>36280</v>
      </c>
      <c r="G5" s="159">
        <f>IF(MONTH(E5)&gt;=4,YEAR(E5)+1,YEAR(E5))</f>
        <v>2000</v>
      </c>
      <c r="H5" s="290">
        <v>72.599999999999994</v>
      </c>
      <c r="I5" s="250">
        <v>165.2</v>
      </c>
      <c r="J5" s="258" t="str">
        <f>IF($E5&lt;DATE(2018,7,1),"-",INDEX('Annual Inflation'!$AM$53:$BA$53, MATCH(YEAR(EOMONTH($E5,6)), 'Annual Inflation'!$AM$6:$BA$6, 0))/100)</f>
        <v>-</v>
      </c>
      <c r="K5" s="258" t="str">
        <f>IF($E5&lt;DATE(2018,7,1),"-",INDEX('Annual Inflation'!$AM$50:$BA$50, MATCH(YEAR(EOMONTH($E5,6)), 'Annual Inflation'!$AM$6:$BA$6, 0))/100)</f>
        <v>-</v>
      </c>
      <c r="L5" s="259">
        <f>IF(ISBLANK(H5),L4*((1+J5)^(1/12)),H5)</f>
        <v>72.599999999999994</v>
      </c>
      <c r="M5" s="259">
        <f>IF(ISBLANK(I5),M4*((1+K5)^(1/12)),I5)</f>
        <v>165.2</v>
      </c>
      <c r="N5" s="259">
        <f>IF($E5 &lt; DATE(2023,4,1),  M5,  IF($E5 = DATE(2023,4,1), N4 * ((0.5*L5/L4) + (0.5*M5/M4)), N4*(L5/L4)))</f>
        <v>165.2</v>
      </c>
    </row>
    <row r="6" spans="1:14" ht="15">
      <c r="A6" s="2"/>
      <c r="B6" s="2"/>
      <c r="C6" s="2"/>
      <c r="D6" s="2"/>
      <c r="E6" s="249">
        <v>36281</v>
      </c>
      <c r="F6" s="323">
        <f t="shared" ref="F6:F69" si="0">EOMONTH(E6, 0)</f>
        <v>36311</v>
      </c>
      <c r="G6" s="159">
        <f t="shared" ref="G6:G69" si="1">IF(MONTH(E6)&gt;=4,YEAR(E6)+1,YEAR(E6))</f>
        <v>2000</v>
      </c>
      <c r="H6" s="290">
        <v>72.8</v>
      </c>
      <c r="I6" s="250">
        <v>165.6</v>
      </c>
      <c r="J6" s="258" t="str">
        <f>IF($E6&lt;DATE(2018,7,1),"-",INDEX('Annual Inflation'!$AM$53:$BA$53, MATCH(YEAR(EOMONTH($E6,6)), 'Annual Inflation'!$AM$6:$BA$6, 0))/100)</f>
        <v>-</v>
      </c>
      <c r="K6" s="258" t="str">
        <f>IF($E6&lt;DATE(2018,7,1),"-",INDEX('Annual Inflation'!$AM$50:$BA$50, MATCH(YEAR(EOMONTH($E6,6)), 'Annual Inflation'!$AM$6:$BA$6, 0))/100)</f>
        <v>-</v>
      </c>
      <c r="L6" s="259">
        <f t="shared" ref="L6:L69" si="2">IF(ISBLANK(H6),L5*((1+J6)^(1/12)),H6)</f>
        <v>72.8</v>
      </c>
      <c r="M6" s="259">
        <f t="shared" ref="M6:M69" si="3">IF(ISBLANK(I6),M5*((1+K6)^(1/12)),I6)</f>
        <v>165.6</v>
      </c>
      <c r="N6" s="259">
        <f t="shared" ref="N6:N69" si="4">IF($E6 &lt; DATE(2023,4,1),  M6,  IF($E6 = DATE(2023,4,1), N5 * ((0.5*L6/L5) + (0.5*M6/M5)), N5*(L6/L5)))</f>
        <v>165.6</v>
      </c>
    </row>
    <row r="7" spans="1:14" ht="15">
      <c r="A7" s="2"/>
      <c r="B7" s="2"/>
      <c r="C7" s="2"/>
      <c r="D7" s="2"/>
      <c r="E7" s="249">
        <v>36312</v>
      </c>
      <c r="F7" s="323">
        <f t="shared" si="0"/>
        <v>36341</v>
      </c>
      <c r="G7" s="159">
        <f t="shared" si="1"/>
        <v>2000</v>
      </c>
      <c r="H7" s="290">
        <v>72.7</v>
      </c>
      <c r="I7" s="250">
        <v>165.6</v>
      </c>
      <c r="J7" s="258" t="str">
        <f>IF($E7&lt;DATE(2018,7,1),"-",INDEX('Annual Inflation'!$AM$53:$BA$53, MATCH(YEAR(EOMONTH($E7,6)), 'Annual Inflation'!$AM$6:$BA$6, 0))/100)</f>
        <v>-</v>
      </c>
      <c r="K7" s="258" t="str">
        <f>IF($E7&lt;DATE(2018,7,1),"-",INDEX('Annual Inflation'!$AM$50:$BA$50, MATCH(YEAR(EOMONTH($E7,6)), 'Annual Inflation'!$AM$6:$BA$6, 0))/100)</f>
        <v>-</v>
      </c>
      <c r="L7" s="259">
        <f t="shared" si="2"/>
        <v>72.7</v>
      </c>
      <c r="M7" s="259">
        <f t="shared" si="3"/>
        <v>165.6</v>
      </c>
      <c r="N7" s="259">
        <f t="shared" si="4"/>
        <v>165.6</v>
      </c>
    </row>
    <row r="8" spans="1:14" ht="15">
      <c r="A8" s="2"/>
      <c r="B8" s="2"/>
      <c r="C8" s="2"/>
      <c r="D8" s="2"/>
      <c r="E8" s="249">
        <v>36342</v>
      </c>
      <c r="F8" s="323">
        <f t="shared" si="0"/>
        <v>36372</v>
      </c>
      <c r="G8" s="159">
        <f t="shared" si="1"/>
        <v>2000</v>
      </c>
      <c r="H8" s="290">
        <v>72.400000000000006</v>
      </c>
      <c r="I8" s="250">
        <v>165.1</v>
      </c>
      <c r="J8" s="258" t="str">
        <f>IF($E8&lt;DATE(2018,7,1),"-",INDEX('Annual Inflation'!$AM$53:$BA$53, MATCH(YEAR(EOMONTH($E8,6)), 'Annual Inflation'!$AM$6:$BA$6, 0))/100)</f>
        <v>-</v>
      </c>
      <c r="K8" s="258" t="str">
        <f>IF($E8&lt;DATE(2018,7,1),"-",INDEX('Annual Inflation'!$AM$50:$BA$50, MATCH(YEAR(EOMONTH($E8,6)), 'Annual Inflation'!$AM$6:$BA$6, 0))/100)</f>
        <v>-</v>
      </c>
      <c r="L8" s="259">
        <f t="shared" si="2"/>
        <v>72.400000000000006</v>
      </c>
      <c r="M8" s="259">
        <f t="shared" si="3"/>
        <v>165.1</v>
      </c>
      <c r="N8" s="259">
        <f t="shared" si="4"/>
        <v>165.1</v>
      </c>
    </row>
    <row r="9" spans="1:14" ht="15">
      <c r="A9" s="2"/>
      <c r="B9" s="2"/>
      <c r="C9" s="2"/>
      <c r="D9" s="2"/>
      <c r="E9" s="249">
        <v>36373</v>
      </c>
      <c r="F9" s="323">
        <f t="shared" si="0"/>
        <v>36403</v>
      </c>
      <c r="G9" s="159">
        <f t="shared" si="1"/>
        <v>2000</v>
      </c>
      <c r="H9" s="290">
        <v>72.599999999999994</v>
      </c>
      <c r="I9" s="250">
        <v>165.5</v>
      </c>
      <c r="J9" s="258" t="str">
        <f>IF($E9&lt;DATE(2018,7,1),"-",INDEX('Annual Inflation'!$AM$53:$BA$53, MATCH(YEAR(EOMONTH($E9,6)), 'Annual Inflation'!$AM$6:$BA$6, 0))/100)</f>
        <v>-</v>
      </c>
      <c r="K9" s="258" t="str">
        <f>IF($E9&lt;DATE(2018,7,1),"-",INDEX('Annual Inflation'!$AM$50:$BA$50, MATCH(YEAR(EOMONTH($E9,6)), 'Annual Inflation'!$AM$6:$BA$6, 0))/100)</f>
        <v>-</v>
      </c>
      <c r="L9" s="259">
        <f t="shared" si="2"/>
        <v>72.599999999999994</v>
      </c>
      <c r="M9" s="259">
        <f t="shared" si="3"/>
        <v>165.5</v>
      </c>
      <c r="N9" s="259">
        <f t="shared" si="4"/>
        <v>165.5</v>
      </c>
    </row>
    <row r="10" spans="1:14" ht="15">
      <c r="A10" s="2"/>
      <c r="B10" s="2"/>
      <c r="C10" s="2"/>
      <c r="D10" s="2"/>
      <c r="E10" s="249">
        <v>36404</v>
      </c>
      <c r="F10" s="323">
        <f t="shared" si="0"/>
        <v>36433</v>
      </c>
      <c r="G10" s="159">
        <f t="shared" si="1"/>
        <v>2000</v>
      </c>
      <c r="H10" s="290">
        <v>72.8</v>
      </c>
      <c r="I10" s="250">
        <v>166.2</v>
      </c>
      <c r="J10" s="258" t="str">
        <f>IF($E10&lt;DATE(2018,7,1),"-",INDEX('Annual Inflation'!$AM$53:$BA$53, MATCH(YEAR(EOMONTH($E10,6)), 'Annual Inflation'!$AM$6:$BA$6, 0))/100)</f>
        <v>-</v>
      </c>
      <c r="K10" s="258" t="str">
        <f>IF($E10&lt;DATE(2018,7,1),"-",INDEX('Annual Inflation'!$AM$50:$BA$50, MATCH(YEAR(EOMONTH($E10,6)), 'Annual Inflation'!$AM$6:$BA$6, 0))/100)</f>
        <v>-</v>
      </c>
      <c r="L10" s="259">
        <f t="shared" si="2"/>
        <v>72.8</v>
      </c>
      <c r="M10" s="259">
        <f t="shared" si="3"/>
        <v>166.2</v>
      </c>
      <c r="N10" s="259">
        <f t="shared" si="4"/>
        <v>166.2</v>
      </c>
    </row>
    <row r="11" spans="1:14" ht="15">
      <c r="A11" s="2"/>
      <c r="B11" s="2"/>
      <c r="C11" s="2"/>
      <c r="D11" s="2"/>
      <c r="E11" s="249">
        <v>36434</v>
      </c>
      <c r="F11" s="323">
        <f t="shared" si="0"/>
        <v>36464</v>
      </c>
      <c r="G11" s="159">
        <f t="shared" si="1"/>
        <v>2000</v>
      </c>
      <c r="H11" s="290">
        <v>72.8</v>
      </c>
      <c r="I11" s="250">
        <v>166.5</v>
      </c>
      <c r="J11" s="258" t="str">
        <f>IF($E11&lt;DATE(2018,7,1),"-",INDEX('Annual Inflation'!$AM$53:$BA$53, MATCH(YEAR(EOMONTH($E11,6)), 'Annual Inflation'!$AM$6:$BA$6, 0))/100)</f>
        <v>-</v>
      </c>
      <c r="K11" s="258" t="str">
        <f>IF($E11&lt;DATE(2018,7,1),"-",INDEX('Annual Inflation'!$AM$50:$BA$50, MATCH(YEAR(EOMONTH($E11,6)), 'Annual Inflation'!$AM$6:$BA$6, 0))/100)</f>
        <v>-</v>
      </c>
      <c r="L11" s="259">
        <f t="shared" si="2"/>
        <v>72.8</v>
      </c>
      <c r="M11" s="259">
        <f t="shared" si="3"/>
        <v>166.5</v>
      </c>
      <c r="N11" s="259">
        <f t="shared" si="4"/>
        <v>166.5</v>
      </c>
    </row>
    <row r="12" spans="1:14" ht="15">
      <c r="A12" s="2"/>
      <c r="B12" s="2"/>
      <c r="C12" s="2"/>
      <c r="D12" s="2"/>
      <c r="E12" s="249">
        <v>36465</v>
      </c>
      <c r="F12" s="323">
        <f t="shared" si="0"/>
        <v>36494</v>
      </c>
      <c r="G12" s="159">
        <f t="shared" si="1"/>
        <v>2000</v>
      </c>
      <c r="H12" s="290">
        <v>72.900000000000006</v>
      </c>
      <c r="I12" s="250">
        <v>166.7</v>
      </c>
      <c r="J12" s="258" t="str">
        <f>IF($E12&lt;DATE(2018,7,1),"-",INDEX('Annual Inflation'!$AM$53:$BA$53, MATCH(YEAR(EOMONTH($E12,6)), 'Annual Inflation'!$AM$6:$BA$6, 0))/100)</f>
        <v>-</v>
      </c>
      <c r="K12" s="258" t="str">
        <f>IF($E12&lt;DATE(2018,7,1),"-",INDEX('Annual Inflation'!$AM$50:$BA$50, MATCH(YEAR(EOMONTH($E12,6)), 'Annual Inflation'!$AM$6:$BA$6, 0))/100)</f>
        <v>-</v>
      </c>
      <c r="L12" s="259">
        <f t="shared" si="2"/>
        <v>72.900000000000006</v>
      </c>
      <c r="M12" s="259">
        <f t="shared" si="3"/>
        <v>166.7</v>
      </c>
      <c r="N12" s="259">
        <f t="shared" si="4"/>
        <v>166.7</v>
      </c>
    </row>
    <row r="13" spans="1:14" ht="15">
      <c r="A13" s="2"/>
      <c r="B13" s="2"/>
      <c r="C13" s="2"/>
      <c r="D13" s="2"/>
      <c r="E13" s="249">
        <v>36495</v>
      </c>
      <c r="F13" s="323">
        <f t="shared" si="0"/>
        <v>36525</v>
      </c>
      <c r="G13" s="159">
        <f t="shared" si="1"/>
        <v>2000</v>
      </c>
      <c r="H13" s="290">
        <v>73.099999999999994</v>
      </c>
      <c r="I13" s="250">
        <v>167.3</v>
      </c>
      <c r="J13" s="258" t="str">
        <f>IF($E13&lt;DATE(2018,7,1),"-",INDEX('Annual Inflation'!$AM$53:$BA$53, MATCH(YEAR(EOMONTH($E13,6)), 'Annual Inflation'!$AM$6:$BA$6, 0))/100)</f>
        <v>-</v>
      </c>
      <c r="K13" s="258" t="str">
        <f>IF($E13&lt;DATE(2018,7,1),"-",INDEX('Annual Inflation'!$AM$50:$BA$50, MATCH(YEAR(EOMONTH($E13,6)), 'Annual Inflation'!$AM$6:$BA$6, 0))/100)</f>
        <v>-</v>
      </c>
      <c r="L13" s="259">
        <f t="shared" si="2"/>
        <v>73.099999999999994</v>
      </c>
      <c r="M13" s="259">
        <f t="shared" si="3"/>
        <v>167.3</v>
      </c>
      <c r="N13" s="259">
        <f t="shared" si="4"/>
        <v>167.3</v>
      </c>
    </row>
    <row r="14" spans="1:14" ht="15">
      <c r="A14" s="2"/>
      <c r="B14" s="2"/>
      <c r="C14" s="2"/>
      <c r="D14" s="2"/>
      <c r="E14" s="249">
        <v>36526</v>
      </c>
      <c r="F14" s="323">
        <f t="shared" si="0"/>
        <v>36556</v>
      </c>
      <c r="G14" s="159">
        <f t="shared" si="1"/>
        <v>2000</v>
      </c>
      <c r="H14" s="290">
        <v>72.599999999999994</v>
      </c>
      <c r="I14" s="250">
        <v>166.6</v>
      </c>
      <c r="J14" s="258" t="str">
        <f>IF($E14&lt;DATE(2018,7,1),"-",INDEX('Annual Inflation'!$AM$53:$BA$53, MATCH(YEAR(EOMONTH($E14,6)), 'Annual Inflation'!$AM$6:$BA$6, 0))/100)</f>
        <v>-</v>
      </c>
      <c r="K14" s="258" t="str">
        <f>IF($E14&lt;DATE(2018,7,1),"-",INDEX('Annual Inflation'!$AM$50:$BA$50, MATCH(YEAR(EOMONTH($E14,6)), 'Annual Inflation'!$AM$6:$BA$6, 0))/100)</f>
        <v>-</v>
      </c>
      <c r="L14" s="259">
        <f t="shared" si="2"/>
        <v>72.599999999999994</v>
      </c>
      <c r="M14" s="259">
        <f t="shared" si="3"/>
        <v>166.6</v>
      </c>
      <c r="N14" s="259">
        <f t="shared" si="4"/>
        <v>166.6</v>
      </c>
    </row>
    <row r="15" spans="1:14" ht="15">
      <c r="A15" s="2"/>
      <c r="B15" s="2"/>
      <c r="C15" s="2"/>
      <c r="D15" s="2"/>
      <c r="E15" s="249">
        <v>36557</v>
      </c>
      <c r="F15" s="323">
        <f t="shared" si="0"/>
        <v>36585</v>
      </c>
      <c r="G15" s="159">
        <f t="shared" si="1"/>
        <v>2000</v>
      </c>
      <c r="H15" s="290">
        <v>72.8</v>
      </c>
      <c r="I15" s="250">
        <v>167.5</v>
      </c>
      <c r="J15" s="258" t="str">
        <f>IF($E15&lt;DATE(2018,7,1),"-",INDEX('Annual Inflation'!$AM$53:$BA$53, MATCH(YEAR(EOMONTH($E15,6)), 'Annual Inflation'!$AM$6:$BA$6, 0))/100)</f>
        <v>-</v>
      </c>
      <c r="K15" s="258" t="str">
        <f>IF($E15&lt;DATE(2018,7,1),"-",INDEX('Annual Inflation'!$AM$50:$BA$50, MATCH(YEAR(EOMONTH($E15,6)), 'Annual Inflation'!$AM$6:$BA$6, 0))/100)</f>
        <v>-</v>
      </c>
      <c r="L15" s="259">
        <f t="shared" si="2"/>
        <v>72.8</v>
      </c>
      <c r="M15" s="259">
        <f t="shared" si="3"/>
        <v>167.5</v>
      </c>
      <c r="N15" s="259">
        <f t="shared" si="4"/>
        <v>167.5</v>
      </c>
    </row>
    <row r="16" spans="1:14" ht="15">
      <c r="A16" s="2"/>
      <c r="B16" s="2"/>
      <c r="C16" s="2"/>
      <c r="D16" s="2"/>
      <c r="E16" s="249">
        <v>36586</v>
      </c>
      <c r="F16" s="323">
        <f t="shared" si="0"/>
        <v>36616</v>
      </c>
      <c r="G16" s="159">
        <f t="shared" si="1"/>
        <v>2000</v>
      </c>
      <c r="H16" s="290">
        <v>73</v>
      </c>
      <c r="I16" s="250">
        <v>168.4</v>
      </c>
      <c r="J16" s="258" t="str">
        <f>IF($E16&lt;DATE(2018,7,1),"-",INDEX('Annual Inflation'!$AM$53:$BA$53, MATCH(YEAR(EOMONTH($E16,6)), 'Annual Inflation'!$AM$6:$BA$6, 0))/100)</f>
        <v>-</v>
      </c>
      <c r="K16" s="258" t="str">
        <f>IF($E16&lt;DATE(2018,7,1),"-",INDEX('Annual Inflation'!$AM$50:$BA$50, MATCH(YEAR(EOMONTH($E16,6)), 'Annual Inflation'!$AM$6:$BA$6, 0))/100)</f>
        <v>-</v>
      </c>
      <c r="L16" s="259">
        <f t="shared" si="2"/>
        <v>73</v>
      </c>
      <c r="M16" s="259">
        <f t="shared" si="3"/>
        <v>168.4</v>
      </c>
      <c r="N16" s="259">
        <f t="shared" si="4"/>
        <v>168.4</v>
      </c>
    </row>
    <row r="17" spans="1:14" ht="15">
      <c r="A17" s="2"/>
      <c r="B17" s="15"/>
      <c r="C17" s="15"/>
      <c r="D17" s="15"/>
      <c r="E17" s="249">
        <v>36617</v>
      </c>
      <c r="F17" s="323">
        <f t="shared" si="0"/>
        <v>36646</v>
      </c>
      <c r="G17" s="159">
        <f t="shared" si="1"/>
        <v>2001</v>
      </c>
      <c r="H17" s="290">
        <v>73.3</v>
      </c>
      <c r="I17" s="250">
        <v>170.1</v>
      </c>
      <c r="J17" s="258" t="str">
        <f>IF($E17&lt;DATE(2018,7,1),"-",INDEX('Annual Inflation'!$AM$53:$BA$53, MATCH(YEAR(EOMONTH($E17,6)), 'Annual Inflation'!$AM$6:$BA$6, 0))/100)</f>
        <v>-</v>
      </c>
      <c r="K17" s="258" t="str">
        <f>IF($E17&lt;DATE(2018,7,1),"-",INDEX('Annual Inflation'!$AM$50:$BA$50, MATCH(YEAR(EOMONTH($E17,6)), 'Annual Inflation'!$AM$6:$BA$6, 0))/100)</f>
        <v>-</v>
      </c>
      <c r="L17" s="259">
        <f t="shared" si="2"/>
        <v>73.3</v>
      </c>
      <c r="M17" s="259">
        <f t="shared" si="3"/>
        <v>170.1</v>
      </c>
      <c r="N17" s="259">
        <f t="shared" si="4"/>
        <v>170.1</v>
      </c>
    </row>
    <row r="18" spans="1:14" ht="15">
      <c r="A18" s="2"/>
      <c r="B18" s="2"/>
      <c r="C18" s="2"/>
      <c r="D18" s="2"/>
      <c r="E18" s="249">
        <v>36647</v>
      </c>
      <c r="F18" s="323">
        <f t="shared" si="0"/>
        <v>36677</v>
      </c>
      <c r="G18" s="159">
        <f t="shared" si="1"/>
        <v>2001</v>
      </c>
      <c r="H18" s="290">
        <v>73.5</v>
      </c>
      <c r="I18" s="250">
        <v>170.7</v>
      </c>
      <c r="J18" s="258" t="str">
        <f>IF($E18&lt;DATE(2018,7,1),"-",INDEX('Annual Inflation'!$AM$53:$BA$53, MATCH(YEAR(EOMONTH($E18,6)), 'Annual Inflation'!$AM$6:$BA$6, 0))/100)</f>
        <v>-</v>
      </c>
      <c r="K18" s="258" t="str">
        <f>IF($E18&lt;DATE(2018,7,1),"-",INDEX('Annual Inflation'!$AM$50:$BA$50, MATCH(YEAR(EOMONTH($E18,6)), 'Annual Inflation'!$AM$6:$BA$6, 0))/100)</f>
        <v>-</v>
      </c>
      <c r="L18" s="259">
        <f t="shared" si="2"/>
        <v>73.5</v>
      </c>
      <c r="M18" s="259">
        <f t="shared" si="3"/>
        <v>170.7</v>
      </c>
      <c r="N18" s="259">
        <f t="shared" si="4"/>
        <v>170.7</v>
      </c>
    </row>
    <row r="19" spans="1:14" ht="15">
      <c r="A19" s="2"/>
      <c r="B19" s="2"/>
      <c r="C19" s="141"/>
      <c r="D19" s="141"/>
      <c r="E19" s="249">
        <v>36678</v>
      </c>
      <c r="F19" s="323">
        <f t="shared" si="0"/>
        <v>36707</v>
      </c>
      <c r="G19" s="159">
        <f t="shared" si="1"/>
        <v>2001</v>
      </c>
      <c r="H19" s="290">
        <v>73.599999999999994</v>
      </c>
      <c r="I19" s="250">
        <v>171.1</v>
      </c>
      <c r="J19" s="258" t="str">
        <f>IF($E19&lt;DATE(2018,7,1),"-",INDEX('Annual Inflation'!$AM$53:$BA$53, MATCH(YEAR(EOMONTH($E19,6)), 'Annual Inflation'!$AM$6:$BA$6, 0))/100)</f>
        <v>-</v>
      </c>
      <c r="K19" s="258" t="str">
        <f>IF($E19&lt;DATE(2018,7,1),"-",INDEX('Annual Inflation'!$AM$50:$BA$50, MATCH(YEAR(EOMONTH($E19,6)), 'Annual Inflation'!$AM$6:$BA$6, 0))/100)</f>
        <v>-</v>
      </c>
      <c r="L19" s="259">
        <f t="shared" si="2"/>
        <v>73.599999999999994</v>
      </c>
      <c r="M19" s="259">
        <f t="shared" si="3"/>
        <v>171.1</v>
      </c>
      <c r="N19" s="259">
        <f t="shared" si="4"/>
        <v>171.1</v>
      </c>
    </row>
    <row r="20" spans="1:14" ht="15">
      <c r="A20" s="2"/>
      <c r="B20" s="2"/>
      <c r="C20" s="34"/>
      <c r="D20" s="34"/>
      <c r="E20" s="249">
        <v>36708</v>
      </c>
      <c r="F20" s="323">
        <f t="shared" si="0"/>
        <v>36738</v>
      </c>
      <c r="G20" s="159">
        <f t="shared" si="1"/>
        <v>2001</v>
      </c>
      <c r="H20" s="290">
        <v>73.3</v>
      </c>
      <c r="I20" s="250">
        <v>170.5</v>
      </c>
      <c r="J20" s="258" t="str">
        <f>IF($E20&lt;DATE(2018,7,1),"-",INDEX('Annual Inflation'!$AM$53:$BA$53, MATCH(YEAR(EOMONTH($E20,6)), 'Annual Inflation'!$AM$6:$BA$6, 0))/100)</f>
        <v>-</v>
      </c>
      <c r="K20" s="258" t="str">
        <f>IF($E20&lt;DATE(2018,7,1),"-",INDEX('Annual Inflation'!$AM$50:$BA$50, MATCH(YEAR(EOMONTH($E20,6)), 'Annual Inflation'!$AM$6:$BA$6, 0))/100)</f>
        <v>-</v>
      </c>
      <c r="L20" s="259">
        <f t="shared" si="2"/>
        <v>73.3</v>
      </c>
      <c r="M20" s="259">
        <f t="shared" si="3"/>
        <v>170.5</v>
      </c>
      <c r="N20" s="259">
        <f t="shared" si="4"/>
        <v>170.5</v>
      </c>
    </row>
    <row r="21" spans="1:14" ht="15">
      <c r="A21" s="2"/>
      <c r="B21" s="2"/>
      <c r="C21" s="2"/>
      <c r="D21" s="2"/>
      <c r="E21" s="249">
        <v>36739</v>
      </c>
      <c r="F21" s="323">
        <f t="shared" si="0"/>
        <v>36769</v>
      </c>
      <c r="G21" s="159">
        <f t="shared" si="1"/>
        <v>2001</v>
      </c>
      <c r="H21" s="290">
        <v>73.3</v>
      </c>
      <c r="I21" s="250">
        <v>170.5</v>
      </c>
      <c r="J21" s="258" t="str">
        <f>IF($E21&lt;DATE(2018,7,1),"-",INDEX('Annual Inflation'!$AM$53:$BA$53, MATCH(YEAR(EOMONTH($E21,6)), 'Annual Inflation'!$AM$6:$BA$6, 0))/100)</f>
        <v>-</v>
      </c>
      <c r="K21" s="258" t="str">
        <f>IF($E21&lt;DATE(2018,7,1),"-",INDEX('Annual Inflation'!$AM$50:$BA$50, MATCH(YEAR(EOMONTH($E21,6)), 'Annual Inflation'!$AM$6:$BA$6, 0))/100)</f>
        <v>-</v>
      </c>
      <c r="L21" s="259">
        <f t="shared" si="2"/>
        <v>73.3</v>
      </c>
      <c r="M21" s="259">
        <f t="shared" si="3"/>
        <v>170.5</v>
      </c>
      <c r="N21" s="259">
        <f t="shared" si="4"/>
        <v>170.5</v>
      </c>
    </row>
    <row r="22" spans="1:14" ht="15">
      <c r="A22" s="2"/>
      <c r="B22" s="2"/>
      <c r="C22" s="2"/>
      <c r="D22" s="27"/>
      <c r="E22" s="249">
        <v>36770</v>
      </c>
      <c r="F22" s="323">
        <f t="shared" si="0"/>
        <v>36799</v>
      </c>
      <c r="G22" s="159">
        <f t="shared" si="1"/>
        <v>2001</v>
      </c>
      <c r="H22" s="290">
        <v>73.8</v>
      </c>
      <c r="I22" s="250">
        <v>171.7</v>
      </c>
      <c r="J22" s="258" t="str">
        <f>IF($E22&lt;DATE(2018,7,1),"-",INDEX('Annual Inflation'!$AM$53:$BA$53, MATCH(YEAR(EOMONTH($E22,6)), 'Annual Inflation'!$AM$6:$BA$6, 0))/100)</f>
        <v>-</v>
      </c>
      <c r="K22" s="258" t="str">
        <f>IF($E22&lt;DATE(2018,7,1),"-",INDEX('Annual Inflation'!$AM$50:$BA$50, MATCH(YEAR(EOMONTH($E22,6)), 'Annual Inflation'!$AM$6:$BA$6, 0))/100)</f>
        <v>-</v>
      </c>
      <c r="L22" s="259">
        <f t="shared" si="2"/>
        <v>73.8</v>
      </c>
      <c r="M22" s="259">
        <f t="shared" si="3"/>
        <v>171.7</v>
      </c>
      <c r="N22" s="259">
        <f t="shared" si="4"/>
        <v>171.7</v>
      </c>
    </row>
    <row r="23" spans="1:14" ht="15">
      <c r="A23" s="2"/>
      <c r="B23" s="2"/>
      <c r="C23" s="2"/>
      <c r="D23" s="34"/>
      <c r="E23" s="249">
        <v>36800</v>
      </c>
      <c r="F23" s="323">
        <f t="shared" si="0"/>
        <v>36830</v>
      </c>
      <c r="G23" s="159">
        <f t="shared" si="1"/>
        <v>2001</v>
      </c>
      <c r="H23" s="290">
        <v>73.8</v>
      </c>
      <c r="I23" s="250">
        <v>171.6</v>
      </c>
      <c r="J23" s="258" t="str">
        <f>IF($E23&lt;DATE(2018,7,1),"-",INDEX('Annual Inflation'!$AM$53:$BA$53, MATCH(YEAR(EOMONTH($E23,6)), 'Annual Inflation'!$AM$6:$BA$6, 0))/100)</f>
        <v>-</v>
      </c>
      <c r="K23" s="258" t="str">
        <f>IF($E23&lt;DATE(2018,7,1),"-",INDEX('Annual Inflation'!$AM$50:$BA$50, MATCH(YEAR(EOMONTH($E23,6)), 'Annual Inflation'!$AM$6:$BA$6, 0))/100)</f>
        <v>-</v>
      </c>
      <c r="L23" s="259">
        <f t="shared" si="2"/>
        <v>73.8</v>
      </c>
      <c r="M23" s="259">
        <f t="shared" si="3"/>
        <v>171.6</v>
      </c>
      <c r="N23" s="259">
        <f t="shared" si="4"/>
        <v>171.6</v>
      </c>
    </row>
    <row r="24" spans="1:14" ht="15">
      <c r="A24" s="2"/>
      <c r="B24" s="2"/>
      <c r="C24" s="2"/>
      <c r="D24" s="2"/>
      <c r="E24" s="249">
        <v>36831</v>
      </c>
      <c r="F24" s="323">
        <f t="shared" si="0"/>
        <v>36860</v>
      </c>
      <c r="G24" s="159">
        <f t="shared" si="1"/>
        <v>2001</v>
      </c>
      <c r="H24" s="290">
        <v>74</v>
      </c>
      <c r="I24" s="250">
        <v>172.1</v>
      </c>
      <c r="J24" s="258" t="str">
        <f>IF($E24&lt;DATE(2018,7,1),"-",INDEX('Annual Inflation'!$AM$53:$BA$53, MATCH(YEAR(EOMONTH($E24,6)), 'Annual Inflation'!$AM$6:$BA$6, 0))/100)</f>
        <v>-</v>
      </c>
      <c r="K24" s="258" t="str">
        <f>IF($E24&lt;DATE(2018,7,1),"-",INDEX('Annual Inflation'!$AM$50:$BA$50, MATCH(YEAR(EOMONTH($E24,6)), 'Annual Inflation'!$AM$6:$BA$6, 0))/100)</f>
        <v>-</v>
      </c>
      <c r="L24" s="259">
        <f t="shared" si="2"/>
        <v>74</v>
      </c>
      <c r="M24" s="259">
        <f t="shared" si="3"/>
        <v>172.1</v>
      </c>
      <c r="N24" s="259">
        <f t="shared" si="4"/>
        <v>172.1</v>
      </c>
    </row>
    <row r="25" spans="1:14" ht="15">
      <c r="A25" s="2"/>
      <c r="B25" s="2"/>
      <c r="C25" s="2"/>
      <c r="D25" s="2"/>
      <c r="E25" s="249">
        <v>36861</v>
      </c>
      <c r="F25" s="323">
        <f t="shared" si="0"/>
        <v>36891</v>
      </c>
      <c r="G25" s="159">
        <f t="shared" si="1"/>
        <v>2001</v>
      </c>
      <c r="H25" s="290">
        <v>74</v>
      </c>
      <c r="I25" s="250">
        <v>172.2</v>
      </c>
      <c r="J25" s="258" t="str">
        <f>IF($E25&lt;DATE(2018,7,1),"-",INDEX('Annual Inflation'!$AM$53:$BA$53, MATCH(YEAR(EOMONTH($E25,6)), 'Annual Inflation'!$AM$6:$BA$6, 0))/100)</f>
        <v>-</v>
      </c>
      <c r="K25" s="258" t="str">
        <f>IF($E25&lt;DATE(2018,7,1),"-",INDEX('Annual Inflation'!$AM$50:$BA$50, MATCH(YEAR(EOMONTH($E25,6)), 'Annual Inflation'!$AM$6:$BA$6, 0))/100)</f>
        <v>-</v>
      </c>
      <c r="L25" s="259">
        <f t="shared" si="2"/>
        <v>74</v>
      </c>
      <c r="M25" s="259">
        <f t="shared" si="3"/>
        <v>172.2</v>
      </c>
      <c r="N25" s="259">
        <f t="shared" si="4"/>
        <v>172.2</v>
      </c>
    </row>
    <row r="26" spans="1:14" ht="15">
      <c r="A26" s="2"/>
      <c r="B26" s="2"/>
      <c r="C26" s="2"/>
      <c r="D26" s="2"/>
      <c r="E26" s="249">
        <v>36892</v>
      </c>
      <c r="F26" s="323">
        <f t="shared" si="0"/>
        <v>36922</v>
      </c>
      <c r="G26" s="159">
        <f t="shared" si="1"/>
        <v>2001</v>
      </c>
      <c r="H26" s="290">
        <v>73.5</v>
      </c>
      <c r="I26" s="250">
        <v>171.1</v>
      </c>
      <c r="J26" s="258" t="str">
        <f>IF($E26&lt;DATE(2018,7,1),"-",INDEX('Annual Inflation'!$AM$53:$BA$53, MATCH(YEAR(EOMONTH($E26,6)), 'Annual Inflation'!$AM$6:$BA$6, 0))/100)</f>
        <v>-</v>
      </c>
      <c r="K26" s="258" t="str">
        <f>IF($E26&lt;DATE(2018,7,1),"-",INDEX('Annual Inflation'!$AM$50:$BA$50, MATCH(YEAR(EOMONTH($E26,6)), 'Annual Inflation'!$AM$6:$BA$6, 0))/100)</f>
        <v>-</v>
      </c>
      <c r="L26" s="259">
        <f t="shared" si="2"/>
        <v>73.5</v>
      </c>
      <c r="M26" s="259">
        <f t="shared" si="3"/>
        <v>171.1</v>
      </c>
      <c r="N26" s="259">
        <f t="shared" si="4"/>
        <v>171.1</v>
      </c>
    </row>
    <row r="27" spans="1:14" ht="15">
      <c r="A27" s="2"/>
      <c r="B27" s="2"/>
      <c r="C27" s="2"/>
      <c r="D27" s="2"/>
      <c r="E27" s="249">
        <v>36923</v>
      </c>
      <c r="F27" s="323">
        <f t="shared" si="0"/>
        <v>36950</v>
      </c>
      <c r="G27" s="159">
        <f t="shared" si="1"/>
        <v>2001</v>
      </c>
      <c r="H27" s="290">
        <v>73.7</v>
      </c>
      <c r="I27" s="250">
        <v>172</v>
      </c>
      <c r="J27" s="258" t="str">
        <f>IF($E27&lt;DATE(2018,7,1),"-",INDEX('Annual Inflation'!$AM$53:$BA$53, MATCH(YEAR(EOMONTH($E27,6)), 'Annual Inflation'!$AM$6:$BA$6, 0))/100)</f>
        <v>-</v>
      </c>
      <c r="K27" s="258" t="str">
        <f>IF($E27&lt;DATE(2018,7,1),"-",INDEX('Annual Inflation'!$AM$50:$BA$50, MATCH(YEAR(EOMONTH($E27,6)), 'Annual Inflation'!$AM$6:$BA$6, 0))/100)</f>
        <v>-</v>
      </c>
      <c r="L27" s="259">
        <f t="shared" si="2"/>
        <v>73.7</v>
      </c>
      <c r="M27" s="259">
        <f t="shared" si="3"/>
        <v>172</v>
      </c>
      <c r="N27" s="259">
        <f t="shared" si="4"/>
        <v>172</v>
      </c>
    </row>
    <row r="28" spans="1:14" ht="15">
      <c r="A28" s="2"/>
      <c r="B28" s="2"/>
      <c r="C28" s="2"/>
      <c r="D28" s="2"/>
      <c r="E28" s="249">
        <v>36951</v>
      </c>
      <c r="F28" s="323">
        <f t="shared" si="0"/>
        <v>36981</v>
      </c>
      <c r="G28" s="159">
        <f t="shared" si="1"/>
        <v>2001</v>
      </c>
      <c r="H28" s="290">
        <v>73.900000000000006</v>
      </c>
      <c r="I28" s="250">
        <v>172.2</v>
      </c>
      <c r="J28" s="258" t="str">
        <f>IF($E28&lt;DATE(2018,7,1),"-",INDEX('Annual Inflation'!$AM$53:$BA$53, MATCH(YEAR(EOMONTH($E28,6)), 'Annual Inflation'!$AM$6:$BA$6, 0))/100)</f>
        <v>-</v>
      </c>
      <c r="K28" s="258" t="str">
        <f>IF($E28&lt;DATE(2018,7,1),"-",INDEX('Annual Inflation'!$AM$50:$BA$50, MATCH(YEAR(EOMONTH($E28,6)), 'Annual Inflation'!$AM$6:$BA$6, 0))/100)</f>
        <v>-</v>
      </c>
      <c r="L28" s="259">
        <f t="shared" si="2"/>
        <v>73.900000000000006</v>
      </c>
      <c r="M28" s="259">
        <f t="shared" si="3"/>
        <v>172.2</v>
      </c>
      <c r="N28" s="259">
        <f t="shared" si="4"/>
        <v>172.2</v>
      </c>
    </row>
    <row r="29" spans="1:14" ht="15">
      <c r="A29" s="2"/>
      <c r="B29" s="2"/>
      <c r="C29" s="2"/>
      <c r="D29" s="2"/>
      <c r="E29" s="249">
        <v>36982</v>
      </c>
      <c r="F29" s="323">
        <f t="shared" si="0"/>
        <v>37011</v>
      </c>
      <c r="G29" s="159">
        <f t="shared" si="1"/>
        <v>2002</v>
      </c>
      <c r="H29" s="290">
        <v>74.400000000000006</v>
      </c>
      <c r="I29" s="250">
        <v>173.1</v>
      </c>
      <c r="J29" s="258" t="str">
        <f>IF($E29&lt;DATE(2018,7,1),"-",INDEX('Annual Inflation'!$AM$53:$BA$53, MATCH(YEAR(EOMONTH($E29,6)), 'Annual Inflation'!$AM$6:$BA$6, 0))/100)</f>
        <v>-</v>
      </c>
      <c r="K29" s="258" t="str">
        <f>IF($E29&lt;DATE(2018,7,1),"-",INDEX('Annual Inflation'!$AM$50:$BA$50, MATCH(YEAR(EOMONTH($E29,6)), 'Annual Inflation'!$AM$6:$BA$6, 0))/100)</f>
        <v>-</v>
      </c>
      <c r="L29" s="259">
        <f t="shared" si="2"/>
        <v>74.400000000000006</v>
      </c>
      <c r="M29" s="259">
        <f t="shared" si="3"/>
        <v>173.1</v>
      </c>
      <c r="N29" s="259">
        <f t="shared" si="4"/>
        <v>173.1</v>
      </c>
    </row>
    <row r="30" spans="1:14" ht="15">
      <c r="A30" s="2"/>
      <c r="B30" s="2"/>
      <c r="C30" s="2"/>
      <c r="D30" s="2"/>
      <c r="E30" s="249">
        <v>37012</v>
      </c>
      <c r="F30" s="323">
        <f t="shared" si="0"/>
        <v>37042</v>
      </c>
      <c r="G30" s="159">
        <f t="shared" si="1"/>
        <v>2002</v>
      </c>
      <c r="H30" s="290">
        <v>74.900000000000006</v>
      </c>
      <c r="I30" s="250">
        <v>174.2</v>
      </c>
      <c r="J30" s="258" t="str">
        <f>IF($E30&lt;DATE(2018,7,1),"-",INDEX('Annual Inflation'!$AM$53:$BA$53, MATCH(YEAR(EOMONTH($E30,6)), 'Annual Inflation'!$AM$6:$BA$6, 0))/100)</f>
        <v>-</v>
      </c>
      <c r="K30" s="258" t="str">
        <f>IF($E30&lt;DATE(2018,7,1),"-",INDEX('Annual Inflation'!$AM$50:$BA$50, MATCH(YEAR(EOMONTH($E30,6)), 'Annual Inflation'!$AM$6:$BA$6, 0))/100)</f>
        <v>-</v>
      </c>
      <c r="L30" s="259">
        <f t="shared" si="2"/>
        <v>74.900000000000006</v>
      </c>
      <c r="M30" s="259">
        <f t="shared" si="3"/>
        <v>174.2</v>
      </c>
      <c r="N30" s="259">
        <f t="shared" si="4"/>
        <v>174.2</v>
      </c>
    </row>
    <row r="31" spans="1:14" ht="15">
      <c r="A31" s="2"/>
      <c r="B31" s="2"/>
      <c r="C31" s="2"/>
      <c r="D31" s="27"/>
      <c r="E31" s="249">
        <v>37043</v>
      </c>
      <c r="F31" s="323">
        <f t="shared" si="0"/>
        <v>37072</v>
      </c>
      <c r="G31" s="159">
        <f t="shared" si="1"/>
        <v>2002</v>
      </c>
      <c r="H31" s="290">
        <v>75</v>
      </c>
      <c r="I31" s="250">
        <v>174.4</v>
      </c>
      <c r="J31" s="258" t="str">
        <f>IF($E31&lt;DATE(2018,7,1),"-",INDEX('Annual Inflation'!$AM$53:$BA$53, MATCH(YEAR(EOMONTH($E31,6)), 'Annual Inflation'!$AM$6:$BA$6, 0))/100)</f>
        <v>-</v>
      </c>
      <c r="K31" s="258" t="str">
        <f>IF($E31&lt;DATE(2018,7,1),"-",INDEX('Annual Inflation'!$AM$50:$BA$50, MATCH(YEAR(EOMONTH($E31,6)), 'Annual Inflation'!$AM$6:$BA$6, 0))/100)</f>
        <v>-</v>
      </c>
      <c r="L31" s="259">
        <f t="shared" si="2"/>
        <v>75</v>
      </c>
      <c r="M31" s="259">
        <f t="shared" si="3"/>
        <v>174.4</v>
      </c>
      <c r="N31" s="259">
        <f t="shared" si="4"/>
        <v>174.4</v>
      </c>
    </row>
    <row r="32" spans="1:14" ht="15">
      <c r="A32" s="2"/>
      <c r="B32" s="2"/>
      <c r="C32" s="2"/>
      <c r="D32" s="34"/>
      <c r="E32" s="249">
        <v>37073</v>
      </c>
      <c r="F32" s="323">
        <f t="shared" si="0"/>
        <v>37103</v>
      </c>
      <c r="G32" s="159">
        <f t="shared" si="1"/>
        <v>2002</v>
      </c>
      <c r="H32" s="290">
        <v>74.5</v>
      </c>
      <c r="I32" s="250">
        <v>173.3</v>
      </c>
      <c r="J32" s="258" t="str">
        <f>IF($E32&lt;DATE(2018,7,1),"-",INDEX('Annual Inflation'!$AM$53:$BA$53, MATCH(YEAR(EOMONTH($E32,6)), 'Annual Inflation'!$AM$6:$BA$6, 0))/100)</f>
        <v>-</v>
      </c>
      <c r="K32" s="258" t="str">
        <f>IF($E32&lt;DATE(2018,7,1),"-",INDEX('Annual Inflation'!$AM$50:$BA$50, MATCH(YEAR(EOMONTH($E32,6)), 'Annual Inflation'!$AM$6:$BA$6, 0))/100)</f>
        <v>-</v>
      </c>
      <c r="L32" s="259">
        <f t="shared" si="2"/>
        <v>74.5</v>
      </c>
      <c r="M32" s="259">
        <f t="shared" si="3"/>
        <v>173.3</v>
      </c>
      <c r="N32" s="259">
        <f t="shared" si="4"/>
        <v>173.3</v>
      </c>
    </row>
    <row r="33" spans="1:14" ht="15">
      <c r="A33" s="2"/>
      <c r="B33" s="2"/>
      <c r="C33" s="2"/>
      <c r="D33" s="2"/>
      <c r="E33" s="249">
        <v>37104</v>
      </c>
      <c r="F33" s="323">
        <f t="shared" si="0"/>
        <v>37134</v>
      </c>
      <c r="G33" s="159">
        <f t="shared" si="1"/>
        <v>2002</v>
      </c>
      <c r="H33" s="290">
        <v>74.8</v>
      </c>
      <c r="I33" s="250">
        <v>174</v>
      </c>
      <c r="J33" s="258" t="str">
        <f>IF($E33&lt;DATE(2018,7,1),"-",INDEX('Annual Inflation'!$AM$53:$BA$53, MATCH(YEAR(EOMONTH($E33,6)), 'Annual Inflation'!$AM$6:$BA$6, 0))/100)</f>
        <v>-</v>
      </c>
      <c r="K33" s="258" t="str">
        <f>IF($E33&lt;DATE(2018,7,1),"-",INDEX('Annual Inflation'!$AM$50:$BA$50, MATCH(YEAR(EOMONTH($E33,6)), 'Annual Inflation'!$AM$6:$BA$6, 0))/100)</f>
        <v>-</v>
      </c>
      <c r="L33" s="259">
        <f t="shared" si="2"/>
        <v>74.8</v>
      </c>
      <c r="M33" s="259">
        <f t="shared" si="3"/>
        <v>174</v>
      </c>
      <c r="N33" s="259">
        <f t="shared" si="4"/>
        <v>174</v>
      </c>
    </row>
    <row r="34" spans="1:14" ht="15">
      <c r="A34" s="2"/>
      <c r="B34" s="2"/>
      <c r="C34" s="2"/>
      <c r="D34" s="2"/>
      <c r="E34" s="249">
        <v>37135</v>
      </c>
      <c r="F34" s="323">
        <f t="shared" si="0"/>
        <v>37164</v>
      </c>
      <c r="G34" s="159">
        <f t="shared" si="1"/>
        <v>2002</v>
      </c>
      <c r="H34" s="290">
        <v>75</v>
      </c>
      <c r="I34" s="250">
        <v>174.6</v>
      </c>
      <c r="J34" s="258" t="str">
        <f>IF($E34&lt;DATE(2018,7,1),"-",INDEX('Annual Inflation'!$AM$53:$BA$53, MATCH(YEAR(EOMONTH($E34,6)), 'Annual Inflation'!$AM$6:$BA$6, 0))/100)</f>
        <v>-</v>
      </c>
      <c r="K34" s="258" t="str">
        <f>IF($E34&lt;DATE(2018,7,1),"-",INDEX('Annual Inflation'!$AM$50:$BA$50, MATCH(YEAR(EOMONTH($E34,6)), 'Annual Inflation'!$AM$6:$BA$6, 0))/100)</f>
        <v>-</v>
      </c>
      <c r="L34" s="259">
        <f t="shared" si="2"/>
        <v>75</v>
      </c>
      <c r="M34" s="259">
        <f t="shared" si="3"/>
        <v>174.6</v>
      </c>
      <c r="N34" s="259">
        <f t="shared" si="4"/>
        <v>174.6</v>
      </c>
    </row>
    <row r="35" spans="1:14" ht="15">
      <c r="A35" s="2"/>
      <c r="B35" s="2"/>
      <c r="C35" s="2"/>
      <c r="D35" s="2"/>
      <c r="E35" s="249">
        <v>37165</v>
      </c>
      <c r="F35" s="323">
        <f t="shared" si="0"/>
        <v>37195</v>
      </c>
      <c r="G35" s="159">
        <f t="shared" si="1"/>
        <v>2002</v>
      </c>
      <c r="H35" s="290">
        <v>74.900000000000006</v>
      </c>
      <c r="I35" s="250">
        <v>174.3</v>
      </c>
      <c r="J35" s="258" t="str">
        <f>IF($E35&lt;DATE(2018,7,1),"-",INDEX('Annual Inflation'!$AM$53:$BA$53, MATCH(YEAR(EOMONTH($E35,6)), 'Annual Inflation'!$AM$6:$BA$6, 0))/100)</f>
        <v>-</v>
      </c>
      <c r="K35" s="258" t="str">
        <f>IF($E35&lt;DATE(2018,7,1),"-",INDEX('Annual Inflation'!$AM$50:$BA$50, MATCH(YEAR(EOMONTH($E35,6)), 'Annual Inflation'!$AM$6:$BA$6, 0))/100)</f>
        <v>-</v>
      </c>
      <c r="L35" s="259">
        <f t="shared" si="2"/>
        <v>74.900000000000006</v>
      </c>
      <c r="M35" s="259">
        <f t="shared" si="3"/>
        <v>174.3</v>
      </c>
      <c r="N35" s="259">
        <f t="shared" si="4"/>
        <v>174.3</v>
      </c>
    </row>
    <row r="36" spans="1:14" ht="15">
      <c r="A36" s="2"/>
      <c r="B36" s="2"/>
      <c r="C36" s="2"/>
      <c r="D36" s="2"/>
      <c r="E36" s="249">
        <v>37196</v>
      </c>
      <c r="F36" s="323">
        <f t="shared" si="0"/>
        <v>37225</v>
      </c>
      <c r="G36" s="159">
        <f t="shared" si="1"/>
        <v>2002</v>
      </c>
      <c r="H36" s="290">
        <v>74.900000000000006</v>
      </c>
      <c r="I36" s="250">
        <v>173.6</v>
      </c>
      <c r="J36" s="258" t="str">
        <f>IF($E36&lt;DATE(2018,7,1),"-",INDEX('Annual Inflation'!$AM$53:$BA$53, MATCH(YEAR(EOMONTH($E36,6)), 'Annual Inflation'!$AM$6:$BA$6, 0))/100)</f>
        <v>-</v>
      </c>
      <c r="K36" s="258" t="str">
        <f>IF($E36&lt;DATE(2018,7,1),"-",INDEX('Annual Inflation'!$AM$50:$BA$50, MATCH(YEAR(EOMONTH($E36,6)), 'Annual Inflation'!$AM$6:$BA$6, 0))/100)</f>
        <v>-</v>
      </c>
      <c r="L36" s="259">
        <f t="shared" si="2"/>
        <v>74.900000000000006</v>
      </c>
      <c r="M36" s="259">
        <f t="shared" si="3"/>
        <v>173.6</v>
      </c>
      <c r="N36" s="259">
        <f t="shared" si="4"/>
        <v>173.6</v>
      </c>
    </row>
    <row r="37" spans="1:14" ht="15">
      <c r="A37" s="2"/>
      <c r="B37" s="2"/>
      <c r="C37" s="2"/>
      <c r="D37" s="2"/>
      <c r="E37" s="249">
        <v>37226</v>
      </c>
      <c r="F37" s="323">
        <f t="shared" si="0"/>
        <v>37256</v>
      </c>
      <c r="G37" s="159">
        <f t="shared" si="1"/>
        <v>2002</v>
      </c>
      <c r="H37" s="290">
        <v>75</v>
      </c>
      <c r="I37" s="250">
        <v>173.4</v>
      </c>
      <c r="J37" s="258" t="str">
        <f>IF($E37&lt;DATE(2018,7,1),"-",INDEX('Annual Inflation'!$AM$53:$BA$53, MATCH(YEAR(EOMONTH($E37,6)), 'Annual Inflation'!$AM$6:$BA$6, 0))/100)</f>
        <v>-</v>
      </c>
      <c r="K37" s="258" t="str">
        <f>IF($E37&lt;DATE(2018,7,1),"-",INDEX('Annual Inflation'!$AM$50:$BA$50, MATCH(YEAR(EOMONTH($E37,6)), 'Annual Inflation'!$AM$6:$BA$6, 0))/100)</f>
        <v>-</v>
      </c>
      <c r="L37" s="259">
        <f t="shared" si="2"/>
        <v>75</v>
      </c>
      <c r="M37" s="259">
        <f t="shared" si="3"/>
        <v>173.4</v>
      </c>
      <c r="N37" s="259">
        <f t="shared" si="4"/>
        <v>173.4</v>
      </c>
    </row>
    <row r="38" spans="1:14" ht="15">
      <c r="A38" s="2"/>
      <c r="B38" s="2"/>
      <c r="C38" s="2"/>
      <c r="D38" s="2"/>
      <c r="E38" s="249">
        <v>37257</v>
      </c>
      <c r="F38" s="323">
        <f t="shared" si="0"/>
        <v>37287</v>
      </c>
      <c r="G38" s="159">
        <f t="shared" si="1"/>
        <v>2002</v>
      </c>
      <c r="H38" s="290">
        <v>74.8</v>
      </c>
      <c r="I38" s="250">
        <v>173.3</v>
      </c>
      <c r="J38" s="258" t="str">
        <f>IF($E38&lt;DATE(2018,7,1),"-",INDEX('Annual Inflation'!$AM$53:$BA$53, MATCH(YEAR(EOMONTH($E38,6)), 'Annual Inflation'!$AM$6:$BA$6, 0))/100)</f>
        <v>-</v>
      </c>
      <c r="K38" s="258" t="str">
        <f>IF($E38&lt;DATE(2018,7,1),"-",INDEX('Annual Inflation'!$AM$50:$BA$50, MATCH(YEAR(EOMONTH($E38,6)), 'Annual Inflation'!$AM$6:$BA$6, 0))/100)</f>
        <v>-</v>
      </c>
      <c r="L38" s="259">
        <f t="shared" si="2"/>
        <v>74.8</v>
      </c>
      <c r="M38" s="259">
        <f t="shared" si="3"/>
        <v>173.3</v>
      </c>
      <c r="N38" s="259">
        <f t="shared" si="4"/>
        <v>173.3</v>
      </c>
    </row>
    <row r="39" spans="1:14" ht="15">
      <c r="A39" s="2"/>
      <c r="B39" s="2"/>
      <c r="C39" s="2"/>
      <c r="D39" s="2"/>
      <c r="E39" s="249">
        <v>37288</v>
      </c>
      <c r="F39" s="323">
        <f t="shared" si="0"/>
        <v>37315</v>
      </c>
      <c r="G39" s="159">
        <f t="shared" si="1"/>
        <v>2002</v>
      </c>
      <c r="H39" s="290">
        <v>75</v>
      </c>
      <c r="I39" s="250">
        <v>173.8</v>
      </c>
      <c r="J39" s="258" t="str">
        <f>IF($E39&lt;DATE(2018,7,1),"-",INDEX('Annual Inflation'!$AM$53:$BA$53, MATCH(YEAR(EOMONTH($E39,6)), 'Annual Inflation'!$AM$6:$BA$6, 0))/100)</f>
        <v>-</v>
      </c>
      <c r="K39" s="258" t="str">
        <f>IF($E39&lt;DATE(2018,7,1),"-",INDEX('Annual Inflation'!$AM$50:$BA$50, MATCH(YEAR(EOMONTH($E39,6)), 'Annual Inflation'!$AM$6:$BA$6, 0))/100)</f>
        <v>-</v>
      </c>
      <c r="L39" s="259">
        <f t="shared" si="2"/>
        <v>75</v>
      </c>
      <c r="M39" s="259">
        <f t="shared" si="3"/>
        <v>173.8</v>
      </c>
      <c r="N39" s="259">
        <f t="shared" si="4"/>
        <v>173.8</v>
      </c>
    </row>
    <row r="40" spans="1:14" ht="15">
      <c r="A40" s="2"/>
      <c r="B40" s="2"/>
      <c r="C40" s="2"/>
      <c r="D40" s="27"/>
      <c r="E40" s="249">
        <v>37316</v>
      </c>
      <c r="F40" s="323">
        <f t="shared" si="0"/>
        <v>37346</v>
      </c>
      <c r="G40" s="159">
        <f t="shared" si="1"/>
        <v>2002</v>
      </c>
      <c r="H40" s="290">
        <v>75.2</v>
      </c>
      <c r="I40" s="250">
        <v>174.5</v>
      </c>
      <c r="J40" s="258" t="str">
        <f>IF($E40&lt;DATE(2018,7,1),"-",INDEX('Annual Inflation'!$AM$53:$BA$53, MATCH(YEAR(EOMONTH($E40,6)), 'Annual Inflation'!$AM$6:$BA$6, 0))/100)</f>
        <v>-</v>
      </c>
      <c r="K40" s="258" t="str">
        <f>IF($E40&lt;DATE(2018,7,1),"-",INDEX('Annual Inflation'!$AM$50:$BA$50, MATCH(YEAR(EOMONTH($E40,6)), 'Annual Inflation'!$AM$6:$BA$6, 0))/100)</f>
        <v>-</v>
      </c>
      <c r="L40" s="259">
        <f t="shared" si="2"/>
        <v>75.2</v>
      </c>
      <c r="M40" s="259">
        <f t="shared" si="3"/>
        <v>174.5</v>
      </c>
      <c r="N40" s="259">
        <f t="shared" si="4"/>
        <v>174.5</v>
      </c>
    </row>
    <row r="41" spans="1:14" ht="15">
      <c r="A41" s="2"/>
      <c r="B41" s="2"/>
      <c r="C41" s="2"/>
      <c r="D41" s="35"/>
      <c r="E41" s="249">
        <v>37347</v>
      </c>
      <c r="F41" s="323">
        <f t="shared" si="0"/>
        <v>37376</v>
      </c>
      <c r="G41" s="159">
        <f t="shared" si="1"/>
        <v>2003</v>
      </c>
      <c r="H41" s="290">
        <v>75.599999999999994</v>
      </c>
      <c r="I41" s="250">
        <v>175.7</v>
      </c>
      <c r="J41" s="258" t="str">
        <f>IF($E41&lt;DATE(2018,7,1),"-",INDEX('Annual Inflation'!$AM$53:$BA$53, MATCH(YEAR(EOMONTH($E41,6)), 'Annual Inflation'!$AM$6:$BA$6, 0))/100)</f>
        <v>-</v>
      </c>
      <c r="K41" s="258" t="str">
        <f>IF($E41&lt;DATE(2018,7,1),"-",INDEX('Annual Inflation'!$AM$50:$BA$50, MATCH(YEAR(EOMONTH($E41,6)), 'Annual Inflation'!$AM$6:$BA$6, 0))/100)</f>
        <v>-</v>
      </c>
      <c r="L41" s="259">
        <f t="shared" si="2"/>
        <v>75.599999999999994</v>
      </c>
      <c r="M41" s="259">
        <f t="shared" si="3"/>
        <v>175.7</v>
      </c>
      <c r="N41" s="259">
        <f t="shared" si="4"/>
        <v>175.7</v>
      </c>
    </row>
    <row r="42" spans="1:14" ht="15">
      <c r="A42" s="2"/>
      <c r="B42" s="2"/>
      <c r="C42" s="2"/>
      <c r="D42" s="2"/>
      <c r="E42" s="249">
        <v>37377</v>
      </c>
      <c r="F42" s="323">
        <f t="shared" si="0"/>
        <v>37407</v>
      </c>
      <c r="G42" s="159">
        <f t="shared" si="1"/>
        <v>2003</v>
      </c>
      <c r="H42" s="290">
        <v>75.8</v>
      </c>
      <c r="I42" s="250">
        <v>176.2</v>
      </c>
      <c r="J42" s="258" t="str">
        <f>IF($E42&lt;DATE(2018,7,1),"-",INDEX('Annual Inflation'!$AM$53:$BA$53, MATCH(YEAR(EOMONTH($E42,6)), 'Annual Inflation'!$AM$6:$BA$6, 0))/100)</f>
        <v>-</v>
      </c>
      <c r="K42" s="258" t="str">
        <f>IF($E42&lt;DATE(2018,7,1),"-",INDEX('Annual Inflation'!$AM$50:$BA$50, MATCH(YEAR(EOMONTH($E42,6)), 'Annual Inflation'!$AM$6:$BA$6, 0))/100)</f>
        <v>-</v>
      </c>
      <c r="L42" s="259">
        <f t="shared" si="2"/>
        <v>75.8</v>
      </c>
      <c r="M42" s="259">
        <f t="shared" si="3"/>
        <v>176.2</v>
      </c>
      <c r="N42" s="259">
        <f t="shared" si="4"/>
        <v>176.2</v>
      </c>
    </row>
    <row r="43" spans="1:14" ht="15">
      <c r="A43" s="2"/>
      <c r="B43" s="2"/>
      <c r="C43" s="2"/>
      <c r="D43" s="2"/>
      <c r="E43" s="249">
        <v>37408</v>
      </c>
      <c r="F43" s="323">
        <f t="shared" si="0"/>
        <v>37437</v>
      </c>
      <c r="G43" s="159">
        <f t="shared" si="1"/>
        <v>2003</v>
      </c>
      <c r="H43" s="290">
        <v>75.8</v>
      </c>
      <c r="I43" s="250">
        <v>176.2</v>
      </c>
      <c r="J43" s="258" t="str">
        <f>IF($E43&lt;DATE(2018,7,1),"-",INDEX('Annual Inflation'!$AM$53:$BA$53, MATCH(YEAR(EOMONTH($E43,6)), 'Annual Inflation'!$AM$6:$BA$6, 0))/100)</f>
        <v>-</v>
      </c>
      <c r="K43" s="258" t="str">
        <f>IF($E43&lt;DATE(2018,7,1),"-",INDEX('Annual Inflation'!$AM$50:$BA$50, MATCH(YEAR(EOMONTH($E43,6)), 'Annual Inflation'!$AM$6:$BA$6, 0))/100)</f>
        <v>-</v>
      </c>
      <c r="L43" s="259">
        <f t="shared" si="2"/>
        <v>75.8</v>
      </c>
      <c r="M43" s="259">
        <f t="shared" si="3"/>
        <v>176.2</v>
      </c>
      <c r="N43" s="259">
        <f t="shared" si="4"/>
        <v>176.2</v>
      </c>
    </row>
    <row r="44" spans="1:14" ht="15">
      <c r="A44" s="2"/>
      <c r="B44" s="2"/>
      <c r="C44" s="2"/>
      <c r="D44" s="2"/>
      <c r="E44" s="249">
        <v>37438</v>
      </c>
      <c r="F44" s="323">
        <f t="shared" si="0"/>
        <v>37468</v>
      </c>
      <c r="G44" s="159">
        <f t="shared" si="1"/>
        <v>2003</v>
      </c>
      <c r="H44" s="290">
        <v>75.599999999999994</v>
      </c>
      <c r="I44" s="250">
        <v>175.9</v>
      </c>
      <c r="J44" s="258" t="str">
        <f>IF($E44&lt;DATE(2018,7,1),"-",INDEX('Annual Inflation'!$AM$53:$BA$53, MATCH(YEAR(EOMONTH($E44,6)), 'Annual Inflation'!$AM$6:$BA$6, 0))/100)</f>
        <v>-</v>
      </c>
      <c r="K44" s="258" t="str">
        <f>IF($E44&lt;DATE(2018,7,1),"-",INDEX('Annual Inflation'!$AM$50:$BA$50, MATCH(YEAR(EOMONTH($E44,6)), 'Annual Inflation'!$AM$6:$BA$6, 0))/100)</f>
        <v>-</v>
      </c>
      <c r="L44" s="259">
        <f t="shared" si="2"/>
        <v>75.599999999999994</v>
      </c>
      <c r="M44" s="259">
        <f t="shared" si="3"/>
        <v>175.9</v>
      </c>
      <c r="N44" s="259">
        <f t="shared" si="4"/>
        <v>175.9</v>
      </c>
    </row>
    <row r="45" spans="1:14" ht="15">
      <c r="A45" s="2"/>
      <c r="B45" s="2"/>
      <c r="C45" s="2"/>
      <c r="D45" s="2"/>
      <c r="E45" s="249">
        <v>37469</v>
      </c>
      <c r="F45" s="323">
        <f t="shared" si="0"/>
        <v>37499</v>
      </c>
      <c r="G45" s="159">
        <f t="shared" si="1"/>
        <v>2003</v>
      </c>
      <c r="H45" s="290">
        <v>75.8</v>
      </c>
      <c r="I45" s="250">
        <v>176.4</v>
      </c>
      <c r="J45" s="258" t="str">
        <f>IF($E45&lt;DATE(2018,7,1),"-",INDEX('Annual Inflation'!$AM$53:$BA$53, MATCH(YEAR(EOMONTH($E45,6)), 'Annual Inflation'!$AM$6:$BA$6, 0))/100)</f>
        <v>-</v>
      </c>
      <c r="K45" s="258" t="str">
        <f>IF($E45&lt;DATE(2018,7,1),"-",INDEX('Annual Inflation'!$AM$50:$BA$50, MATCH(YEAR(EOMONTH($E45,6)), 'Annual Inflation'!$AM$6:$BA$6, 0))/100)</f>
        <v>-</v>
      </c>
      <c r="L45" s="259">
        <f t="shared" si="2"/>
        <v>75.8</v>
      </c>
      <c r="M45" s="259">
        <f t="shared" si="3"/>
        <v>176.4</v>
      </c>
      <c r="N45" s="259">
        <f t="shared" si="4"/>
        <v>176.4</v>
      </c>
    </row>
    <row r="46" spans="1:14" ht="15">
      <c r="A46" s="2"/>
      <c r="B46" s="2"/>
      <c r="C46" s="2"/>
      <c r="D46" s="2"/>
      <c r="E46" s="249">
        <v>37500</v>
      </c>
      <c r="F46" s="323">
        <f t="shared" si="0"/>
        <v>37529</v>
      </c>
      <c r="G46" s="159">
        <f t="shared" si="1"/>
        <v>2003</v>
      </c>
      <c r="H46" s="290">
        <v>76</v>
      </c>
      <c r="I46" s="250">
        <v>177.6</v>
      </c>
      <c r="J46" s="258" t="str">
        <f>IF($E46&lt;DATE(2018,7,1),"-",INDEX('Annual Inflation'!$AM$53:$BA$53, MATCH(YEAR(EOMONTH($E46,6)), 'Annual Inflation'!$AM$6:$BA$6, 0))/100)</f>
        <v>-</v>
      </c>
      <c r="K46" s="258" t="str">
        <f>IF($E46&lt;DATE(2018,7,1),"-",INDEX('Annual Inflation'!$AM$50:$BA$50, MATCH(YEAR(EOMONTH($E46,6)), 'Annual Inflation'!$AM$6:$BA$6, 0))/100)</f>
        <v>-</v>
      </c>
      <c r="L46" s="259">
        <f t="shared" si="2"/>
        <v>76</v>
      </c>
      <c r="M46" s="259">
        <f t="shared" si="3"/>
        <v>177.6</v>
      </c>
      <c r="N46" s="259">
        <f t="shared" si="4"/>
        <v>177.6</v>
      </c>
    </row>
    <row r="47" spans="1:14" ht="15">
      <c r="A47" s="2"/>
      <c r="B47" s="2"/>
      <c r="C47" s="2"/>
      <c r="D47" s="2"/>
      <c r="E47" s="249">
        <v>37530</v>
      </c>
      <c r="F47" s="323">
        <f t="shared" si="0"/>
        <v>37560</v>
      </c>
      <c r="G47" s="159">
        <f t="shared" si="1"/>
        <v>2003</v>
      </c>
      <c r="H47" s="290">
        <v>76.099999999999994</v>
      </c>
      <c r="I47" s="250">
        <v>177.9</v>
      </c>
      <c r="J47" s="258" t="str">
        <f>IF($E47&lt;DATE(2018,7,1),"-",INDEX('Annual Inflation'!$AM$53:$BA$53, MATCH(YEAR(EOMONTH($E47,6)), 'Annual Inflation'!$AM$6:$BA$6, 0))/100)</f>
        <v>-</v>
      </c>
      <c r="K47" s="258" t="str">
        <f>IF($E47&lt;DATE(2018,7,1),"-",INDEX('Annual Inflation'!$AM$50:$BA$50, MATCH(YEAR(EOMONTH($E47,6)), 'Annual Inflation'!$AM$6:$BA$6, 0))/100)</f>
        <v>-</v>
      </c>
      <c r="L47" s="259">
        <f t="shared" si="2"/>
        <v>76.099999999999994</v>
      </c>
      <c r="M47" s="259">
        <f t="shared" si="3"/>
        <v>177.9</v>
      </c>
      <c r="N47" s="259">
        <f t="shared" si="4"/>
        <v>177.9</v>
      </c>
    </row>
    <row r="48" spans="1:14" ht="15">
      <c r="A48" s="2"/>
      <c r="B48" s="2"/>
      <c r="C48" s="2"/>
      <c r="D48" s="2"/>
      <c r="E48" s="249">
        <v>37561</v>
      </c>
      <c r="F48" s="323">
        <f t="shared" si="0"/>
        <v>37590</v>
      </c>
      <c r="G48" s="159">
        <f t="shared" si="1"/>
        <v>2003</v>
      </c>
      <c r="H48" s="290">
        <v>76.099999999999994</v>
      </c>
      <c r="I48" s="250">
        <v>178.2</v>
      </c>
      <c r="J48" s="258" t="str">
        <f>IF($E48&lt;DATE(2018,7,1),"-",INDEX('Annual Inflation'!$AM$53:$BA$53, MATCH(YEAR(EOMONTH($E48,6)), 'Annual Inflation'!$AM$6:$BA$6, 0))/100)</f>
        <v>-</v>
      </c>
      <c r="K48" s="258" t="str">
        <f>IF($E48&lt;DATE(2018,7,1),"-",INDEX('Annual Inflation'!$AM$50:$BA$50, MATCH(YEAR(EOMONTH($E48,6)), 'Annual Inflation'!$AM$6:$BA$6, 0))/100)</f>
        <v>-</v>
      </c>
      <c r="L48" s="259">
        <f t="shared" si="2"/>
        <v>76.099999999999994</v>
      </c>
      <c r="M48" s="259">
        <f t="shared" si="3"/>
        <v>178.2</v>
      </c>
      <c r="N48" s="259">
        <f t="shared" si="4"/>
        <v>178.2</v>
      </c>
    </row>
    <row r="49" spans="1:14" ht="15">
      <c r="A49" s="2"/>
      <c r="B49" s="2"/>
      <c r="C49" s="2"/>
      <c r="D49" s="2"/>
      <c r="E49" s="249">
        <v>37591</v>
      </c>
      <c r="F49" s="323">
        <f t="shared" si="0"/>
        <v>37621</v>
      </c>
      <c r="G49" s="159">
        <f t="shared" si="1"/>
        <v>2003</v>
      </c>
      <c r="H49" s="290">
        <v>76.3</v>
      </c>
      <c r="I49" s="250">
        <v>178.5</v>
      </c>
      <c r="J49" s="258" t="str">
        <f>IF($E49&lt;DATE(2018,7,1),"-",INDEX('Annual Inflation'!$AM$53:$BA$53, MATCH(YEAR(EOMONTH($E49,6)), 'Annual Inflation'!$AM$6:$BA$6, 0))/100)</f>
        <v>-</v>
      </c>
      <c r="K49" s="258" t="str">
        <f>IF($E49&lt;DATE(2018,7,1),"-",INDEX('Annual Inflation'!$AM$50:$BA$50, MATCH(YEAR(EOMONTH($E49,6)), 'Annual Inflation'!$AM$6:$BA$6, 0))/100)</f>
        <v>-</v>
      </c>
      <c r="L49" s="259">
        <f t="shared" si="2"/>
        <v>76.3</v>
      </c>
      <c r="M49" s="259">
        <f t="shared" si="3"/>
        <v>178.5</v>
      </c>
      <c r="N49" s="259">
        <f t="shared" si="4"/>
        <v>178.5</v>
      </c>
    </row>
    <row r="50" spans="1:14" ht="15">
      <c r="E50" s="249">
        <v>37622</v>
      </c>
      <c r="F50" s="323">
        <f t="shared" si="0"/>
        <v>37652</v>
      </c>
      <c r="G50" s="159">
        <f t="shared" si="1"/>
        <v>2003</v>
      </c>
      <c r="H50" s="290">
        <v>75.900000000000006</v>
      </c>
      <c r="I50" s="250">
        <v>178.4</v>
      </c>
      <c r="J50" s="258" t="str">
        <f>IF($E50&lt;DATE(2018,7,1),"-",INDEX('Annual Inflation'!$AM$53:$BA$53, MATCH(YEAR(EOMONTH($E50,6)), 'Annual Inflation'!$AM$6:$BA$6, 0))/100)</f>
        <v>-</v>
      </c>
      <c r="K50" s="258" t="str">
        <f>IF($E50&lt;DATE(2018,7,1),"-",INDEX('Annual Inflation'!$AM$50:$BA$50, MATCH(YEAR(EOMONTH($E50,6)), 'Annual Inflation'!$AM$6:$BA$6, 0))/100)</f>
        <v>-</v>
      </c>
      <c r="L50" s="259">
        <f t="shared" si="2"/>
        <v>75.900000000000006</v>
      </c>
      <c r="M50" s="259">
        <f t="shared" si="3"/>
        <v>178.4</v>
      </c>
      <c r="N50" s="259">
        <f t="shared" si="4"/>
        <v>178.4</v>
      </c>
    </row>
    <row r="51" spans="1:14" ht="15">
      <c r="E51" s="249">
        <v>37653</v>
      </c>
      <c r="F51" s="323">
        <f t="shared" si="0"/>
        <v>37680</v>
      </c>
      <c r="G51" s="159">
        <f t="shared" si="1"/>
        <v>2003</v>
      </c>
      <c r="H51" s="290">
        <v>76.099999999999994</v>
      </c>
      <c r="I51" s="250">
        <v>179.3</v>
      </c>
      <c r="J51" s="258" t="str">
        <f>IF($E51&lt;DATE(2018,7,1),"-",INDEX('Annual Inflation'!$AM$53:$BA$53, MATCH(YEAR(EOMONTH($E51,6)), 'Annual Inflation'!$AM$6:$BA$6, 0))/100)</f>
        <v>-</v>
      </c>
      <c r="K51" s="258" t="str">
        <f>IF($E51&lt;DATE(2018,7,1),"-",INDEX('Annual Inflation'!$AM$50:$BA$50, MATCH(YEAR(EOMONTH($E51,6)), 'Annual Inflation'!$AM$6:$BA$6, 0))/100)</f>
        <v>-</v>
      </c>
      <c r="L51" s="259">
        <f t="shared" si="2"/>
        <v>76.099999999999994</v>
      </c>
      <c r="M51" s="259">
        <f t="shared" si="3"/>
        <v>179.3</v>
      </c>
      <c r="N51" s="259">
        <f t="shared" si="4"/>
        <v>179.3</v>
      </c>
    </row>
    <row r="52" spans="1:14" ht="15">
      <c r="E52" s="249">
        <v>37681</v>
      </c>
      <c r="F52" s="323">
        <f t="shared" si="0"/>
        <v>37711</v>
      </c>
      <c r="G52" s="159">
        <f t="shared" si="1"/>
        <v>2003</v>
      </c>
      <c r="H52" s="290">
        <v>76.400000000000006</v>
      </c>
      <c r="I52" s="250">
        <v>179.9</v>
      </c>
      <c r="J52" s="258" t="str">
        <f>IF($E52&lt;DATE(2018,7,1),"-",INDEX('Annual Inflation'!$AM$53:$BA$53, MATCH(YEAR(EOMONTH($E52,6)), 'Annual Inflation'!$AM$6:$BA$6, 0))/100)</f>
        <v>-</v>
      </c>
      <c r="K52" s="258" t="str">
        <f>IF($E52&lt;DATE(2018,7,1),"-",INDEX('Annual Inflation'!$AM$50:$BA$50, MATCH(YEAR(EOMONTH($E52,6)), 'Annual Inflation'!$AM$6:$BA$6, 0))/100)</f>
        <v>-</v>
      </c>
      <c r="L52" s="259">
        <f t="shared" si="2"/>
        <v>76.400000000000006</v>
      </c>
      <c r="M52" s="259">
        <f t="shared" si="3"/>
        <v>179.9</v>
      </c>
      <c r="N52" s="259">
        <f t="shared" si="4"/>
        <v>179.9</v>
      </c>
    </row>
    <row r="53" spans="1:14" ht="15">
      <c r="E53" s="249">
        <v>37712</v>
      </c>
      <c r="F53" s="323">
        <f t="shared" si="0"/>
        <v>37741</v>
      </c>
      <c r="G53" s="159">
        <f t="shared" si="1"/>
        <v>2004</v>
      </c>
      <c r="H53" s="290">
        <v>76.8</v>
      </c>
      <c r="I53" s="250">
        <v>181.2</v>
      </c>
      <c r="J53" s="258" t="str">
        <f>IF($E53&lt;DATE(2018,7,1),"-",INDEX('Annual Inflation'!$AM$53:$BA$53, MATCH(YEAR(EOMONTH($E53,6)), 'Annual Inflation'!$AM$6:$BA$6, 0))/100)</f>
        <v>-</v>
      </c>
      <c r="K53" s="258" t="str">
        <f>IF($E53&lt;DATE(2018,7,1),"-",INDEX('Annual Inflation'!$AM$50:$BA$50, MATCH(YEAR(EOMONTH($E53,6)), 'Annual Inflation'!$AM$6:$BA$6, 0))/100)</f>
        <v>-</v>
      </c>
      <c r="L53" s="259">
        <f t="shared" si="2"/>
        <v>76.8</v>
      </c>
      <c r="M53" s="259">
        <f t="shared" si="3"/>
        <v>181.2</v>
      </c>
      <c r="N53" s="259">
        <f t="shared" si="4"/>
        <v>181.2</v>
      </c>
    </row>
    <row r="54" spans="1:14" ht="15">
      <c r="E54" s="249">
        <v>37742</v>
      </c>
      <c r="F54" s="323">
        <f t="shared" si="0"/>
        <v>37772</v>
      </c>
      <c r="G54" s="159">
        <f t="shared" si="1"/>
        <v>2004</v>
      </c>
      <c r="H54" s="290">
        <v>76.8</v>
      </c>
      <c r="I54" s="250">
        <v>181.5</v>
      </c>
      <c r="J54" s="258" t="str">
        <f>IF($E54&lt;DATE(2018,7,1),"-",INDEX('Annual Inflation'!$AM$53:$BA$53, MATCH(YEAR(EOMONTH($E54,6)), 'Annual Inflation'!$AM$6:$BA$6, 0))/100)</f>
        <v>-</v>
      </c>
      <c r="K54" s="258" t="str">
        <f>IF($E54&lt;DATE(2018,7,1),"-",INDEX('Annual Inflation'!$AM$50:$BA$50, MATCH(YEAR(EOMONTH($E54,6)), 'Annual Inflation'!$AM$6:$BA$6, 0))/100)</f>
        <v>-</v>
      </c>
      <c r="L54" s="259">
        <f t="shared" si="2"/>
        <v>76.8</v>
      </c>
      <c r="M54" s="259">
        <f t="shared" si="3"/>
        <v>181.5</v>
      </c>
      <c r="N54" s="259">
        <f t="shared" si="4"/>
        <v>181.5</v>
      </c>
    </row>
    <row r="55" spans="1:14" ht="15">
      <c r="E55" s="249">
        <v>37773</v>
      </c>
      <c r="F55" s="323">
        <f t="shared" si="0"/>
        <v>37802</v>
      </c>
      <c r="G55" s="159">
        <f t="shared" si="1"/>
        <v>2004</v>
      </c>
      <c r="H55" s="290">
        <v>76.7</v>
      </c>
      <c r="I55" s="250">
        <v>181.3</v>
      </c>
      <c r="J55" s="258" t="str">
        <f>IF($E55&lt;DATE(2018,7,1),"-",INDEX('Annual Inflation'!$AM$53:$BA$53, MATCH(YEAR(EOMONTH($E55,6)), 'Annual Inflation'!$AM$6:$BA$6, 0))/100)</f>
        <v>-</v>
      </c>
      <c r="K55" s="258" t="str">
        <f>IF($E55&lt;DATE(2018,7,1),"-",INDEX('Annual Inflation'!$AM$50:$BA$50, MATCH(YEAR(EOMONTH($E55,6)), 'Annual Inflation'!$AM$6:$BA$6, 0))/100)</f>
        <v>-</v>
      </c>
      <c r="L55" s="259">
        <f t="shared" si="2"/>
        <v>76.7</v>
      </c>
      <c r="M55" s="259">
        <f t="shared" si="3"/>
        <v>181.3</v>
      </c>
      <c r="N55" s="259">
        <f t="shared" si="4"/>
        <v>181.3</v>
      </c>
    </row>
    <row r="56" spans="1:14" ht="15">
      <c r="E56" s="249">
        <v>37803</v>
      </c>
      <c r="F56" s="323">
        <f t="shared" si="0"/>
        <v>37833</v>
      </c>
      <c r="G56" s="159">
        <f t="shared" si="1"/>
        <v>2004</v>
      </c>
      <c r="H56" s="290">
        <v>76.599999999999994</v>
      </c>
      <c r="I56" s="250">
        <v>181.3</v>
      </c>
      <c r="J56" s="258" t="str">
        <f>IF($E56&lt;DATE(2018,7,1),"-",INDEX('Annual Inflation'!$AM$53:$BA$53, MATCH(YEAR(EOMONTH($E56,6)), 'Annual Inflation'!$AM$6:$BA$6, 0))/100)</f>
        <v>-</v>
      </c>
      <c r="K56" s="258" t="str">
        <f>IF($E56&lt;DATE(2018,7,1),"-",INDEX('Annual Inflation'!$AM$50:$BA$50, MATCH(YEAR(EOMONTH($E56,6)), 'Annual Inflation'!$AM$6:$BA$6, 0))/100)</f>
        <v>-</v>
      </c>
      <c r="L56" s="259">
        <f t="shared" si="2"/>
        <v>76.599999999999994</v>
      </c>
      <c r="M56" s="259">
        <f t="shared" si="3"/>
        <v>181.3</v>
      </c>
      <c r="N56" s="259">
        <f t="shared" si="4"/>
        <v>181.3</v>
      </c>
    </row>
    <row r="57" spans="1:14" ht="15">
      <c r="E57" s="249">
        <v>37834</v>
      </c>
      <c r="F57" s="323">
        <f t="shared" si="0"/>
        <v>37864</v>
      </c>
      <c r="G57" s="159">
        <f t="shared" si="1"/>
        <v>2004</v>
      </c>
      <c r="H57" s="290">
        <v>76.8</v>
      </c>
      <c r="I57" s="250">
        <v>181.6</v>
      </c>
      <c r="J57" s="258" t="str">
        <f>IF($E57&lt;DATE(2018,7,1),"-",INDEX('Annual Inflation'!$AM$53:$BA$53, MATCH(YEAR(EOMONTH($E57,6)), 'Annual Inflation'!$AM$6:$BA$6, 0))/100)</f>
        <v>-</v>
      </c>
      <c r="K57" s="258" t="str">
        <f>IF($E57&lt;DATE(2018,7,1),"-",INDEX('Annual Inflation'!$AM$50:$BA$50, MATCH(YEAR(EOMONTH($E57,6)), 'Annual Inflation'!$AM$6:$BA$6, 0))/100)</f>
        <v>-</v>
      </c>
      <c r="L57" s="259">
        <f t="shared" si="2"/>
        <v>76.8</v>
      </c>
      <c r="M57" s="259">
        <f t="shared" si="3"/>
        <v>181.6</v>
      </c>
      <c r="N57" s="259">
        <f t="shared" si="4"/>
        <v>181.6</v>
      </c>
    </row>
    <row r="58" spans="1:14" ht="15">
      <c r="E58" s="249">
        <v>37865</v>
      </c>
      <c r="F58" s="323">
        <f t="shared" si="0"/>
        <v>37894</v>
      </c>
      <c r="G58" s="159">
        <f t="shared" si="1"/>
        <v>2004</v>
      </c>
      <c r="H58" s="290">
        <v>77</v>
      </c>
      <c r="I58" s="250">
        <v>182.5</v>
      </c>
      <c r="J58" s="258" t="str">
        <f>IF($E58&lt;DATE(2018,7,1),"-",INDEX('Annual Inflation'!$AM$53:$BA$53, MATCH(YEAR(EOMONTH($E58,6)), 'Annual Inflation'!$AM$6:$BA$6, 0))/100)</f>
        <v>-</v>
      </c>
      <c r="K58" s="258" t="str">
        <f>IF($E58&lt;DATE(2018,7,1),"-",INDEX('Annual Inflation'!$AM$50:$BA$50, MATCH(YEAR(EOMONTH($E58,6)), 'Annual Inflation'!$AM$6:$BA$6, 0))/100)</f>
        <v>-</v>
      </c>
      <c r="L58" s="259">
        <f t="shared" si="2"/>
        <v>77</v>
      </c>
      <c r="M58" s="259">
        <f t="shared" si="3"/>
        <v>182.5</v>
      </c>
      <c r="N58" s="259">
        <f t="shared" si="4"/>
        <v>182.5</v>
      </c>
    </row>
    <row r="59" spans="1:14" ht="15">
      <c r="E59" s="249">
        <v>37895</v>
      </c>
      <c r="F59" s="323">
        <f t="shared" si="0"/>
        <v>37925</v>
      </c>
      <c r="G59" s="159">
        <f t="shared" si="1"/>
        <v>2004</v>
      </c>
      <c r="H59" s="290">
        <v>77.099999999999994</v>
      </c>
      <c r="I59" s="250">
        <v>182.6</v>
      </c>
      <c r="J59" s="258" t="str">
        <f>IF($E59&lt;DATE(2018,7,1),"-",INDEX('Annual Inflation'!$AM$53:$BA$53, MATCH(YEAR(EOMONTH($E59,6)), 'Annual Inflation'!$AM$6:$BA$6, 0))/100)</f>
        <v>-</v>
      </c>
      <c r="K59" s="258" t="str">
        <f>IF($E59&lt;DATE(2018,7,1),"-",INDEX('Annual Inflation'!$AM$50:$BA$50, MATCH(YEAR(EOMONTH($E59,6)), 'Annual Inflation'!$AM$6:$BA$6, 0))/100)</f>
        <v>-</v>
      </c>
      <c r="L59" s="259">
        <f t="shared" si="2"/>
        <v>77.099999999999994</v>
      </c>
      <c r="M59" s="259">
        <f t="shared" si="3"/>
        <v>182.6</v>
      </c>
      <c r="N59" s="259">
        <f t="shared" si="4"/>
        <v>182.6</v>
      </c>
    </row>
    <row r="60" spans="1:14" ht="15">
      <c r="E60" s="249">
        <v>37926</v>
      </c>
      <c r="F60" s="323">
        <f t="shared" si="0"/>
        <v>37955</v>
      </c>
      <c r="G60" s="159">
        <f t="shared" si="1"/>
        <v>2004</v>
      </c>
      <c r="H60" s="290">
        <v>77.099999999999994</v>
      </c>
      <c r="I60" s="250">
        <v>182.7</v>
      </c>
      <c r="J60" s="258" t="str">
        <f>IF($E60&lt;DATE(2018,7,1),"-",INDEX('Annual Inflation'!$AM$53:$BA$53, MATCH(YEAR(EOMONTH($E60,6)), 'Annual Inflation'!$AM$6:$BA$6, 0))/100)</f>
        <v>-</v>
      </c>
      <c r="K60" s="258" t="str">
        <f>IF($E60&lt;DATE(2018,7,1),"-",INDEX('Annual Inflation'!$AM$50:$BA$50, MATCH(YEAR(EOMONTH($E60,6)), 'Annual Inflation'!$AM$6:$BA$6, 0))/100)</f>
        <v>-</v>
      </c>
      <c r="L60" s="259">
        <f t="shared" si="2"/>
        <v>77.099999999999994</v>
      </c>
      <c r="M60" s="259">
        <f t="shared" si="3"/>
        <v>182.7</v>
      </c>
      <c r="N60" s="259">
        <f t="shared" si="4"/>
        <v>182.7</v>
      </c>
    </row>
    <row r="61" spans="1:14" ht="15">
      <c r="E61" s="249">
        <v>37956</v>
      </c>
      <c r="F61" s="323">
        <f t="shared" si="0"/>
        <v>37986</v>
      </c>
      <c r="G61" s="159">
        <f t="shared" si="1"/>
        <v>2004</v>
      </c>
      <c r="H61" s="290">
        <v>77.3</v>
      </c>
      <c r="I61" s="250">
        <v>183.5</v>
      </c>
      <c r="J61" s="258" t="str">
        <f>IF($E61&lt;DATE(2018,7,1),"-",INDEX('Annual Inflation'!$AM$53:$BA$53, MATCH(YEAR(EOMONTH($E61,6)), 'Annual Inflation'!$AM$6:$BA$6, 0))/100)</f>
        <v>-</v>
      </c>
      <c r="K61" s="258" t="str">
        <f>IF($E61&lt;DATE(2018,7,1),"-",INDEX('Annual Inflation'!$AM$50:$BA$50, MATCH(YEAR(EOMONTH($E61,6)), 'Annual Inflation'!$AM$6:$BA$6, 0))/100)</f>
        <v>-</v>
      </c>
      <c r="L61" s="259">
        <f t="shared" si="2"/>
        <v>77.3</v>
      </c>
      <c r="M61" s="259">
        <f t="shared" si="3"/>
        <v>183.5</v>
      </c>
      <c r="N61" s="259">
        <f t="shared" si="4"/>
        <v>183.5</v>
      </c>
    </row>
    <row r="62" spans="1:14" ht="15">
      <c r="E62" s="249">
        <v>37987</v>
      </c>
      <c r="F62" s="323">
        <f t="shared" si="0"/>
        <v>38017</v>
      </c>
      <c r="G62" s="159">
        <f t="shared" si="1"/>
        <v>2004</v>
      </c>
      <c r="H62" s="290">
        <v>77</v>
      </c>
      <c r="I62" s="250">
        <v>183.1</v>
      </c>
      <c r="J62" s="258" t="str">
        <f>IF($E62&lt;DATE(2018,7,1),"-",INDEX('Annual Inflation'!$AM$53:$BA$53, MATCH(YEAR(EOMONTH($E62,6)), 'Annual Inflation'!$AM$6:$BA$6, 0))/100)</f>
        <v>-</v>
      </c>
      <c r="K62" s="258" t="str">
        <f>IF($E62&lt;DATE(2018,7,1),"-",INDEX('Annual Inflation'!$AM$50:$BA$50, MATCH(YEAR(EOMONTH($E62,6)), 'Annual Inflation'!$AM$6:$BA$6, 0))/100)</f>
        <v>-</v>
      </c>
      <c r="L62" s="259">
        <f t="shared" si="2"/>
        <v>77</v>
      </c>
      <c r="M62" s="259">
        <f t="shared" si="3"/>
        <v>183.1</v>
      </c>
      <c r="N62" s="259">
        <f t="shared" si="4"/>
        <v>183.1</v>
      </c>
    </row>
    <row r="63" spans="1:14" ht="15">
      <c r="E63" s="249">
        <v>38018</v>
      </c>
      <c r="F63" s="323">
        <f t="shared" si="0"/>
        <v>38046</v>
      </c>
      <c r="G63" s="159">
        <f t="shared" si="1"/>
        <v>2004</v>
      </c>
      <c r="H63" s="290">
        <v>77.2</v>
      </c>
      <c r="I63" s="250">
        <v>183.8</v>
      </c>
      <c r="J63" s="258" t="str">
        <f>IF($E63&lt;DATE(2018,7,1),"-",INDEX('Annual Inflation'!$AM$53:$BA$53, MATCH(YEAR(EOMONTH($E63,6)), 'Annual Inflation'!$AM$6:$BA$6, 0))/100)</f>
        <v>-</v>
      </c>
      <c r="K63" s="258" t="str">
        <f>IF($E63&lt;DATE(2018,7,1),"-",INDEX('Annual Inflation'!$AM$50:$BA$50, MATCH(YEAR(EOMONTH($E63,6)), 'Annual Inflation'!$AM$6:$BA$6, 0))/100)</f>
        <v>-</v>
      </c>
      <c r="L63" s="259">
        <f t="shared" si="2"/>
        <v>77.2</v>
      </c>
      <c r="M63" s="259">
        <f t="shared" si="3"/>
        <v>183.8</v>
      </c>
      <c r="N63" s="259">
        <f t="shared" si="4"/>
        <v>183.8</v>
      </c>
    </row>
    <row r="64" spans="1:14" ht="15">
      <c r="E64" s="249">
        <v>38047</v>
      </c>
      <c r="F64" s="323">
        <f t="shared" si="0"/>
        <v>38077</v>
      </c>
      <c r="G64" s="159">
        <f t="shared" si="1"/>
        <v>2004</v>
      </c>
      <c r="H64" s="290">
        <v>77.3</v>
      </c>
      <c r="I64" s="250">
        <v>184.6</v>
      </c>
      <c r="J64" s="258" t="str">
        <f>IF($E64&lt;DATE(2018,7,1),"-",INDEX('Annual Inflation'!$AM$53:$BA$53, MATCH(YEAR(EOMONTH($E64,6)), 'Annual Inflation'!$AM$6:$BA$6, 0))/100)</f>
        <v>-</v>
      </c>
      <c r="K64" s="258" t="str">
        <f>IF($E64&lt;DATE(2018,7,1),"-",INDEX('Annual Inflation'!$AM$50:$BA$50, MATCH(YEAR(EOMONTH($E64,6)), 'Annual Inflation'!$AM$6:$BA$6, 0))/100)</f>
        <v>-</v>
      </c>
      <c r="L64" s="259">
        <f t="shared" si="2"/>
        <v>77.3</v>
      </c>
      <c r="M64" s="259">
        <f t="shared" si="3"/>
        <v>184.6</v>
      </c>
      <c r="N64" s="259">
        <f t="shared" si="4"/>
        <v>184.6</v>
      </c>
    </row>
    <row r="65" spans="5:14" ht="15">
      <c r="E65" s="249">
        <v>38078</v>
      </c>
      <c r="F65" s="323">
        <f t="shared" si="0"/>
        <v>38107</v>
      </c>
      <c r="G65" s="159">
        <f t="shared" si="1"/>
        <v>2005</v>
      </c>
      <c r="H65" s="290">
        <v>77.599999999999994</v>
      </c>
      <c r="I65" s="250">
        <v>185.7</v>
      </c>
      <c r="J65" s="258" t="str">
        <f>IF($E65&lt;DATE(2018,7,1),"-",INDEX('Annual Inflation'!$AM$53:$BA$53, MATCH(YEAR(EOMONTH($E65,6)), 'Annual Inflation'!$AM$6:$BA$6, 0))/100)</f>
        <v>-</v>
      </c>
      <c r="K65" s="258" t="str">
        <f>IF($E65&lt;DATE(2018,7,1),"-",INDEX('Annual Inflation'!$AM$50:$BA$50, MATCH(YEAR(EOMONTH($E65,6)), 'Annual Inflation'!$AM$6:$BA$6, 0))/100)</f>
        <v>-</v>
      </c>
      <c r="L65" s="259">
        <f t="shared" si="2"/>
        <v>77.599999999999994</v>
      </c>
      <c r="M65" s="259">
        <f t="shared" si="3"/>
        <v>185.7</v>
      </c>
      <c r="N65" s="259">
        <f t="shared" si="4"/>
        <v>185.7</v>
      </c>
    </row>
    <row r="66" spans="5:14" ht="15">
      <c r="E66" s="249">
        <v>38108</v>
      </c>
      <c r="F66" s="323">
        <f t="shared" si="0"/>
        <v>38138</v>
      </c>
      <c r="G66" s="159">
        <f t="shared" si="1"/>
        <v>2005</v>
      </c>
      <c r="H66" s="290">
        <v>77.900000000000006</v>
      </c>
      <c r="I66" s="250">
        <v>186.5</v>
      </c>
      <c r="J66" s="258" t="str">
        <f>IF($E66&lt;DATE(2018,7,1),"-",INDEX('Annual Inflation'!$AM$53:$BA$53, MATCH(YEAR(EOMONTH($E66,6)), 'Annual Inflation'!$AM$6:$BA$6, 0))/100)</f>
        <v>-</v>
      </c>
      <c r="K66" s="258" t="str">
        <f>IF($E66&lt;DATE(2018,7,1),"-",INDEX('Annual Inflation'!$AM$50:$BA$50, MATCH(YEAR(EOMONTH($E66,6)), 'Annual Inflation'!$AM$6:$BA$6, 0))/100)</f>
        <v>-</v>
      </c>
      <c r="L66" s="259">
        <f t="shared" si="2"/>
        <v>77.900000000000006</v>
      </c>
      <c r="M66" s="259">
        <f t="shared" si="3"/>
        <v>186.5</v>
      </c>
      <c r="N66" s="259">
        <f t="shared" si="4"/>
        <v>186.5</v>
      </c>
    </row>
    <row r="67" spans="5:14" ht="15">
      <c r="E67" s="249">
        <v>38139</v>
      </c>
      <c r="F67" s="323">
        <f t="shared" si="0"/>
        <v>38168</v>
      </c>
      <c r="G67" s="159">
        <f t="shared" si="1"/>
        <v>2005</v>
      </c>
      <c r="H67" s="290">
        <v>77.900000000000006</v>
      </c>
      <c r="I67" s="250">
        <v>186.8</v>
      </c>
      <c r="J67" s="258" t="str">
        <f>IF($E67&lt;DATE(2018,7,1),"-",INDEX('Annual Inflation'!$AM$53:$BA$53, MATCH(YEAR(EOMONTH($E67,6)), 'Annual Inflation'!$AM$6:$BA$6, 0))/100)</f>
        <v>-</v>
      </c>
      <c r="K67" s="258" t="str">
        <f>IF($E67&lt;DATE(2018,7,1),"-",INDEX('Annual Inflation'!$AM$50:$BA$50, MATCH(YEAR(EOMONTH($E67,6)), 'Annual Inflation'!$AM$6:$BA$6, 0))/100)</f>
        <v>-</v>
      </c>
      <c r="L67" s="259">
        <f t="shared" si="2"/>
        <v>77.900000000000006</v>
      </c>
      <c r="M67" s="259">
        <f t="shared" si="3"/>
        <v>186.8</v>
      </c>
      <c r="N67" s="259">
        <f t="shared" si="4"/>
        <v>186.8</v>
      </c>
    </row>
    <row r="68" spans="5:14" ht="15">
      <c r="E68" s="249">
        <v>38169</v>
      </c>
      <c r="F68" s="323">
        <f t="shared" si="0"/>
        <v>38199</v>
      </c>
      <c r="G68" s="159">
        <f t="shared" si="1"/>
        <v>2005</v>
      </c>
      <c r="H68" s="290">
        <v>77.7</v>
      </c>
      <c r="I68" s="250">
        <v>186.8</v>
      </c>
      <c r="J68" s="258" t="str">
        <f>IF($E68&lt;DATE(2018,7,1),"-",INDEX('Annual Inflation'!$AM$53:$BA$53, MATCH(YEAR(EOMONTH($E68,6)), 'Annual Inflation'!$AM$6:$BA$6, 0))/100)</f>
        <v>-</v>
      </c>
      <c r="K68" s="258" t="str">
        <f>IF($E68&lt;DATE(2018,7,1),"-",INDEX('Annual Inflation'!$AM$50:$BA$50, MATCH(YEAR(EOMONTH($E68,6)), 'Annual Inflation'!$AM$6:$BA$6, 0))/100)</f>
        <v>-</v>
      </c>
      <c r="L68" s="259">
        <f t="shared" si="2"/>
        <v>77.7</v>
      </c>
      <c r="M68" s="259">
        <f t="shared" si="3"/>
        <v>186.8</v>
      </c>
      <c r="N68" s="259">
        <f t="shared" si="4"/>
        <v>186.8</v>
      </c>
    </row>
    <row r="69" spans="5:14" ht="15">
      <c r="E69" s="249">
        <v>38200</v>
      </c>
      <c r="F69" s="323">
        <f t="shared" si="0"/>
        <v>38230</v>
      </c>
      <c r="G69" s="159">
        <f t="shared" si="1"/>
        <v>2005</v>
      </c>
      <c r="H69" s="290">
        <v>77.900000000000006</v>
      </c>
      <c r="I69" s="250">
        <v>187.4</v>
      </c>
      <c r="J69" s="258" t="str">
        <f>IF($E69&lt;DATE(2018,7,1),"-",INDEX('Annual Inflation'!$AM$53:$BA$53, MATCH(YEAR(EOMONTH($E69,6)), 'Annual Inflation'!$AM$6:$BA$6, 0))/100)</f>
        <v>-</v>
      </c>
      <c r="K69" s="258" t="str">
        <f>IF($E69&lt;DATE(2018,7,1),"-",INDEX('Annual Inflation'!$AM$50:$BA$50, MATCH(YEAR(EOMONTH($E69,6)), 'Annual Inflation'!$AM$6:$BA$6, 0))/100)</f>
        <v>-</v>
      </c>
      <c r="L69" s="259">
        <f t="shared" si="2"/>
        <v>77.900000000000006</v>
      </c>
      <c r="M69" s="259">
        <f t="shared" si="3"/>
        <v>187.4</v>
      </c>
      <c r="N69" s="259">
        <f t="shared" si="4"/>
        <v>187.4</v>
      </c>
    </row>
    <row r="70" spans="5:14" ht="15">
      <c r="E70" s="249">
        <v>38231</v>
      </c>
      <c r="F70" s="323">
        <f t="shared" ref="F70:F133" si="5">EOMONTH(E70, 0)</f>
        <v>38260</v>
      </c>
      <c r="G70" s="159">
        <f t="shared" ref="G70:G133" si="6">IF(MONTH(E70)&gt;=4,YEAR(E70)+1,YEAR(E70))</f>
        <v>2005</v>
      </c>
      <c r="H70" s="290">
        <v>77.900000000000006</v>
      </c>
      <c r="I70" s="250">
        <v>188.1</v>
      </c>
      <c r="J70" s="258" t="str">
        <f>IF($E70&lt;DATE(2018,7,1),"-",INDEX('Annual Inflation'!$AM$53:$BA$53, MATCH(YEAR(EOMONTH($E70,6)), 'Annual Inflation'!$AM$6:$BA$6, 0))/100)</f>
        <v>-</v>
      </c>
      <c r="K70" s="258" t="str">
        <f>IF($E70&lt;DATE(2018,7,1),"-",INDEX('Annual Inflation'!$AM$50:$BA$50, MATCH(YEAR(EOMONTH($E70,6)), 'Annual Inflation'!$AM$6:$BA$6, 0))/100)</f>
        <v>-</v>
      </c>
      <c r="L70" s="259">
        <f t="shared" ref="L70:L133" si="7">IF(ISBLANK(H70),L69*((1+J70)^(1/12)),H70)</f>
        <v>77.900000000000006</v>
      </c>
      <c r="M70" s="259">
        <f t="shared" ref="M70:M133" si="8">IF(ISBLANK(I70),M69*((1+K70)^(1/12)),I70)</f>
        <v>188.1</v>
      </c>
      <c r="N70" s="259">
        <f t="shared" ref="N70:N133" si="9">IF($E70 &lt; DATE(2023,4,1),  M70,  IF($E70 = DATE(2023,4,1), N69 * ((0.5*L70/L69) + (0.5*M70/M69)), N69*(L70/L69)))</f>
        <v>188.1</v>
      </c>
    </row>
    <row r="71" spans="5:14" ht="15">
      <c r="E71" s="249">
        <v>38261</v>
      </c>
      <c r="F71" s="323">
        <f t="shared" si="5"/>
        <v>38291</v>
      </c>
      <c r="G71" s="159">
        <f t="shared" si="6"/>
        <v>2005</v>
      </c>
      <c r="H71" s="290">
        <v>78.099999999999994</v>
      </c>
      <c r="I71" s="250">
        <v>188.6</v>
      </c>
      <c r="J71" s="258" t="str">
        <f>IF($E71&lt;DATE(2018,7,1),"-",INDEX('Annual Inflation'!$AM$53:$BA$53, MATCH(YEAR(EOMONTH($E71,6)), 'Annual Inflation'!$AM$6:$BA$6, 0))/100)</f>
        <v>-</v>
      </c>
      <c r="K71" s="258" t="str">
        <f>IF($E71&lt;DATE(2018,7,1),"-",INDEX('Annual Inflation'!$AM$50:$BA$50, MATCH(YEAR(EOMONTH($E71,6)), 'Annual Inflation'!$AM$6:$BA$6, 0))/100)</f>
        <v>-</v>
      </c>
      <c r="L71" s="259">
        <f t="shared" si="7"/>
        <v>78.099999999999994</v>
      </c>
      <c r="M71" s="259">
        <f t="shared" si="8"/>
        <v>188.6</v>
      </c>
      <c r="N71" s="259">
        <f t="shared" si="9"/>
        <v>188.6</v>
      </c>
    </row>
    <row r="72" spans="5:14" ht="15">
      <c r="E72" s="249">
        <v>38292</v>
      </c>
      <c r="F72" s="323">
        <f t="shared" si="5"/>
        <v>38321</v>
      </c>
      <c r="G72" s="159">
        <f t="shared" si="6"/>
        <v>2005</v>
      </c>
      <c r="H72" s="290">
        <v>78.3</v>
      </c>
      <c r="I72" s="250">
        <v>189</v>
      </c>
      <c r="J72" s="258" t="str">
        <f>IF($E72&lt;DATE(2018,7,1),"-",INDEX('Annual Inflation'!$AM$53:$BA$53, MATCH(YEAR(EOMONTH($E72,6)), 'Annual Inflation'!$AM$6:$BA$6, 0))/100)</f>
        <v>-</v>
      </c>
      <c r="K72" s="258" t="str">
        <f>IF($E72&lt;DATE(2018,7,1),"-",INDEX('Annual Inflation'!$AM$50:$BA$50, MATCH(YEAR(EOMONTH($E72,6)), 'Annual Inflation'!$AM$6:$BA$6, 0))/100)</f>
        <v>-</v>
      </c>
      <c r="L72" s="259">
        <f t="shared" si="7"/>
        <v>78.3</v>
      </c>
      <c r="M72" s="259">
        <f t="shared" si="8"/>
        <v>189</v>
      </c>
      <c r="N72" s="259">
        <f t="shared" si="9"/>
        <v>189</v>
      </c>
    </row>
    <row r="73" spans="5:14" ht="15">
      <c r="E73" s="249">
        <v>38322</v>
      </c>
      <c r="F73" s="323">
        <f t="shared" si="5"/>
        <v>38352</v>
      </c>
      <c r="G73" s="159">
        <f t="shared" si="6"/>
        <v>2005</v>
      </c>
      <c r="H73" s="290">
        <v>78.599999999999994</v>
      </c>
      <c r="I73" s="250">
        <v>189.9</v>
      </c>
      <c r="J73" s="258" t="str">
        <f>IF($E73&lt;DATE(2018,7,1),"-",INDEX('Annual Inflation'!$AM$53:$BA$53, MATCH(YEAR(EOMONTH($E73,6)), 'Annual Inflation'!$AM$6:$BA$6, 0))/100)</f>
        <v>-</v>
      </c>
      <c r="K73" s="258" t="str">
        <f>IF($E73&lt;DATE(2018,7,1),"-",INDEX('Annual Inflation'!$AM$50:$BA$50, MATCH(YEAR(EOMONTH($E73,6)), 'Annual Inflation'!$AM$6:$BA$6, 0))/100)</f>
        <v>-</v>
      </c>
      <c r="L73" s="259">
        <f t="shared" si="7"/>
        <v>78.599999999999994</v>
      </c>
      <c r="M73" s="259">
        <f t="shared" si="8"/>
        <v>189.9</v>
      </c>
      <c r="N73" s="259">
        <f t="shared" si="9"/>
        <v>189.9</v>
      </c>
    </row>
    <row r="74" spans="5:14" ht="15">
      <c r="E74" s="249">
        <v>38353</v>
      </c>
      <c r="F74" s="323">
        <f t="shared" si="5"/>
        <v>38383</v>
      </c>
      <c r="G74" s="159">
        <f t="shared" si="6"/>
        <v>2005</v>
      </c>
      <c r="H74" s="290">
        <v>78.3</v>
      </c>
      <c r="I74" s="250">
        <v>188.9</v>
      </c>
      <c r="J74" s="258" t="str">
        <f>IF($E74&lt;DATE(2018,7,1),"-",INDEX('Annual Inflation'!$AM$53:$BA$53, MATCH(YEAR(EOMONTH($E74,6)), 'Annual Inflation'!$AM$6:$BA$6, 0))/100)</f>
        <v>-</v>
      </c>
      <c r="K74" s="258" t="str">
        <f>IF($E74&lt;DATE(2018,7,1),"-",INDEX('Annual Inflation'!$AM$50:$BA$50, MATCH(YEAR(EOMONTH($E74,6)), 'Annual Inflation'!$AM$6:$BA$6, 0))/100)</f>
        <v>-</v>
      </c>
      <c r="L74" s="259">
        <f t="shared" si="7"/>
        <v>78.3</v>
      </c>
      <c r="M74" s="259">
        <f t="shared" si="8"/>
        <v>188.9</v>
      </c>
      <c r="N74" s="259">
        <f t="shared" si="9"/>
        <v>188.9</v>
      </c>
    </row>
    <row r="75" spans="5:14" ht="15">
      <c r="E75" s="249">
        <v>38384</v>
      </c>
      <c r="F75" s="323">
        <f t="shared" si="5"/>
        <v>38411</v>
      </c>
      <c r="G75" s="159">
        <f t="shared" si="6"/>
        <v>2005</v>
      </c>
      <c r="H75" s="290">
        <v>78.5</v>
      </c>
      <c r="I75" s="250">
        <v>189.6</v>
      </c>
      <c r="J75" s="258" t="str">
        <f>IF($E75&lt;DATE(2018,7,1),"-",INDEX('Annual Inflation'!$AM$53:$BA$53, MATCH(YEAR(EOMONTH($E75,6)), 'Annual Inflation'!$AM$6:$BA$6, 0))/100)</f>
        <v>-</v>
      </c>
      <c r="K75" s="258" t="str">
        <f>IF($E75&lt;DATE(2018,7,1),"-",INDEX('Annual Inflation'!$AM$50:$BA$50, MATCH(YEAR(EOMONTH($E75,6)), 'Annual Inflation'!$AM$6:$BA$6, 0))/100)</f>
        <v>-</v>
      </c>
      <c r="L75" s="259">
        <f t="shared" si="7"/>
        <v>78.5</v>
      </c>
      <c r="M75" s="259">
        <f t="shared" si="8"/>
        <v>189.6</v>
      </c>
      <c r="N75" s="259">
        <f t="shared" si="9"/>
        <v>189.6</v>
      </c>
    </row>
    <row r="76" spans="5:14" ht="15">
      <c r="E76" s="249">
        <v>38412</v>
      </c>
      <c r="F76" s="323">
        <f t="shared" si="5"/>
        <v>38442</v>
      </c>
      <c r="G76" s="159">
        <f t="shared" si="6"/>
        <v>2005</v>
      </c>
      <c r="H76" s="290">
        <v>78.8</v>
      </c>
      <c r="I76" s="250">
        <v>190.5</v>
      </c>
      <c r="J76" s="258" t="str">
        <f>IF($E76&lt;DATE(2018,7,1),"-",INDEX('Annual Inflation'!$AM$53:$BA$53, MATCH(YEAR(EOMONTH($E76,6)), 'Annual Inflation'!$AM$6:$BA$6, 0))/100)</f>
        <v>-</v>
      </c>
      <c r="K76" s="258" t="str">
        <f>IF($E76&lt;DATE(2018,7,1),"-",INDEX('Annual Inflation'!$AM$50:$BA$50, MATCH(YEAR(EOMONTH($E76,6)), 'Annual Inflation'!$AM$6:$BA$6, 0))/100)</f>
        <v>-</v>
      </c>
      <c r="L76" s="259">
        <f t="shared" si="7"/>
        <v>78.8</v>
      </c>
      <c r="M76" s="259">
        <f t="shared" si="8"/>
        <v>190.5</v>
      </c>
      <c r="N76" s="259">
        <f t="shared" si="9"/>
        <v>190.5</v>
      </c>
    </row>
    <row r="77" spans="5:14" ht="15">
      <c r="E77" s="249">
        <v>38443</v>
      </c>
      <c r="F77" s="323">
        <f t="shared" si="5"/>
        <v>38472</v>
      </c>
      <c r="G77" s="159">
        <f t="shared" si="6"/>
        <v>2006</v>
      </c>
      <c r="H77" s="290">
        <v>79.099999999999994</v>
      </c>
      <c r="I77" s="250">
        <v>191.6</v>
      </c>
      <c r="J77" s="258" t="str">
        <f>IF($E77&lt;DATE(2018,7,1),"-",INDEX('Annual Inflation'!$AM$53:$BA$53, MATCH(YEAR(EOMONTH($E77,6)), 'Annual Inflation'!$AM$6:$BA$6, 0))/100)</f>
        <v>-</v>
      </c>
      <c r="K77" s="258" t="str">
        <f>IF($E77&lt;DATE(2018,7,1),"-",INDEX('Annual Inflation'!$AM$50:$BA$50, MATCH(YEAR(EOMONTH($E77,6)), 'Annual Inflation'!$AM$6:$BA$6, 0))/100)</f>
        <v>-</v>
      </c>
      <c r="L77" s="259">
        <f t="shared" si="7"/>
        <v>79.099999999999994</v>
      </c>
      <c r="M77" s="259">
        <f t="shared" si="8"/>
        <v>191.6</v>
      </c>
      <c r="N77" s="259">
        <f t="shared" si="9"/>
        <v>191.6</v>
      </c>
    </row>
    <row r="78" spans="5:14" ht="15">
      <c r="E78" s="249">
        <v>38473</v>
      </c>
      <c r="F78" s="323">
        <f t="shared" si="5"/>
        <v>38503</v>
      </c>
      <c r="G78" s="159">
        <f t="shared" si="6"/>
        <v>2006</v>
      </c>
      <c r="H78" s="290">
        <v>79.400000000000006</v>
      </c>
      <c r="I78" s="250">
        <v>192</v>
      </c>
      <c r="J78" s="258" t="str">
        <f>IF($E78&lt;DATE(2018,7,1),"-",INDEX('Annual Inflation'!$AM$53:$BA$53, MATCH(YEAR(EOMONTH($E78,6)), 'Annual Inflation'!$AM$6:$BA$6, 0))/100)</f>
        <v>-</v>
      </c>
      <c r="K78" s="258" t="str">
        <f>IF($E78&lt;DATE(2018,7,1),"-",INDEX('Annual Inflation'!$AM$50:$BA$50, MATCH(YEAR(EOMONTH($E78,6)), 'Annual Inflation'!$AM$6:$BA$6, 0))/100)</f>
        <v>-</v>
      </c>
      <c r="L78" s="259">
        <f t="shared" si="7"/>
        <v>79.400000000000006</v>
      </c>
      <c r="M78" s="259">
        <f t="shared" si="8"/>
        <v>192</v>
      </c>
      <c r="N78" s="259">
        <f t="shared" si="9"/>
        <v>192</v>
      </c>
    </row>
    <row r="79" spans="5:14" ht="15">
      <c r="E79" s="249">
        <v>38504</v>
      </c>
      <c r="F79" s="323">
        <f t="shared" si="5"/>
        <v>38533</v>
      </c>
      <c r="G79" s="159">
        <f t="shared" si="6"/>
        <v>2006</v>
      </c>
      <c r="H79" s="290">
        <v>79.400000000000006</v>
      </c>
      <c r="I79" s="250">
        <v>192.2</v>
      </c>
      <c r="J79" s="258" t="str">
        <f>IF($E79&lt;DATE(2018,7,1),"-",INDEX('Annual Inflation'!$AM$53:$BA$53, MATCH(YEAR(EOMONTH($E79,6)), 'Annual Inflation'!$AM$6:$BA$6, 0))/100)</f>
        <v>-</v>
      </c>
      <c r="K79" s="258" t="str">
        <f>IF($E79&lt;DATE(2018,7,1),"-",INDEX('Annual Inflation'!$AM$50:$BA$50, MATCH(YEAR(EOMONTH($E79,6)), 'Annual Inflation'!$AM$6:$BA$6, 0))/100)</f>
        <v>-</v>
      </c>
      <c r="L79" s="259">
        <f t="shared" si="7"/>
        <v>79.400000000000006</v>
      </c>
      <c r="M79" s="259">
        <f t="shared" si="8"/>
        <v>192.2</v>
      </c>
      <c r="N79" s="259">
        <f t="shared" si="9"/>
        <v>192.2</v>
      </c>
    </row>
    <row r="80" spans="5:14" ht="15">
      <c r="E80" s="249">
        <v>38534</v>
      </c>
      <c r="F80" s="323">
        <f t="shared" si="5"/>
        <v>38564</v>
      </c>
      <c r="G80" s="159">
        <f t="shared" si="6"/>
        <v>2006</v>
      </c>
      <c r="H80" s="290">
        <v>79.5</v>
      </c>
      <c r="I80" s="250">
        <v>192.2</v>
      </c>
      <c r="J80" s="258" t="str">
        <f>IF($E80&lt;DATE(2018,7,1),"-",INDEX('Annual Inflation'!$AM$53:$BA$53, MATCH(YEAR(EOMONTH($E80,6)), 'Annual Inflation'!$AM$6:$BA$6, 0))/100)</f>
        <v>-</v>
      </c>
      <c r="K80" s="258" t="str">
        <f>IF($E80&lt;DATE(2018,7,1),"-",INDEX('Annual Inflation'!$AM$50:$BA$50, MATCH(YEAR(EOMONTH($E80,6)), 'Annual Inflation'!$AM$6:$BA$6, 0))/100)</f>
        <v>-</v>
      </c>
      <c r="L80" s="259">
        <f t="shared" si="7"/>
        <v>79.5</v>
      </c>
      <c r="M80" s="259">
        <f t="shared" si="8"/>
        <v>192.2</v>
      </c>
      <c r="N80" s="259">
        <f t="shared" si="9"/>
        <v>192.2</v>
      </c>
    </row>
    <row r="81" spans="5:14" ht="15">
      <c r="E81" s="249">
        <v>38565</v>
      </c>
      <c r="F81" s="323">
        <f t="shared" si="5"/>
        <v>38595</v>
      </c>
      <c r="G81" s="159">
        <f t="shared" si="6"/>
        <v>2006</v>
      </c>
      <c r="H81" s="290">
        <v>79.7</v>
      </c>
      <c r="I81" s="250">
        <v>192.6</v>
      </c>
      <c r="J81" s="258" t="str">
        <f>IF($E81&lt;DATE(2018,7,1),"-",INDEX('Annual Inflation'!$AM$53:$BA$53, MATCH(YEAR(EOMONTH($E81,6)), 'Annual Inflation'!$AM$6:$BA$6, 0))/100)</f>
        <v>-</v>
      </c>
      <c r="K81" s="258" t="str">
        <f>IF($E81&lt;DATE(2018,7,1),"-",INDEX('Annual Inflation'!$AM$50:$BA$50, MATCH(YEAR(EOMONTH($E81,6)), 'Annual Inflation'!$AM$6:$BA$6, 0))/100)</f>
        <v>-</v>
      </c>
      <c r="L81" s="259">
        <f t="shared" si="7"/>
        <v>79.7</v>
      </c>
      <c r="M81" s="259">
        <f t="shared" si="8"/>
        <v>192.6</v>
      </c>
      <c r="N81" s="259">
        <f t="shared" si="9"/>
        <v>192.6</v>
      </c>
    </row>
    <row r="82" spans="5:14" ht="15">
      <c r="E82" s="249">
        <v>38596</v>
      </c>
      <c r="F82" s="323">
        <f t="shared" si="5"/>
        <v>38625</v>
      </c>
      <c r="G82" s="159">
        <f t="shared" si="6"/>
        <v>2006</v>
      </c>
      <c r="H82" s="290">
        <v>79.900000000000006</v>
      </c>
      <c r="I82" s="250">
        <v>193.1</v>
      </c>
      <c r="J82" s="258" t="str">
        <f>IF($E82&lt;DATE(2018,7,1),"-",INDEX('Annual Inflation'!$AM$53:$BA$53, MATCH(YEAR(EOMONTH($E82,6)), 'Annual Inflation'!$AM$6:$BA$6, 0))/100)</f>
        <v>-</v>
      </c>
      <c r="K82" s="258" t="str">
        <f>IF($E82&lt;DATE(2018,7,1),"-",INDEX('Annual Inflation'!$AM$50:$BA$50, MATCH(YEAR(EOMONTH($E82,6)), 'Annual Inflation'!$AM$6:$BA$6, 0))/100)</f>
        <v>-</v>
      </c>
      <c r="L82" s="259">
        <f t="shared" si="7"/>
        <v>79.900000000000006</v>
      </c>
      <c r="M82" s="259">
        <f t="shared" si="8"/>
        <v>193.1</v>
      </c>
      <c r="N82" s="259">
        <f t="shared" si="9"/>
        <v>193.1</v>
      </c>
    </row>
    <row r="83" spans="5:14" ht="15">
      <c r="E83" s="249">
        <v>38626</v>
      </c>
      <c r="F83" s="323">
        <f t="shared" si="5"/>
        <v>38656</v>
      </c>
      <c r="G83" s="159">
        <f t="shared" si="6"/>
        <v>2006</v>
      </c>
      <c r="H83" s="290">
        <v>80</v>
      </c>
      <c r="I83" s="250">
        <v>193.3</v>
      </c>
      <c r="J83" s="258" t="str">
        <f>IF($E83&lt;DATE(2018,7,1),"-",INDEX('Annual Inflation'!$AM$53:$BA$53, MATCH(YEAR(EOMONTH($E83,6)), 'Annual Inflation'!$AM$6:$BA$6, 0))/100)</f>
        <v>-</v>
      </c>
      <c r="K83" s="258" t="str">
        <f>IF($E83&lt;DATE(2018,7,1),"-",INDEX('Annual Inflation'!$AM$50:$BA$50, MATCH(YEAR(EOMONTH($E83,6)), 'Annual Inflation'!$AM$6:$BA$6, 0))/100)</f>
        <v>-</v>
      </c>
      <c r="L83" s="259">
        <f t="shared" si="7"/>
        <v>80</v>
      </c>
      <c r="M83" s="259">
        <f t="shared" si="8"/>
        <v>193.3</v>
      </c>
      <c r="N83" s="259">
        <f t="shared" si="9"/>
        <v>193.3</v>
      </c>
    </row>
    <row r="84" spans="5:14" ht="15">
      <c r="E84" s="249">
        <v>38657</v>
      </c>
      <c r="F84" s="323">
        <f t="shared" si="5"/>
        <v>38686</v>
      </c>
      <c r="G84" s="159">
        <f t="shared" si="6"/>
        <v>2006</v>
      </c>
      <c r="H84" s="290">
        <v>80</v>
      </c>
      <c r="I84" s="250">
        <v>193.6</v>
      </c>
      <c r="J84" s="258" t="str">
        <f>IF($E84&lt;DATE(2018,7,1),"-",INDEX('Annual Inflation'!$AM$53:$BA$53, MATCH(YEAR(EOMONTH($E84,6)), 'Annual Inflation'!$AM$6:$BA$6, 0))/100)</f>
        <v>-</v>
      </c>
      <c r="K84" s="258" t="str">
        <f>IF($E84&lt;DATE(2018,7,1),"-",INDEX('Annual Inflation'!$AM$50:$BA$50, MATCH(YEAR(EOMONTH($E84,6)), 'Annual Inflation'!$AM$6:$BA$6, 0))/100)</f>
        <v>-</v>
      </c>
      <c r="L84" s="259">
        <f t="shared" si="7"/>
        <v>80</v>
      </c>
      <c r="M84" s="259">
        <f t="shared" si="8"/>
        <v>193.6</v>
      </c>
      <c r="N84" s="259">
        <f t="shared" si="9"/>
        <v>193.6</v>
      </c>
    </row>
    <row r="85" spans="5:14" ht="15">
      <c r="E85" s="249">
        <v>38687</v>
      </c>
      <c r="F85" s="323">
        <f t="shared" si="5"/>
        <v>38717</v>
      </c>
      <c r="G85" s="159">
        <f t="shared" si="6"/>
        <v>2006</v>
      </c>
      <c r="H85" s="290">
        <v>80.3</v>
      </c>
      <c r="I85" s="250">
        <v>194.1</v>
      </c>
      <c r="J85" s="258" t="str">
        <f>IF($E85&lt;DATE(2018,7,1),"-",INDEX('Annual Inflation'!$AM$53:$BA$53, MATCH(YEAR(EOMONTH($E85,6)), 'Annual Inflation'!$AM$6:$BA$6, 0))/100)</f>
        <v>-</v>
      </c>
      <c r="K85" s="258" t="str">
        <f>IF($E85&lt;DATE(2018,7,1),"-",INDEX('Annual Inflation'!$AM$50:$BA$50, MATCH(YEAR(EOMONTH($E85,6)), 'Annual Inflation'!$AM$6:$BA$6, 0))/100)</f>
        <v>-</v>
      </c>
      <c r="L85" s="259">
        <f t="shared" si="7"/>
        <v>80.3</v>
      </c>
      <c r="M85" s="259">
        <f t="shared" si="8"/>
        <v>194.1</v>
      </c>
      <c r="N85" s="259">
        <f t="shared" si="9"/>
        <v>194.1</v>
      </c>
    </row>
    <row r="86" spans="5:14" ht="15">
      <c r="E86" s="249">
        <v>38718</v>
      </c>
      <c r="F86" s="323">
        <f t="shared" si="5"/>
        <v>38748</v>
      </c>
      <c r="G86" s="159">
        <f t="shared" si="6"/>
        <v>2006</v>
      </c>
      <c r="H86" s="290">
        <v>80</v>
      </c>
      <c r="I86" s="250">
        <v>193.4</v>
      </c>
      <c r="J86" s="258" t="str">
        <f>IF($E86&lt;DATE(2018,7,1),"-",INDEX('Annual Inflation'!$AM$53:$BA$53, MATCH(YEAR(EOMONTH($E86,6)), 'Annual Inflation'!$AM$6:$BA$6, 0))/100)</f>
        <v>-</v>
      </c>
      <c r="K86" s="258" t="str">
        <f>IF($E86&lt;DATE(2018,7,1),"-",INDEX('Annual Inflation'!$AM$50:$BA$50, MATCH(YEAR(EOMONTH($E86,6)), 'Annual Inflation'!$AM$6:$BA$6, 0))/100)</f>
        <v>-</v>
      </c>
      <c r="L86" s="259">
        <f t="shared" si="7"/>
        <v>80</v>
      </c>
      <c r="M86" s="259">
        <f t="shared" si="8"/>
        <v>193.4</v>
      </c>
      <c r="N86" s="259">
        <f t="shared" si="9"/>
        <v>193.4</v>
      </c>
    </row>
    <row r="87" spans="5:14" ht="15">
      <c r="E87" s="249">
        <v>38749</v>
      </c>
      <c r="F87" s="323">
        <f t="shared" si="5"/>
        <v>38776</v>
      </c>
      <c r="G87" s="159">
        <f t="shared" si="6"/>
        <v>2006</v>
      </c>
      <c r="H87" s="290">
        <v>80.2</v>
      </c>
      <c r="I87" s="250">
        <v>194.2</v>
      </c>
      <c r="J87" s="258" t="str">
        <f>IF($E87&lt;DATE(2018,7,1),"-",INDEX('Annual Inflation'!$AM$53:$BA$53, MATCH(YEAR(EOMONTH($E87,6)), 'Annual Inflation'!$AM$6:$BA$6, 0))/100)</f>
        <v>-</v>
      </c>
      <c r="K87" s="258" t="str">
        <f>IF($E87&lt;DATE(2018,7,1),"-",INDEX('Annual Inflation'!$AM$50:$BA$50, MATCH(YEAR(EOMONTH($E87,6)), 'Annual Inflation'!$AM$6:$BA$6, 0))/100)</f>
        <v>-</v>
      </c>
      <c r="L87" s="259">
        <f t="shared" si="7"/>
        <v>80.2</v>
      </c>
      <c r="M87" s="259">
        <f t="shared" si="8"/>
        <v>194.2</v>
      </c>
      <c r="N87" s="259">
        <f t="shared" si="9"/>
        <v>194.2</v>
      </c>
    </row>
    <row r="88" spans="5:14" ht="15">
      <c r="E88" s="249">
        <v>38777</v>
      </c>
      <c r="F88" s="323">
        <f t="shared" si="5"/>
        <v>38807</v>
      </c>
      <c r="G88" s="159">
        <f t="shared" si="6"/>
        <v>2006</v>
      </c>
      <c r="H88" s="290">
        <v>80.400000000000006</v>
      </c>
      <c r="I88" s="250">
        <v>195</v>
      </c>
      <c r="J88" s="258" t="str">
        <f>IF($E88&lt;DATE(2018,7,1),"-",INDEX('Annual Inflation'!$AM$53:$BA$53, MATCH(YEAR(EOMONTH($E88,6)), 'Annual Inflation'!$AM$6:$BA$6, 0))/100)</f>
        <v>-</v>
      </c>
      <c r="K88" s="258" t="str">
        <f>IF($E88&lt;DATE(2018,7,1),"-",INDEX('Annual Inflation'!$AM$50:$BA$50, MATCH(YEAR(EOMONTH($E88,6)), 'Annual Inflation'!$AM$6:$BA$6, 0))/100)</f>
        <v>-</v>
      </c>
      <c r="L88" s="259">
        <f t="shared" si="7"/>
        <v>80.400000000000006</v>
      </c>
      <c r="M88" s="259">
        <f t="shared" si="8"/>
        <v>195</v>
      </c>
      <c r="N88" s="259">
        <f t="shared" si="9"/>
        <v>195</v>
      </c>
    </row>
    <row r="89" spans="5:14" ht="15">
      <c r="E89" s="249">
        <v>38808</v>
      </c>
      <c r="F89" s="323">
        <f t="shared" si="5"/>
        <v>38837</v>
      </c>
      <c r="G89" s="159">
        <f t="shared" si="6"/>
        <v>2007</v>
      </c>
      <c r="H89" s="290">
        <v>80.900000000000006</v>
      </c>
      <c r="I89" s="250">
        <v>196.5</v>
      </c>
      <c r="J89" s="258" t="str">
        <f>IF($E89&lt;DATE(2018,7,1),"-",INDEX('Annual Inflation'!$AM$53:$BA$53, MATCH(YEAR(EOMONTH($E89,6)), 'Annual Inflation'!$AM$6:$BA$6, 0))/100)</f>
        <v>-</v>
      </c>
      <c r="K89" s="258" t="str">
        <f>IF($E89&lt;DATE(2018,7,1),"-",INDEX('Annual Inflation'!$AM$50:$BA$50, MATCH(YEAR(EOMONTH($E89,6)), 'Annual Inflation'!$AM$6:$BA$6, 0))/100)</f>
        <v>-</v>
      </c>
      <c r="L89" s="259">
        <f t="shared" si="7"/>
        <v>80.900000000000006</v>
      </c>
      <c r="M89" s="259">
        <f t="shared" si="8"/>
        <v>196.5</v>
      </c>
      <c r="N89" s="259">
        <f t="shared" si="9"/>
        <v>196.5</v>
      </c>
    </row>
    <row r="90" spans="5:14" ht="15">
      <c r="E90" s="249">
        <v>38838</v>
      </c>
      <c r="F90" s="323">
        <f t="shared" si="5"/>
        <v>38868</v>
      </c>
      <c r="G90" s="159">
        <f t="shared" si="6"/>
        <v>2007</v>
      </c>
      <c r="H90" s="290">
        <v>81.3</v>
      </c>
      <c r="I90" s="250">
        <v>197.7</v>
      </c>
      <c r="J90" s="258" t="str">
        <f>IF($E90&lt;DATE(2018,7,1),"-",INDEX('Annual Inflation'!$AM$53:$BA$53, MATCH(YEAR(EOMONTH($E90,6)), 'Annual Inflation'!$AM$6:$BA$6, 0))/100)</f>
        <v>-</v>
      </c>
      <c r="K90" s="258" t="str">
        <f>IF($E90&lt;DATE(2018,7,1),"-",INDEX('Annual Inflation'!$AM$50:$BA$50, MATCH(YEAR(EOMONTH($E90,6)), 'Annual Inflation'!$AM$6:$BA$6, 0))/100)</f>
        <v>-</v>
      </c>
      <c r="L90" s="259">
        <f t="shared" si="7"/>
        <v>81.3</v>
      </c>
      <c r="M90" s="259">
        <f t="shared" si="8"/>
        <v>197.7</v>
      </c>
      <c r="N90" s="259">
        <f t="shared" si="9"/>
        <v>197.7</v>
      </c>
    </row>
    <row r="91" spans="5:14" ht="15">
      <c r="E91" s="249">
        <v>38869</v>
      </c>
      <c r="F91" s="323">
        <f t="shared" si="5"/>
        <v>38898</v>
      </c>
      <c r="G91" s="159">
        <f t="shared" si="6"/>
        <v>2007</v>
      </c>
      <c r="H91" s="290">
        <v>81.5</v>
      </c>
      <c r="I91" s="250">
        <v>198.5</v>
      </c>
      <c r="J91" s="258" t="str">
        <f>IF($E91&lt;DATE(2018,7,1),"-",INDEX('Annual Inflation'!$AM$53:$BA$53, MATCH(YEAR(EOMONTH($E91,6)), 'Annual Inflation'!$AM$6:$BA$6, 0))/100)</f>
        <v>-</v>
      </c>
      <c r="K91" s="258" t="str">
        <f>IF($E91&lt;DATE(2018,7,1),"-",INDEX('Annual Inflation'!$AM$50:$BA$50, MATCH(YEAR(EOMONTH($E91,6)), 'Annual Inflation'!$AM$6:$BA$6, 0))/100)</f>
        <v>-</v>
      </c>
      <c r="L91" s="259">
        <f t="shared" si="7"/>
        <v>81.5</v>
      </c>
      <c r="M91" s="259">
        <f t="shared" si="8"/>
        <v>198.5</v>
      </c>
      <c r="N91" s="259">
        <f t="shared" si="9"/>
        <v>198.5</v>
      </c>
    </row>
    <row r="92" spans="5:14" ht="15">
      <c r="E92" s="249">
        <v>38899</v>
      </c>
      <c r="F92" s="323">
        <f t="shared" si="5"/>
        <v>38929</v>
      </c>
      <c r="G92" s="159">
        <f t="shared" si="6"/>
        <v>2007</v>
      </c>
      <c r="H92" s="290">
        <v>81.5</v>
      </c>
      <c r="I92" s="250">
        <v>198.5</v>
      </c>
      <c r="J92" s="258" t="str">
        <f>IF($E92&lt;DATE(2018,7,1),"-",INDEX('Annual Inflation'!$AM$53:$BA$53, MATCH(YEAR(EOMONTH($E92,6)), 'Annual Inflation'!$AM$6:$BA$6, 0))/100)</f>
        <v>-</v>
      </c>
      <c r="K92" s="258" t="str">
        <f>IF($E92&lt;DATE(2018,7,1),"-",INDEX('Annual Inflation'!$AM$50:$BA$50, MATCH(YEAR(EOMONTH($E92,6)), 'Annual Inflation'!$AM$6:$BA$6, 0))/100)</f>
        <v>-</v>
      </c>
      <c r="L92" s="259">
        <f t="shared" si="7"/>
        <v>81.5</v>
      </c>
      <c r="M92" s="259">
        <f t="shared" si="8"/>
        <v>198.5</v>
      </c>
      <c r="N92" s="259">
        <f t="shared" si="9"/>
        <v>198.5</v>
      </c>
    </row>
    <row r="93" spans="5:14" ht="15">
      <c r="E93" s="249">
        <v>38930</v>
      </c>
      <c r="F93" s="323">
        <f t="shared" si="5"/>
        <v>38960</v>
      </c>
      <c r="G93" s="159">
        <f t="shared" si="6"/>
        <v>2007</v>
      </c>
      <c r="H93" s="290">
        <v>81.8</v>
      </c>
      <c r="I93" s="250">
        <v>199.2</v>
      </c>
      <c r="J93" s="258" t="str">
        <f>IF($E93&lt;DATE(2018,7,1),"-",INDEX('Annual Inflation'!$AM$53:$BA$53, MATCH(YEAR(EOMONTH($E93,6)), 'Annual Inflation'!$AM$6:$BA$6, 0))/100)</f>
        <v>-</v>
      </c>
      <c r="K93" s="258" t="str">
        <f>IF($E93&lt;DATE(2018,7,1),"-",INDEX('Annual Inflation'!$AM$50:$BA$50, MATCH(YEAR(EOMONTH($E93,6)), 'Annual Inflation'!$AM$6:$BA$6, 0))/100)</f>
        <v>-</v>
      </c>
      <c r="L93" s="259">
        <f t="shared" si="7"/>
        <v>81.8</v>
      </c>
      <c r="M93" s="259">
        <f t="shared" si="8"/>
        <v>199.2</v>
      </c>
      <c r="N93" s="259">
        <f t="shared" si="9"/>
        <v>199.2</v>
      </c>
    </row>
    <row r="94" spans="5:14" ht="15">
      <c r="E94" s="249">
        <v>38961</v>
      </c>
      <c r="F94" s="323">
        <f t="shared" si="5"/>
        <v>38990</v>
      </c>
      <c r="G94" s="159">
        <f t="shared" si="6"/>
        <v>2007</v>
      </c>
      <c r="H94" s="290">
        <v>81.900000000000006</v>
      </c>
      <c r="I94" s="250">
        <v>200.1</v>
      </c>
      <c r="J94" s="258" t="str">
        <f>IF($E94&lt;DATE(2018,7,1),"-",INDEX('Annual Inflation'!$AM$53:$BA$53, MATCH(YEAR(EOMONTH($E94,6)), 'Annual Inflation'!$AM$6:$BA$6, 0))/100)</f>
        <v>-</v>
      </c>
      <c r="K94" s="258" t="str">
        <f>IF($E94&lt;DATE(2018,7,1),"-",INDEX('Annual Inflation'!$AM$50:$BA$50, MATCH(YEAR(EOMONTH($E94,6)), 'Annual Inflation'!$AM$6:$BA$6, 0))/100)</f>
        <v>-</v>
      </c>
      <c r="L94" s="259">
        <f t="shared" si="7"/>
        <v>81.900000000000006</v>
      </c>
      <c r="M94" s="259">
        <f t="shared" si="8"/>
        <v>200.1</v>
      </c>
      <c r="N94" s="259">
        <f t="shared" si="9"/>
        <v>200.1</v>
      </c>
    </row>
    <row r="95" spans="5:14" ht="15">
      <c r="E95" s="249">
        <v>38991</v>
      </c>
      <c r="F95" s="323">
        <f t="shared" si="5"/>
        <v>39021</v>
      </c>
      <c r="G95" s="159">
        <f t="shared" si="6"/>
        <v>2007</v>
      </c>
      <c r="H95" s="290">
        <v>82</v>
      </c>
      <c r="I95" s="250">
        <v>200.4</v>
      </c>
      <c r="J95" s="258" t="str">
        <f>IF($E95&lt;DATE(2018,7,1),"-",INDEX('Annual Inflation'!$AM$53:$BA$53, MATCH(YEAR(EOMONTH($E95,6)), 'Annual Inflation'!$AM$6:$BA$6, 0))/100)</f>
        <v>-</v>
      </c>
      <c r="K95" s="258" t="str">
        <f>IF($E95&lt;DATE(2018,7,1),"-",INDEX('Annual Inflation'!$AM$50:$BA$50, MATCH(YEAR(EOMONTH($E95,6)), 'Annual Inflation'!$AM$6:$BA$6, 0))/100)</f>
        <v>-</v>
      </c>
      <c r="L95" s="259">
        <f t="shared" si="7"/>
        <v>82</v>
      </c>
      <c r="M95" s="259">
        <f t="shared" si="8"/>
        <v>200.4</v>
      </c>
      <c r="N95" s="259">
        <f t="shared" si="9"/>
        <v>200.4</v>
      </c>
    </row>
    <row r="96" spans="5:14" ht="15">
      <c r="E96" s="249">
        <v>39022</v>
      </c>
      <c r="F96" s="323">
        <f t="shared" si="5"/>
        <v>39051</v>
      </c>
      <c r="G96" s="159">
        <f t="shared" si="6"/>
        <v>2007</v>
      </c>
      <c r="H96" s="290">
        <v>82.2</v>
      </c>
      <c r="I96" s="250">
        <v>201.1</v>
      </c>
      <c r="J96" s="258" t="str">
        <f>IF($E96&lt;DATE(2018,7,1),"-",INDEX('Annual Inflation'!$AM$53:$BA$53, MATCH(YEAR(EOMONTH($E96,6)), 'Annual Inflation'!$AM$6:$BA$6, 0))/100)</f>
        <v>-</v>
      </c>
      <c r="K96" s="258" t="str">
        <f>IF($E96&lt;DATE(2018,7,1),"-",INDEX('Annual Inflation'!$AM$50:$BA$50, MATCH(YEAR(EOMONTH($E96,6)), 'Annual Inflation'!$AM$6:$BA$6, 0))/100)</f>
        <v>-</v>
      </c>
      <c r="L96" s="259">
        <f t="shared" si="7"/>
        <v>82.2</v>
      </c>
      <c r="M96" s="259">
        <f t="shared" si="8"/>
        <v>201.1</v>
      </c>
      <c r="N96" s="259">
        <f t="shared" si="9"/>
        <v>201.1</v>
      </c>
    </row>
    <row r="97" spans="5:14" ht="15">
      <c r="E97" s="249">
        <v>39052</v>
      </c>
      <c r="F97" s="323">
        <f t="shared" si="5"/>
        <v>39082</v>
      </c>
      <c r="G97" s="159">
        <f t="shared" si="6"/>
        <v>2007</v>
      </c>
      <c r="H97" s="290">
        <v>82.6</v>
      </c>
      <c r="I97" s="250">
        <v>202.7</v>
      </c>
      <c r="J97" s="258" t="str">
        <f>IF($E97&lt;DATE(2018,7,1),"-",INDEX('Annual Inflation'!$AM$53:$BA$53, MATCH(YEAR(EOMONTH($E97,6)), 'Annual Inflation'!$AM$6:$BA$6, 0))/100)</f>
        <v>-</v>
      </c>
      <c r="K97" s="258" t="str">
        <f>IF($E97&lt;DATE(2018,7,1),"-",INDEX('Annual Inflation'!$AM$50:$BA$50, MATCH(YEAR(EOMONTH($E97,6)), 'Annual Inflation'!$AM$6:$BA$6, 0))/100)</f>
        <v>-</v>
      </c>
      <c r="L97" s="259">
        <f t="shared" si="7"/>
        <v>82.6</v>
      </c>
      <c r="M97" s="259">
        <f t="shared" si="8"/>
        <v>202.7</v>
      </c>
      <c r="N97" s="259">
        <f t="shared" si="9"/>
        <v>202.7</v>
      </c>
    </row>
    <row r="98" spans="5:14" ht="15">
      <c r="E98" s="249">
        <v>39083</v>
      </c>
      <c r="F98" s="323">
        <f t="shared" si="5"/>
        <v>39113</v>
      </c>
      <c r="G98" s="159">
        <f t="shared" si="6"/>
        <v>2007</v>
      </c>
      <c r="H98" s="290">
        <v>82.1</v>
      </c>
      <c r="I98" s="250">
        <v>201.6</v>
      </c>
      <c r="J98" s="258" t="str">
        <f>IF($E98&lt;DATE(2018,7,1),"-",INDEX('Annual Inflation'!$AM$53:$BA$53, MATCH(YEAR(EOMONTH($E98,6)), 'Annual Inflation'!$AM$6:$BA$6, 0))/100)</f>
        <v>-</v>
      </c>
      <c r="K98" s="258" t="str">
        <f>IF($E98&lt;DATE(2018,7,1),"-",INDEX('Annual Inflation'!$AM$50:$BA$50, MATCH(YEAR(EOMONTH($E98,6)), 'Annual Inflation'!$AM$6:$BA$6, 0))/100)</f>
        <v>-</v>
      </c>
      <c r="L98" s="259">
        <f t="shared" si="7"/>
        <v>82.1</v>
      </c>
      <c r="M98" s="259">
        <f t="shared" si="8"/>
        <v>201.6</v>
      </c>
      <c r="N98" s="259">
        <f t="shared" si="9"/>
        <v>201.6</v>
      </c>
    </row>
    <row r="99" spans="5:14" ht="15">
      <c r="E99" s="249">
        <v>39114</v>
      </c>
      <c r="F99" s="323">
        <f t="shared" si="5"/>
        <v>39141</v>
      </c>
      <c r="G99" s="159">
        <f t="shared" si="6"/>
        <v>2007</v>
      </c>
      <c r="H99" s="290">
        <v>82.4</v>
      </c>
      <c r="I99" s="250">
        <v>203.1</v>
      </c>
      <c r="J99" s="258" t="str">
        <f>IF($E99&lt;DATE(2018,7,1),"-",INDEX('Annual Inflation'!$AM$53:$BA$53, MATCH(YEAR(EOMONTH($E99,6)), 'Annual Inflation'!$AM$6:$BA$6, 0))/100)</f>
        <v>-</v>
      </c>
      <c r="K99" s="258" t="str">
        <f>IF($E99&lt;DATE(2018,7,1),"-",INDEX('Annual Inflation'!$AM$50:$BA$50, MATCH(YEAR(EOMONTH($E99,6)), 'Annual Inflation'!$AM$6:$BA$6, 0))/100)</f>
        <v>-</v>
      </c>
      <c r="L99" s="259">
        <f t="shared" si="7"/>
        <v>82.4</v>
      </c>
      <c r="M99" s="259">
        <f t="shared" si="8"/>
        <v>203.1</v>
      </c>
      <c r="N99" s="259">
        <f t="shared" si="9"/>
        <v>203.1</v>
      </c>
    </row>
    <row r="100" spans="5:14" ht="15">
      <c r="E100" s="249">
        <v>39142</v>
      </c>
      <c r="F100" s="323">
        <f t="shared" si="5"/>
        <v>39172</v>
      </c>
      <c r="G100" s="159">
        <f t="shared" si="6"/>
        <v>2007</v>
      </c>
      <c r="H100" s="290">
        <v>82.8</v>
      </c>
      <c r="I100" s="250">
        <v>204.4</v>
      </c>
      <c r="J100" s="258" t="str">
        <f>IF($E100&lt;DATE(2018,7,1),"-",INDEX('Annual Inflation'!$AM$53:$BA$53, MATCH(YEAR(EOMONTH($E100,6)), 'Annual Inflation'!$AM$6:$BA$6, 0))/100)</f>
        <v>-</v>
      </c>
      <c r="K100" s="258" t="str">
        <f>IF($E100&lt;DATE(2018,7,1),"-",INDEX('Annual Inflation'!$AM$50:$BA$50, MATCH(YEAR(EOMONTH($E100,6)), 'Annual Inflation'!$AM$6:$BA$6, 0))/100)</f>
        <v>-</v>
      </c>
      <c r="L100" s="259">
        <f t="shared" si="7"/>
        <v>82.8</v>
      </c>
      <c r="M100" s="259">
        <f t="shared" si="8"/>
        <v>204.4</v>
      </c>
      <c r="N100" s="259">
        <f t="shared" si="9"/>
        <v>204.4</v>
      </c>
    </row>
    <row r="101" spans="5:14" ht="15">
      <c r="E101" s="249">
        <v>39173</v>
      </c>
      <c r="F101" s="323">
        <f t="shared" si="5"/>
        <v>39202</v>
      </c>
      <c r="G101" s="159">
        <f t="shared" si="6"/>
        <v>2008</v>
      </c>
      <c r="H101" s="290">
        <v>83.1</v>
      </c>
      <c r="I101" s="250">
        <v>205.4</v>
      </c>
      <c r="J101" s="258" t="str">
        <f>IF($E101&lt;DATE(2018,7,1),"-",INDEX('Annual Inflation'!$AM$53:$BA$53, MATCH(YEAR(EOMONTH($E101,6)), 'Annual Inflation'!$AM$6:$BA$6, 0))/100)</f>
        <v>-</v>
      </c>
      <c r="K101" s="258" t="str">
        <f>IF($E101&lt;DATE(2018,7,1),"-",INDEX('Annual Inflation'!$AM$50:$BA$50, MATCH(YEAR(EOMONTH($E101,6)), 'Annual Inflation'!$AM$6:$BA$6, 0))/100)</f>
        <v>-</v>
      </c>
      <c r="L101" s="259">
        <f t="shared" si="7"/>
        <v>83.1</v>
      </c>
      <c r="M101" s="259">
        <f t="shared" si="8"/>
        <v>205.4</v>
      </c>
      <c r="N101" s="259">
        <f t="shared" si="9"/>
        <v>205.4</v>
      </c>
    </row>
    <row r="102" spans="5:14" ht="15">
      <c r="E102" s="249">
        <v>39203</v>
      </c>
      <c r="F102" s="323">
        <f t="shared" si="5"/>
        <v>39233</v>
      </c>
      <c r="G102" s="159">
        <f t="shared" si="6"/>
        <v>2008</v>
      </c>
      <c r="H102" s="290">
        <v>83.3</v>
      </c>
      <c r="I102" s="250">
        <v>206.2</v>
      </c>
      <c r="J102" s="258" t="str">
        <f>IF($E102&lt;DATE(2018,7,1),"-",INDEX('Annual Inflation'!$AM$53:$BA$53, MATCH(YEAR(EOMONTH($E102,6)), 'Annual Inflation'!$AM$6:$BA$6, 0))/100)</f>
        <v>-</v>
      </c>
      <c r="K102" s="258" t="str">
        <f>IF($E102&lt;DATE(2018,7,1),"-",INDEX('Annual Inflation'!$AM$50:$BA$50, MATCH(YEAR(EOMONTH($E102,6)), 'Annual Inflation'!$AM$6:$BA$6, 0))/100)</f>
        <v>-</v>
      </c>
      <c r="L102" s="259">
        <f t="shared" si="7"/>
        <v>83.3</v>
      </c>
      <c r="M102" s="259">
        <f t="shared" si="8"/>
        <v>206.2</v>
      </c>
      <c r="N102" s="259">
        <f t="shared" si="9"/>
        <v>206.2</v>
      </c>
    </row>
    <row r="103" spans="5:14" ht="15">
      <c r="E103" s="249">
        <v>39234</v>
      </c>
      <c r="F103" s="323">
        <f t="shared" si="5"/>
        <v>39263</v>
      </c>
      <c r="G103" s="159">
        <f t="shared" si="6"/>
        <v>2008</v>
      </c>
      <c r="H103" s="290">
        <v>83.5</v>
      </c>
      <c r="I103" s="250">
        <v>207.3</v>
      </c>
      <c r="J103" s="258" t="str">
        <f>IF($E103&lt;DATE(2018,7,1),"-",INDEX('Annual Inflation'!$AM$53:$BA$53, MATCH(YEAR(EOMONTH($E103,6)), 'Annual Inflation'!$AM$6:$BA$6, 0))/100)</f>
        <v>-</v>
      </c>
      <c r="K103" s="258" t="str">
        <f>IF($E103&lt;DATE(2018,7,1),"-",INDEX('Annual Inflation'!$AM$50:$BA$50, MATCH(YEAR(EOMONTH($E103,6)), 'Annual Inflation'!$AM$6:$BA$6, 0))/100)</f>
        <v>-</v>
      </c>
      <c r="L103" s="259">
        <f t="shared" si="7"/>
        <v>83.5</v>
      </c>
      <c r="M103" s="259">
        <f t="shared" si="8"/>
        <v>207.3</v>
      </c>
      <c r="N103" s="259">
        <f t="shared" si="9"/>
        <v>207.3</v>
      </c>
    </row>
    <row r="104" spans="5:14" ht="15">
      <c r="E104" s="249">
        <v>39264</v>
      </c>
      <c r="F104" s="323">
        <f t="shared" si="5"/>
        <v>39294</v>
      </c>
      <c r="G104" s="159">
        <f t="shared" si="6"/>
        <v>2008</v>
      </c>
      <c r="H104" s="290">
        <v>83.1</v>
      </c>
      <c r="I104" s="250">
        <v>206.1</v>
      </c>
      <c r="J104" s="258" t="str">
        <f>IF($E104&lt;DATE(2018,7,1),"-",INDEX('Annual Inflation'!$AM$53:$BA$53, MATCH(YEAR(EOMONTH($E104,6)), 'Annual Inflation'!$AM$6:$BA$6, 0))/100)</f>
        <v>-</v>
      </c>
      <c r="K104" s="258" t="str">
        <f>IF($E104&lt;DATE(2018,7,1),"-",INDEX('Annual Inflation'!$AM$50:$BA$50, MATCH(YEAR(EOMONTH($E104,6)), 'Annual Inflation'!$AM$6:$BA$6, 0))/100)</f>
        <v>-</v>
      </c>
      <c r="L104" s="259">
        <f t="shared" si="7"/>
        <v>83.1</v>
      </c>
      <c r="M104" s="259">
        <f t="shared" si="8"/>
        <v>206.1</v>
      </c>
      <c r="N104" s="259">
        <f t="shared" si="9"/>
        <v>206.1</v>
      </c>
    </row>
    <row r="105" spans="5:14" ht="15">
      <c r="E105" s="249">
        <v>39295</v>
      </c>
      <c r="F105" s="323">
        <f t="shared" si="5"/>
        <v>39325</v>
      </c>
      <c r="G105" s="159">
        <f t="shared" si="6"/>
        <v>2008</v>
      </c>
      <c r="H105" s="290">
        <v>83.4</v>
      </c>
      <c r="I105" s="250">
        <v>207.3</v>
      </c>
      <c r="J105" s="258" t="str">
        <f>IF($E105&lt;DATE(2018,7,1),"-",INDEX('Annual Inflation'!$AM$53:$BA$53, MATCH(YEAR(EOMONTH($E105,6)), 'Annual Inflation'!$AM$6:$BA$6, 0))/100)</f>
        <v>-</v>
      </c>
      <c r="K105" s="258" t="str">
        <f>IF($E105&lt;DATE(2018,7,1),"-",INDEX('Annual Inflation'!$AM$50:$BA$50, MATCH(YEAR(EOMONTH($E105,6)), 'Annual Inflation'!$AM$6:$BA$6, 0))/100)</f>
        <v>-</v>
      </c>
      <c r="L105" s="259">
        <f t="shared" si="7"/>
        <v>83.4</v>
      </c>
      <c r="M105" s="259">
        <f t="shared" si="8"/>
        <v>207.3</v>
      </c>
      <c r="N105" s="259">
        <f t="shared" si="9"/>
        <v>207.3</v>
      </c>
    </row>
    <row r="106" spans="5:14" ht="15">
      <c r="E106" s="249">
        <v>39326</v>
      </c>
      <c r="F106" s="323">
        <f t="shared" si="5"/>
        <v>39355</v>
      </c>
      <c r="G106" s="159">
        <f t="shared" si="6"/>
        <v>2008</v>
      </c>
      <c r="H106" s="290">
        <v>83.5</v>
      </c>
      <c r="I106" s="250">
        <v>208</v>
      </c>
      <c r="J106" s="258" t="str">
        <f>IF($E106&lt;DATE(2018,7,1),"-",INDEX('Annual Inflation'!$AM$53:$BA$53, MATCH(YEAR(EOMONTH($E106,6)), 'Annual Inflation'!$AM$6:$BA$6, 0))/100)</f>
        <v>-</v>
      </c>
      <c r="K106" s="258" t="str">
        <f>IF($E106&lt;DATE(2018,7,1),"-",INDEX('Annual Inflation'!$AM$50:$BA$50, MATCH(YEAR(EOMONTH($E106,6)), 'Annual Inflation'!$AM$6:$BA$6, 0))/100)</f>
        <v>-</v>
      </c>
      <c r="L106" s="259">
        <f t="shared" si="7"/>
        <v>83.5</v>
      </c>
      <c r="M106" s="259">
        <f t="shared" si="8"/>
        <v>208</v>
      </c>
      <c r="N106" s="259">
        <f t="shared" si="9"/>
        <v>208</v>
      </c>
    </row>
    <row r="107" spans="5:14" ht="15">
      <c r="E107" s="249">
        <v>39356</v>
      </c>
      <c r="F107" s="323">
        <f t="shared" si="5"/>
        <v>39386</v>
      </c>
      <c r="G107" s="159">
        <f t="shared" si="6"/>
        <v>2008</v>
      </c>
      <c r="H107" s="290">
        <v>83.8</v>
      </c>
      <c r="I107" s="250">
        <v>208.9</v>
      </c>
      <c r="J107" s="258" t="str">
        <f>IF($E107&lt;DATE(2018,7,1),"-",INDEX('Annual Inflation'!$AM$53:$BA$53, MATCH(YEAR(EOMONTH($E107,6)), 'Annual Inflation'!$AM$6:$BA$6, 0))/100)</f>
        <v>-</v>
      </c>
      <c r="K107" s="258" t="str">
        <f>IF($E107&lt;DATE(2018,7,1),"-",INDEX('Annual Inflation'!$AM$50:$BA$50, MATCH(YEAR(EOMONTH($E107,6)), 'Annual Inflation'!$AM$6:$BA$6, 0))/100)</f>
        <v>-</v>
      </c>
      <c r="L107" s="259">
        <f t="shared" si="7"/>
        <v>83.8</v>
      </c>
      <c r="M107" s="259">
        <f t="shared" si="8"/>
        <v>208.9</v>
      </c>
      <c r="N107" s="259">
        <f t="shared" si="9"/>
        <v>208.9</v>
      </c>
    </row>
    <row r="108" spans="5:14" ht="15">
      <c r="E108" s="249">
        <v>39387</v>
      </c>
      <c r="F108" s="323">
        <f t="shared" si="5"/>
        <v>39416</v>
      </c>
      <c r="G108" s="159">
        <f t="shared" si="6"/>
        <v>2008</v>
      </c>
      <c r="H108" s="290">
        <v>84.1</v>
      </c>
      <c r="I108" s="250">
        <v>209.7</v>
      </c>
      <c r="J108" s="258" t="str">
        <f>IF($E108&lt;DATE(2018,7,1),"-",INDEX('Annual Inflation'!$AM$53:$BA$53, MATCH(YEAR(EOMONTH($E108,6)), 'Annual Inflation'!$AM$6:$BA$6, 0))/100)</f>
        <v>-</v>
      </c>
      <c r="K108" s="258" t="str">
        <f>IF($E108&lt;DATE(2018,7,1),"-",INDEX('Annual Inflation'!$AM$50:$BA$50, MATCH(YEAR(EOMONTH($E108,6)), 'Annual Inflation'!$AM$6:$BA$6, 0))/100)</f>
        <v>-</v>
      </c>
      <c r="L108" s="259">
        <f t="shared" si="7"/>
        <v>84.1</v>
      </c>
      <c r="M108" s="259">
        <f t="shared" si="8"/>
        <v>209.7</v>
      </c>
      <c r="N108" s="259">
        <f t="shared" si="9"/>
        <v>209.7</v>
      </c>
    </row>
    <row r="109" spans="5:14" ht="15">
      <c r="E109" s="249">
        <v>39417</v>
      </c>
      <c r="F109" s="323">
        <f t="shared" si="5"/>
        <v>39447</v>
      </c>
      <c r="G109" s="159">
        <f t="shared" si="6"/>
        <v>2008</v>
      </c>
      <c r="H109" s="290">
        <v>84.5</v>
      </c>
      <c r="I109" s="250">
        <v>210.9</v>
      </c>
      <c r="J109" s="258" t="str">
        <f>IF($E109&lt;DATE(2018,7,1),"-",INDEX('Annual Inflation'!$AM$53:$BA$53, MATCH(YEAR(EOMONTH($E109,6)), 'Annual Inflation'!$AM$6:$BA$6, 0))/100)</f>
        <v>-</v>
      </c>
      <c r="K109" s="258" t="str">
        <f>IF($E109&lt;DATE(2018,7,1),"-",INDEX('Annual Inflation'!$AM$50:$BA$50, MATCH(YEAR(EOMONTH($E109,6)), 'Annual Inflation'!$AM$6:$BA$6, 0))/100)</f>
        <v>-</v>
      </c>
      <c r="L109" s="259">
        <f t="shared" si="7"/>
        <v>84.5</v>
      </c>
      <c r="M109" s="259">
        <f t="shared" si="8"/>
        <v>210.9</v>
      </c>
      <c r="N109" s="259">
        <f t="shared" si="9"/>
        <v>210.9</v>
      </c>
    </row>
    <row r="110" spans="5:14" ht="15">
      <c r="E110" s="249">
        <v>39448</v>
      </c>
      <c r="F110" s="323">
        <f t="shared" si="5"/>
        <v>39478</v>
      </c>
      <c r="G110" s="159">
        <f t="shared" si="6"/>
        <v>2008</v>
      </c>
      <c r="H110" s="290">
        <v>84.1</v>
      </c>
      <c r="I110" s="250">
        <v>209.8</v>
      </c>
      <c r="J110" s="258" t="str">
        <f>IF($E110&lt;DATE(2018,7,1),"-",INDEX('Annual Inflation'!$AM$53:$BA$53, MATCH(YEAR(EOMONTH($E110,6)), 'Annual Inflation'!$AM$6:$BA$6, 0))/100)</f>
        <v>-</v>
      </c>
      <c r="K110" s="258" t="str">
        <f>IF($E110&lt;DATE(2018,7,1),"-",INDEX('Annual Inflation'!$AM$50:$BA$50, MATCH(YEAR(EOMONTH($E110,6)), 'Annual Inflation'!$AM$6:$BA$6, 0))/100)</f>
        <v>-</v>
      </c>
      <c r="L110" s="259">
        <f t="shared" si="7"/>
        <v>84.1</v>
      </c>
      <c r="M110" s="259">
        <f t="shared" si="8"/>
        <v>209.8</v>
      </c>
      <c r="N110" s="259">
        <f t="shared" si="9"/>
        <v>209.8</v>
      </c>
    </row>
    <row r="111" spans="5:14" ht="15">
      <c r="E111" s="249">
        <v>39479</v>
      </c>
      <c r="F111" s="323">
        <f t="shared" si="5"/>
        <v>39507</v>
      </c>
      <c r="G111" s="159">
        <f t="shared" si="6"/>
        <v>2008</v>
      </c>
      <c r="H111" s="290">
        <v>84.6</v>
      </c>
      <c r="I111" s="250">
        <v>211.4</v>
      </c>
      <c r="J111" s="258" t="str">
        <f>IF($E111&lt;DATE(2018,7,1),"-",INDEX('Annual Inflation'!$AM$53:$BA$53, MATCH(YEAR(EOMONTH($E111,6)), 'Annual Inflation'!$AM$6:$BA$6, 0))/100)</f>
        <v>-</v>
      </c>
      <c r="K111" s="258" t="str">
        <f>IF($E111&lt;DATE(2018,7,1),"-",INDEX('Annual Inflation'!$AM$50:$BA$50, MATCH(YEAR(EOMONTH($E111,6)), 'Annual Inflation'!$AM$6:$BA$6, 0))/100)</f>
        <v>-</v>
      </c>
      <c r="L111" s="259">
        <f t="shared" si="7"/>
        <v>84.6</v>
      </c>
      <c r="M111" s="259">
        <f t="shared" si="8"/>
        <v>211.4</v>
      </c>
      <c r="N111" s="259">
        <f t="shared" si="9"/>
        <v>211.4</v>
      </c>
    </row>
    <row r="112" spans="5:14" ht="15">
      <c r="E112" s="249">
        <v>39508</v>
      </c>
      <c r="F112" s="323">
        <f t="shared" si="5"/>
        <v>39538</v>
      </c>
      <c r="G112" s="159">
        <f t="shared" si="6"/>
        <v>2008</v>
      </c>
      <c r="H112" s="290">
        <v>84.9</v>
      </c>
      <c r="I112" s="250">
        <v>212.1</v>
      </c>
      <c r="J112" s="258" t="str">
        <f>IF($E112&lt;DATE(2018,7,1),"-",INDEX('Annual Inflation'!$AM$53:$BA$53, MATCH(YEAR(EOMONTH($E112,6)), 'Annual Inflation'!$AM$6:$BA$6, 0))/100)</f>
        <v>-</v>
      </c>
      <c r="K112" s="258" t="str">
        <f>IF($E112&lt;DATE(2018,7,1),"-",INDEX('Annual Inflation'!$AM$50:$BA$50, MATCH(YEAR(EOMONTH($E112,6)), 'Annual Inflation'!$AM$6:$BA$6, 0))/100)</f>
        <v>-</v>
      </c>
      <c r="L112" s="259">
        <f t="shared" si="7"/>
        <v>84.9</v>
      </c>
      <c r="M112" s="259">
        <f t="shared" si="8"/>
        <v>212.1</v>
      </c>
      <c r="N112" s="259">
        <f t="shared" si="9"/>
        <v>212.1</v>
      </c>
    </row>
    <row r="113" spans="5:14" ht="15">
      <c r="E113" s="249">
        <v>39539</v>
      </c>
      <c r="F113" s="323">
        <f t="shared" si="5"/>
        <v>39568</v>
      </c>
      <c r="G113" s="159">
        <f t="shared" si="6"/>
        <v>2009</v>
      </c>
      <c r="H113" s="290">
        <v>85.6</v>
      </c>
      <c r="I113" s="250">
        <v>214</v>
      </c>
      <c r="J113" s="258" t="str">
        <f>IF($E113&lt;DATE(2018,7,1),"-",INDEX('Annual Inflation'!$AM$53:$BA$53, MATCH(YEAR(EOMONTH($E113,6)), 'Annual Inflation'!$AM$6:$BA$6, 0))/100)</f>
        <v>-</v>
      </c>
      <c r="K113" s="258" t="str">
        <f>IF($E113&lt;DATE(2018,7,1),"-",INDEX('Annual Inflation'!$AM$50:$BA$50, MATCH(YEAR(EOMONTH($E113,6)), 'Annual Inflation'!$AM$6:$BA$6, 0))/100)</f>
        <v>-</v>
      </c>
      <c r="L113" s="259">
        <f t="shared" si="7"/>
        <v>85.6</v>
      </c>
      <c r="M113" s="259">
        <f t="shared" si="8"/>
        <v>214</v>
      </c>
      <c r="N113" s="259">
        <f t="shared" si="9"/>
        <v>214</v>
      </c>
    </row>
    <row r="114" spans="5:14" ht="15">
      <c r="E114" s="249">
        <v>39569</v>
      </c>
      <c r="F114" s="323">
        <f t="shared" si="5"/>
        <v>39599</v>
      </c>
      <c r="G114" s="159">
        <f t="shared" si="6"/>
        <v>2009</v>
      </c>
      <c r="H114" s="290">
        <v>86.1</v>
      </c>
      <c r="I114" s="250">
        <v>215.1</v>
      </c>
      <c r="J114" s="258" t="str">
        <f>IF($E114&lt;DATE(2018,7,1),"-",INDEX('Annual Inflation'!$AM$53:$BA$53, MATCH(YEAR(EOMONTH($E114,6)), 'Annual Inflation'!$AM$6:$BA$6, 0))/100)</f>
        <v>-</v>
      </c>
      <c r="K114" s="258" t="str">
        <f>IF($E114&lt;DATE(2018,7,1),"-",INDEX('Annual Inflation'!$AM$50:$BA$50, MATCH(YEAR(EOMONTH($E114,6)), 'Annual Inflation'!$AM$6:$BA$6, 0))/100)</f>
        <v>-</v>
      </c>
      <c r="L114" s="259">
        <f t="shared" si="7"/>
        <v>86.1</v>
      </c>
      <c r="M114" s="259">
        <f t="shared" si="8"/>
        <v>215.1</v>
      </c>
      <c r="N114" s="259">
        <f t="shared" si="9"/>
        <v>215.1</v>
      </c>
    </row>
    <row r="115" spans="5:14" ht="15">
      <c r="E115" s="249">
        <v>39600</v>
      </c>
      <c r="F115" s="323">
        <f t="shared" si="5"/>
        <v>39629</v>
      </c>
      <c r="G115" s="159">
        <f t="shared" si="6"/>
        <v>2009</v>
      </c>
      <c r="H115" s="290">
        <v>86.6</v>
      </c>
      <c r="I115" s="250">
        <v>216.8</v>
      </c>
      <c r="J115" s="258" t="str">
        <f>IF($E115&lt;DATE(2018,7,1),"-",INDEX('Annual Inflation'!$AM$53:$BA$53, MATCH(YEAR(EOMONTH($E115,6)), 'Annual Inflation'!$AM$6:$BA$6, 0))/100)</f>
        <v>-</v>
      </c>
      <c r="K115" s="258" t="str">
        <f>IF($E115&lt;DATE(2018,7,1),"-",INDEX('Annual Inflation'!$AM$50:$BA$50, MATCH(YEAR(EOMONTH($E115,6)), 'Annual Inflation'!$AM$6:$BA$6, 0))/100)</f>
        <v>-</v>
      </c>
      <c r="L115" s="259">
        <f t="shared" si="7"/>
        <v>86.6</v>
      </c>
      <c r="M115" s="259">
        <f t="shared" si="8"/>
        <v>216.8</v>
      </c>
      <c r="N115" s="259">
        <f t="shared" si="9"/>
        <v>216.8</v>
      </c>
    </row>
    <row r="116" spans="5:14" ht="15">
      <c r="E116" s="249">
        <v>39630</v>
      </c>
      <c r="F116" s="323">
        <f t="shared" si="5"/>
        <v>39660</v>
      </c>
      <c r="G116" s="159">
        <f t="shared" si="6"/>
        <v>2009</v>
      </c>
      <c r="H116" s="290">
        <v>86.6</v>
      </c>
      <c r="I116" s="250">
        <v>216.5</v>
      </c>
      <c r="J116" s="258" t="str">
        <f>IF($E116&lt;DATE(2018,7,1),"-",INDEX('Annual Inflation'!$AM$53:$BA$53, MATCH(YEAR(EOMONTH($E116,6)), 'Annual Inflation'!$AM$6:$BA$6, 0))/100)</f>
        <v>-</v>
      </c>
      <c r="K116" s="258" t="str">
        <f>IF($E116&lt;DATE(2018,7,1),"-",INDEX('Annual Inflation'!$AM$50:$BA$50, MATCH(YEAR(EOMONTH($E116,6)), 'Annual Inflation'!$AM$6:$BA$6, 0))/100)</f>
        <v>-</v>
      </c>
      <c r="L116" s="259">
        <f t="shared" si="7"/>
        <v>86.6</v>
      </c>
      <c r="M116" s="259">
        <f t="shared" si="8"/>
        <v>216.5</v>
      </c>
      <c r="N116" s="259">
        <f t="shared" si="9"/>
        <v>216.5</v>
      </c>
    </row>
    <row r="117" spans="5:14" ht="15">
      <c r="E117" s="249">
        <v>39661</v>
      </c>
      <c r="F117" s="323">
        <f t="shared" si="5"/>
        <v>39691</v>
      </c>
      <c r="G117" s="159">
        <f t="shared" si="6"/>
        <v>2009</v>
      </c>
      <c r="H117" s="290">
        <v>87.1</v>
      </c>
      <c r="I117" s="250">
        <v>217.2</v>
      </c>
      <c r="J117" s="258" t="str">
        <f>IF($E117&lt;DATE(2018,7,1),"-",INDEX('Annual Inflation'!$AM$53:$BA$53, MATCH(YEAR(EOMONTH($E117,6)), 'Annual Inflation'!$AM$6:$BA$6, 0))/100)</f>
        <v>-</v>
      </c>
      <c r="K117" s="258" t="str">
        <f>IF($E117&lt;DATE(2018,7,1),"-",INDEX('Annual Inflation'!$AM$50:$BA$50, MATCH(YEAR(EOMONTH($E117,6)), 'Annual Inflation'!$AM$6:$BA$6, 0))/100)</f>
        <v>-</v>
      </c>
      <c r="L117" s="259">
        <f t="shared" si="7"/>
        <v>87.1</v>
      </c>
      <c r="M117" s="259">
        <f t="shared" si="8"/>
        <v>217.2</v>
      </c>
      <c r="N117" s="259">
        <f t="shared" si="9"/>
        <v>217.2</v>
      </c>
    </row>
    <row r="118" spans="5:14" ht="15">
      <c r="E118" s="249">
        <v>39692</v>
      </c>
      <c r="F118" s="323">
        <f t="shared" si="5"/>
        <v>39721</v>
      </c>
      <c r="G118" s="159">
        <f t="shared" si="6"/>
        <v>2009</v>
      </c>
      <c r="H118" s="290">
        <v>87.5</v>
      </c>
      <c r="I118" s="250">
        <v>218.4</v>
      </c>
      <c r="J118" s="258" t="str">
        <f>IF($E118&lt;DATE(2018,7,1),"-",INDEX('Annual Inflation'!$AM$53:$BA$53, MATCH(YEAR(EOMONTH($E118,6)), 'Annual Inflation'!$AM$6:$BA$6, 0))/100)</f>
        <v>-</v>
      </c>
      <c r="K118" s="258" t="str">
        <f>IF($E118&lt;DATE(2018,7,1),"-",INDEX('Annual Inflation'!$AM$50:$BA$50, MATCH(YEAR(EOMONTH($E118,6)), 'Annual Inflation'!$AM$6:$BA$6, 0))/100)</f>
        <v>-</v>
      </c>
      <c r="L118" s="259">
        <f t="shared" si="7"/>
        <v>87.5</v>
      </c>
      <c r="M118" s="259">
        <f t="shared" si="8"/>
        <v>218.4</v>
      </c>
      <c r="N118" s="259">
        <f t="shared" si="9"/>
        <v>218.4</v>
      </c>
    </row>
    <row r="119" spans="5:14" ht="15">
      <c r="E119" s="249">
        <v>39722</v>
      </c>
      <c r="F119" s="323">
        <f t="shared" si="5"/>
        <v>39752</v>
      </c>
      <c r="G119" s="159">
        <f t="shared" si="6"/>
        <v>2009</v>
      </c>
      <c r="H119" s="290">
        <v>87.3</v>
      </c>
      <c r="I119" s="250">
        <v>217.7</v>
      </c>
      <c r="J119" s="258" t="str">
        <f>IF($E119&lt;DATE(2018,7,1),"-",INDEX('Annual Inflation'!$AM$53:$BA$53, MATCH(YEAR(EOMONTH($E119,6)), 'Annual Inflation'!$AM$6:$BA$6, 0))/100)</f>
        <v>-</v>
      </c>
      <c r="K119" s="258" t="str">
        <f>IF($E119&lt;DATE(2018,7,1),"-",INDEX('Annual Inflation'!$AM$50:$BA$50, MATCH(YEAR(EOMONTH($E119,6)), 'Annual Inflation'!$AM$6:$BA$6, 0))/100)</f>
        <v>-</v>
      </c>
      <c r="L119" s="259">
        <f t="shared" si="7"/>
        <v>87.3</v>
      </c>
      <c r="M119" s="259">
        <f t="shared" si="8"/>
        <v>217.7</v>
      </c>
      <c r="N119" s="259">
        <f t="shared" si="9"/>
        <v>217.7</v>
      </c>
    </row>
    <row r="120" spans="5:14" ht="15">
      <c r="E120" s="249">
        <v>39753</v>
      </c>
      <c r="F120" s="323">
        <f t="shared" si="5"/>
        <v>39782</v>
      </c>
      <c r="G120" s="159">
        <f t="shared" si="6"/>
        <v>2009</v>
      </c>
      <c r="H120" s="290">
        <v>87.3</v>
      </c>
      <c r="I120" s="250">
        <v>216</v>
      </c>
      <c r="J120" s="258" t="str">
        <f>IF($E120&lt;DATE(2018,7,1),"-",INDEX('Annual Inflation'!$AM$53:$BA$53, MATCH(YEAR(EOMONTH($E120,6)), 'Annual Inflation'!$AM$6:$BA$6, 0))/100)</f>
        <v>-</v>
      </c>
      <c r="K120" s="258" t="str">
        <f>IF($E120&lt;DATE(2018,7,1),"-",INDEX('Annual Inflation'!$AM$50:$BA$50, MATCH(YEAR(EOMONTH($E120,6)), 'Annual Inflation'!$AM$6:$BA$6, 0))/100)</f>
        <v>-</v>
      </c>
      <c r="L120" s="259">
        <f t="shared" si="7"/>
        <v>87.3</v>
      </c>
      <c r="M120" s="259">
        <f t="shared" si="8"/>
        <v>216</v>
      </c>
      <c r="N120" s="259">
        <f t="shared" si="9"/>
        <v>216</v>
      </c>
    </row>
    <row r="121" spans="5:14" ht="15">
      <c r="E121" s="249">
        <v>39783</v>
      </c>
      <c r="F121" s="323">
        <f t="shared" si="5"/>
        <v>39813</v>
      </c>
      <c r="G121" s="159">
        <f t="shared" si="6"/>
        <v>2009</v>
      </c>
      <c r="H121" s="290">
        <v>87.1</v>
      </c>
      <c r="I121" s="250">
        <v>212.9</v>
      </c>
      <c r="J121" s="258" t="str">
        <f>IF($E121&lt;DATE(2018,7,1),"-",INDEX('Annual Inflation'!$AM$53:$BA$53, MATCH(YEAR(EOMONTH($E121,6)), 'Annual Inflation'!$AM$6:$BA$6, 0))/100)</f>
        <v>-</v>
      </c>
      <c r="K121" s="258" t="str">
        <f>IF($E121&lt;DATE(2018,7,1),"-",INDEX('Annual Inflation'!$AM$50:$BA$50, MATCH(YEAR(EOMONTH($E121,6)), 'Annual Inflation'!$AM$6:$BA$6, 0))/100)</f>
        <v>-</v>
      </c>
      <c r="L121" s="259">
        <f t="shared" si="7"/>
        <v>87.1</v>
      </c>
      <c r="M121" s="259">
        <f t="shared" si="8"/>
        <v>212.9</v>
      </c>
      <c r="N121" s="259">
        <f t="shared" si="9"/>
        <v>212.9</v>
      </c>
    </row>
    <row r="122" spans="5:14" ht="15">
      <c r="E122" s="249">
        <v>39814</v>
      </c>
      <c r="F122" s="323">
        <f t="shared" si="5"/>
        <v>39844</v>
      </c>
      <c r="G122" s="159">
        <f t="shared" si="6"/>
        <v>2009</v>
      </c>
      <c r="H122" s="290">
        <v>86.6</v>
      </c>
      <c r="I122" s="250">
        <v>210.1</v>
      </c>
      <c r="J122" s="258" t="str">
        <f>IF($E122&lt;DATE(2018,7,1),"-",INDEX('Annual Inflation'!$AM$53:$BA$53, MATCH(YEAR(EOMONTH($E122,6)), 'Annual Inflation'!$AM$6:$BA$6, 0))/100)</f>
        <v>-</v>
      </c>
      <c r="K122" s="258" t="str">
        <f>IF($E122&lt;DATE(2018,7,1),"-",INDEX('Annual Inflation'!$AM$50:$BA$50, MATCH(YEAR(EOMONTH($E122,6)), 'Annual Inflation'!$AM$6:$BA$6, 0))/100)</f>
        <v>-</v>
      </c>
      <c r="L122" s="259">
        <f t="shared" si="7"/>
        <v>86.6</v>
      </c>
      <c r="M122" s="259">
        <f t="shared" si="8"/>
        <v>210.1</v>
      </c>
      <c r="N122" s="259">
        <f t="shared" si="9"/>
        <v>210.1</v>
      </c>
    </row>
    <row r="123" spans="5:14" ht="15">
      <c r="E123" s="249">
        <v>39845</v>
      </c>
      <c r="F123" s="323">
        <f t="shared" si="5"/>
        <v>39872</v>
      </c>
      <c r="G123" s="159">
        <f t="shared" si="6"/>
        <v>2009</v>
      </c>
      <c r="H123" s="290">
        <v>87.2</v>
      </c>
      <c r="I123" s="250">
        <v>211.4</v>
      </c>
      <c r="J123" s="258" t="str">
        <f>IF($E123&lt;DATE(2018,7,1),"-",INDEX('Annual Inflation'!$AM$53:$BA$53, MATCH(YEAR(EOMONTH($E123,6)), 'Annual Inflation'!$AM$6:$BA$6, 0))/100)</f>
        <v>-</v>
      </c>
      <c r="K123" s="258" t="str">
        <f>IF($E123&lt;DATE(2018,7,1),"-",INDEX('Annual Inflation'!$AM$50:$BA$50, MATCH(YEAR(EOMONTH($E123,6)), 'Annual Inflation'!$AM$6:$BA$6, 0))/100)</f>
        <v>-</v>
      </c>
      <c r="L123" s="259">
        <f t="shared" si="7"/>
        <v>87.2</v>
      </c>
      <c r="M123" s="259">
        <f t="shared" si="8"/>
        <v>211.4</v>
      </c>
      <c r="N123" s="259">
        <f t="shared" si="9"/>
        <v>211.4</v>
      </c>
    </row>
    <row r="124" spans="5:14" ht="15">
      <c r="E124" s="249">
        <v>39873</v>
      </c>
      <c r="F124" s="323">
        <f t="shared" si="5"/>
        <v>39903</v>
      </c>
      <c r="G124" s="159">
        <f t="shared" si="6"/>
        <v>2009</v>
      </c>
      <c r="H124" s="290">
        <v>87.3</v>
      </c>
      <c r="I124" s="250">
        <v>211.3</v>
      </c>
      <c r="J124" s="258" t="str">
        <f>IF($E124&lt;DATE(2018,7,1),"-",INDEX('Annual Inflation'!$AM$53:$BA$53, MATCH(YEAR(EOMONTH($E124,6)), 'Annual Inflation'!$AM$6:$BA$6, 0))/100)</f>
        <v>-</v>
      </c>
      <c r="K124" s="258" t="str">
        <f>IF($E124&lt;DATE(2018,7,1),"-",INDEX('Annual Inflation'!$AM$50:$BA$50, MATCH(YEAR(EOMONTH($E124,6)), 'Annual Inflation'!$AM$6:$BA$6, 0))/100)</f>
        <v>-</v>
      </c>
      <c r="L124" s="259">
        <f t="shared" si="7"/>
        <v>87.3</v>
      </c>
      <c r="M124" s="259">
        <f t="shared" si="8"/>
        <v>211.3</v>
      </c>
      <c r="N124" s="259">
        <f t="shared" si="9"/>
        <v>211.3</v>
      </c>
    </row>
    <row r="125" spans="5:14" ht="15">
      <c r="E125" s="249">
        <v>39904</v>
      </c>
      <c r="F125" s="323">
        <f t="shared" si="5"/>
        <v>39933</v>
      </c>
      <c r="G125" s="159">
        <f t="shared" si="6"/>
        <v>2010</v>
      </c>
      <c r="H125" s="290">
        <v>87.5</v>
      </c>
      <c r="I125" s="250">
        <v>211.5</v>
      </c>
      <c r="J125" s="258" t="str">
        <f>IF($E125&lt;DATE(2018,7,1),"-",INDEX('Annual Inflation'!$AM$53:$BA$53, MATCH(YEAR(EOMONTH($E125,6)), 'Annual Inflation'!$AM$6:$BA$6, 0))/100)</f>
        <v>-</v>
      </c>
      <c r="K125" s="258" t="str">
        <f>IF($E125&lt;DATE(2018,7,1),"-",INDEX('Annual Inflation'!$AM$50:$BA$50, MATCH(YEAR(EOMONTH($E125,6)), 'Annual Inflation'!$AM$6:$BA$6, 0))/100)</f>
        <v>-</v>
      </c>
      <c r="L125" s="259">
        <f t="shared" si="7"/>
        <v>87.5</v>
      </c>
      <c r="M125" s="259">
        <f t="shared" si="8"/>
        <v>211.5</v>
      </c>
      <c r="N125" s="259">
        <f t="shared" si="9"/>
        <v>211.5</v>
      </c>
    </row>
    <row r="126" spans="5:14" ht="15">
      <c r="E126" s="249">
        <v>39934</v>
      </c>
      <c r="F126" s="323">
        <f t="shared" si="5"/>
        <v>39964</v>
      </c>
      <c r="G126" s="159">
        <f t="shared" si="6"/>
        <v>2010</v>
      </c>
      <c r="H126" s="290">
        <v>87.9</v>
      </c>
      <c r="I126" s="250">
        <v>212.8</v>
      </c>
      <c r="J126" s="258" t="str">
        <f>IF($E126&lt;DATE(2018,7,1),"-",INDEX('Annual Inflation'!$AM$53:$BA$53, MATCH(YEAR(EOMONTH($E126,6)), 'Annual Inflation'!$AM$6:$BA$6, 0))/100)</f>
        <v>-</v>
      </c>
      <c r="K126" s="258" t="str">
        <f>IF($E126&lt;DATE(2018,7,1),"-",INDEX('Annual Inflation'!$AM$50:$BA$50, MATCH(YEAR(EOMONTH($E126,6)), 'Annual Inflation'!$AM$6:$BA$6, 0))/100)</f>
        <v>-</v>
      </c>
      <c r="L126" s="259">
        <f t="shared" si="7"/>
        <v>87.9</v>
      </c>
      <c r="M126" s="259">
        <f t="shared" si="8"/>
        <v>212.8</v>
      </c>
      <c r="N126" s="259">
        <f t="shared" si="9"/>
        <v>212.8</v>
      </c>
    </row>
    <row r="127" spans="5:14" ht="15">
      <c r="E127" s="249">
        <v>39965</v>
      </c>
      <c r="F127" s="323">
        <f t="shared" si="5"/>
        <v>39994</v>
      </c>
      <c r="G127" s="159">
        <f t="shared" si="6"/>
        <v>2010</v>
      </c>
      <c r="H127" s="290">
        <v>88.1</v>
      </c>
      <c r="I127" s="250">
        <v>213.4</v>
      </c>
      <c r="J127" s="258" t="str">
        <f>IF($E127&lt;DATE(2018,7,1),"-",INDEX('Annual Inflation'!$AM$53:$BA$53, MATCH(YEAR(EOMONTH($E127,6)), 'Annual Inflation'!$AM$6:$BA$6, 0))/100)</f>
        <v>-</v>
      </c>
      <c r="K127" s="258" t="str">
        <f>IF($E127&lt;DATE(2018,7,1),"-",INDEX('Annual Inflation'!$AM$50:$BA$50, MATCH(YEAR(EOMONTH($E127,6)), 'Annual Inflation'!$AM$6:$BA$6, 0))/100)</f>
        <v>-</v>
      </c>
      <c r="L127" s="259">
        <f t="shared" si="7"/>
        <v>88.1</v>
      </c>
      <c r="M127" s="259">
        <f t="shared" si="8"/>
        <v>213.4</v>
      </c>
      <c r="N127" s="259">
        <f t="shared" si="9"/>
        <v>213.4</v>
      </c>
    </row>
    <row r="128" spans="5:14" ht="15">
      <c r="E128" s="249">
        <v>39995</v>
      </c>
      <c r="F128" s="323">
        <f t="shared" si="5"/>
        <v>40025</v>
      </c>
      <c r="G128" s="159">
        <f t="shared" si="6"/>
        <v>2010</v>
      </c>
      <c r="H128" s="290">
        <v>88</v>
      </c>
      <c r="I128" s="250">
        <v>213.4</v>
      </c>
      <c r="J128" s="258" t="str">
        <f>IF($E128&lt;DATE(2018,7,1),"-",INDEX('Annual Inflation'!$AM$53:$BA$53, MATCH(YEAR(EOMONTH($E128,6)), 'Annual Inflation'!$AM$6:$BA$6, 0))/100)</f>
        <v>-</v>
      </c>
      <c r="K128" s="258" t="str">
        <f>IF($E128&lt;DATE(2018,7,1),"-",INDEX('Annual Inflation'!$AM$50:$BA$50, MATCH(YEAR(EOMONTH($E128,6)), 'Annual Inflation'!$AM$6:$BA$6, 0))/100)</f>
        <v>-</v>
      </c>
      <c r="L128" s="259">
        <f t="shared" si="7"/>
        <v>88</v>
      </c>
      <c r="M128" s="259">
        <f t="shared" si="8"/>
        <v>213.4</v>
      </c>
      <c r="N128" s="259">
        <f t="shared" si="9"/>
        <v>213.4</v>
      </c>
    </row>
    <row r="129" spans="5:14" ht="15">
      <c r="E129" s="249">
        <v>40026</v>
      </c>
      <c r="F129" s="323">
        <f t="shared" si="5"/>
        <v>40056</v>
      </c>
      <c r="G129" s="159">
        <f t="shared" si="6"/>
        <v>2010</v>
      </c>
      <c r="H129" s="290">
        <v>88.3</v>
      </c>
      <c r="I129" s="250">
        <v>214.4</v>
      </c>
      <c r="J129" s="258" t="str">
        <f>IF($E129&lt;DATE(2018,7,1),"-",INDEX('Annual Inflation'!$AM$53:$BA$53, MATCH(YEAR(EOMONTH($E129,6)), 'Annual Inflation'!$AM$6:$BA$6, 0))/100)</f>
        <v>-</v>
      </c>
      <c r="K129" s="258" t="str">
        <f>IF($E129&lt;DATE(2018,7,1),"-",INDEX('Annual Inflation'!$AM$50:$BA$50, MATCH(YEAR(EOMONTH($E129,6)), 'Annual Inflation'!$AM$6:$BA$6, 0))/100)</f>
        <v>-</v>
      </c>
      <c r="L129" s="259">
        <f t="shared" si="7"/>
        <v>88.3</v>
      </c>
      <c r="M129" s="259">
        <f t="shared" si="8"/>
        <v>214.4</v>
      </c>
      <c r="N129" s="259">
        <f t="shared" si="9"/>
        <v>214.4</v>
      </c>
    </row>
    <row r="130" spans="5:14" ht="15">
      <c r="E130" s="249">
        <v>40057</v>
      </c>
      <c r="F130" s="323">
        <f t="shared" si="5"/>
        <v>40086</v>
      </c>
      <c r="G130" s="159">
        <f t="shared" si="6"/>
        <v>2010</v>
      </c>
      <c r="H130" s="290">
        <v>88.3</v>
      </c>
      <c r="I130" s="250">
        <v>215.3</v>
      </c>
      <c r="J130" s="258" t="str">
        <f>IF($E130&lt;DATE(2018,7,1),"-",INDEX('Annual Inflation'!$AM$53:$BA$53, MATCH(YEAR(EOMONTH($E130,6)), 'Annual Inflation'!$AM$6:$BA$6, 0))/100)</f>
        <v>-</v>
      </c>
      <c r="K130" s="258" t="str">
        <f>IF($E130&lt;DATE(2018,7,1),"-",INDEX('Annual Inflation'!$AM$50:$BA$50, MATCH(YEAR(EOMONTH($E130,6)), 'Annual Inflation'!$AM$6:$BA$6, 0))/100)</f>
        <v>-</v>
      </c>
      <c r="L130" s="259">
        <f t="shared" si="7"/>
        <v>88.3</v>
      </c>
      <c r="M130" s="259">
        <f t="shared" si="8"/>
        <v>215.3</v>
      </c>
      <c r="N130" s="259">
        <f t="shared" si="9"/>
        <v>215.3</v>
      </c>
    </row>
    <row r="131" spans="5:14" ht="15">
      <c r="E131" s="249">
        <v>40087</v>
      </c>
      <c r="F131" s="323">
        <f t="shared" si="5"/>
        <v>40117</v>
      </c>
      <c r="G131" s="159">
        <f t="shared" si="6"/>
        <v>2010</v>
      </c>
      <c r="H131" s="290">
        <v>88.4</v>
      </c>
      <c r="I131" s="250">
        <v>216</v>
      </c>
      <c r="J131" s="258" t="str">
        <f>IF($E131&lt;DATE(2018,7,1),"-",INDEX('Annual Inflation'!$AM$53:$BA$53, MATCH(YEAR(EOMONTH($E131,6)), 'Annual Inflation'!$AM$6:$BA$6, 0))/100)</f>
        <v>-</v>
      </c>
      <c r="K131" s="258" t="str">
        <f>IF($E131&lt;DATE(2018,7,1),"-",INDEX('Annual Inflation'!$AM$50:$BA$50, MATCH(YEAR(EOMONTH($E131,6)), 'Annual Inflation'!$AM$6:$BA$6, 0))/100)</f>
        <v>-</v>
      </c>
      <c r="L131" s="259">
        <f t="shared" si="7"/>
        <v>88.4</v>
      </c>
      <c r="M131" s="259">
        <f t="shared" si="8"/>
        <v>216</v>
      </c>
      <c r="N131" s="259">
        <f t="shared" si="9"/>
        <v>216</v>
      </c>
    </row>
    <row r="132" spans="5:14" ht="15">
      <c r="E132" s="249">
        <v>40118</v>
      </c>
      <c r="F132" s="323">
        <f t="shared" si="5"/>
        <v>40147</v>
      </c>
      <c r="G132" s="159">
        <f t="shared" si="6"/>
        <v>2010</v>
      </c>
      <c r="H132" s="290">
        <v>88.6</v>
      </c>
      <c r="I132" s="250">
        <v>216.6</v>
      </c>
      <c r="J132" s="258" t="str">
        <f>IF($E132&lt;DATE(2018,7,1),"-",INDEX('Annual Inflation'!$AM$53:$BA$53, MATCH(YEAR(EOMONTH($E132,6)), 'Annual Inflation'!$AM$6:$BA$6, 0))/100)</f>
        <v>-</v>
      </c>
      <c r="K132" s="258" t="str">
        <f>IF($E132&lt;DATE(2018,7,1),"-",INDEX('Annual Inflation'!$AM$50:$BA$50, MATCH(YEAR(EOMONTH($E132,6)), 'Annual Inflation'!$AM$6:$BA$6, 0))/100)</f>
        <v>-</v>
      </c>
      <c r="L132" s="259">
        <f t="shared" si="7"/>
        <v>88.6</v>
      </c>
      <c r="M132" s="259">
        <f t="shared" si="8"/>
        <v>216.6</v>
      </c>
      <c r="N132" s="259">
        <f t="shared" si="9"/>
        <v>216.6</v>
      </c>
    </row>
    <row r="133" spans="5:14" ht="15">
      <c r="E133" s="249">
        <v>40148</v>
      </c>
      <c r="F133" s="323">
        <f t="shared" si="5"/>
        <v>40178</v>
      </c>
      <c r="G133" s="159">
        <f t="shared" si="6"/>
        <v>2010</v>
      </c>
      <c r="H133" s="290">
        <v>88.9</v>
      </c>
      <c r="I133" s="250">
        <v>218</v>
      </c>
      <c r="J133" s="258" t="str">
        <f>IF($E133&lt;DATE(2018,7,1),"-",INDEX('Annual Inflation'!$AM$53:$BA$53, MATCH(YEAR(EOMONTH($E133,6)), 'Annual Inflation'!$AM$6:$BA$6, 0))/100)</f>
        <v>-</v>
      </c>
      <c r="K133" s="258" t="str">
        <f>IF($E133&lt;DATE(2018,7,1),"-",INDEX('Annual Inflation'!$AM$50:$BA$50, MATCH(YEAR(EOMONTH($E133,6)), 'Annual Inflation'!$AM$6:$BA$6, 0))/100)</f>
        <v>-</v>
      </c>
      <c r="L133" s="259">
        <f t="shared" si="7"/>
        <v>88.9</v>
      </c>
      <c r="M133" s="259">
        <f t="shared" si="8"/>
        <v>218</v>
      </c>
      <c r="N133" s="259">
        <f t="shared" si="9"/>
        <v>218</v>
      </c>
    </row>
    <row r="134" spans="5:14" ht="15">
      <c r="E134" s="249">
        <v>40179</v>
      </c>
      <c r="F134" s="323">
        <f t="shared" ref="F134:F197" si="10">EOMONTH(E134, 0)</f>
        <v>40209</v>
      </c>
      <c r="G134" s="159">
        <f t="shared" ref="G134:G197" si="11">IF(MONTH(E134)&gt;=4,YEAR(E134)+1,YEAR(E134))</f>
        <v>2010</v>
      </c>
      <c r="H134" s="290">
        <v>88.8</v>
      </c>
      <c r="I134" s="250">
        <v>217.9</v>
      </c>
      <c r="J134" s="258" t="str">
        <f>IF($E134&lt;DATE(2018,7,1),"-",INDEX('Annual Inflation'!$AM$53:$BA$53, MATCH(YEAR(EOMONTH($E134,6)), 'Annual Inflation'!$AM$6:$BA$6, 0))/100)</f>
        <v>-</v>
      </c>
      <c r="K134" s="258" t="str">
        <f>IF($E134&lt;DATE(2018,7,1),"-",INDEX('Annual Inflation'!$AM$50:$BA$50, MATCH(YEAR(EOMONTH($E134,6)), 'Annual Inflation'!$AM$6:$BA$6, 0))/100)</f>
        <v>-</v>
      </c>
      <c r="L134" s="259">
        <f t="shared" ref="L134:L197" si="12">IF(ISBLANK(H134),L133*((1+J134)^(1/12)),H134)</f>
        <v>88.8</v>
      </c>
      <c r="M134" s="259">
        <f t="shared" ref="M134:M197" si="13">IF(ISBLANK(I134),M133*((1+K134)^(1/12)),I134)</f>
        <v>217.9</v>
      </c>
      <c r="N134" s="259">
        <f t="shared" ref="N134:N197" si="14">IF($E134 &lt; DATE(2023,4,1),  M134,  IF($E134 = DATE(2023,4,1), N133 * ((0.5*L134/L133) + (0.5*M134/M133)), N133*(L134/L133)))</f>
        <v>217.9</v>
      </c>
    </row>
    <row r="135" spans="5:14" ht="15">
      <c r="E135" s="249">
        <v>40210</v>
      </c>
      <c r="F135" s="323">
        <f t="shared" si="10"/>
        <v>40237</v>
      </c>
      <c r="G135" s="159">
        <f t="shared" si="11"/>
        <v>2010</v>
      </c>
      <c r="H135" s="290">
        <v>89</v>
      </c>
      <c r="I135" s="250">
        <v>219.2</v>
      </c>
      <c r="J135" s="258" t="str">
        <f>IF($E135&lt;DATE(2018,7,1),"-",INDEX('Annual Inflation'!$AM$53:$BA$53, MATCH(YEAR(EOMONTH($E135,6)), 'Annual Inflation'!$AM$6:$BA$6, 0))/100)</f>
        <v>-</v>
      </c>
      <c r="K135" s="258" t="str">
        <f>IF($E135&lt;DATE(2018,7,1),"-",INDEX('Annual Inflation'!$AM$50:$BA$50, MATCH(YEAR(EOMONTH($E135,6)), 'Annual Inflation'!$AM$6:$BA$6, 0))/100)</f>
        <v>-</v>
      </c>
      <c r="L135" s="259">
        <f t="shared" si="12"/>
        <v>89</v>
      </c>
      <c r="M135" s="259">
        <f t="shared" si="13"/>
        <v>219.2</v>
      </c>
      <c r="N135" s="259">
        <f t="shared" si="14"/>
        <v>219.2</v>
      </c>
    </row>
    <row r="136" spans="5:14" ht="15">
      <c r="E136" s="249">
        <v>40238</v>
      </c>
      <c r="F136" s="323">
        <f t="shared" si="10"/>
        <v>40268</v>
      </c>
      <c r="G136" s="159">
        <f t="shared" si="11"/>
        <v>2010</v>
      </c>
      <c r="H136" s="290">
        <v>89.4</v>
      </c>
      <c r="I136" s="250">
        <v>220.7</v>
      </c>
      <c r="J136" s="258" t="str">
        <f>IF($E136&lt;DATE(2018,7,1),"-",INDEX('Annual Inflation'!$AM$53:$BA$53, MATCH(YEAR(EOMONTH($E136,6)), 'Annual Inflation'!$AM$6:$BA$6, 0))/100)</f>
        <v>-</v>
      </c>
      <c r="K136" s="258" t="str">
        <f>IF($E136&lt;DATE(2018,7,1),"-",INDEX('Annual Inflation'!$AM$50:$BA$50, MATCH(YEAR(EOMONTH($E136,6)), 'Annual Inflation'!$AM$6:$BA$6, 0))/100)</f>
        <v>-</v>
      </c>
      <c r="L136" s="259">
        <f t="shared" si="12"/>
        <v>89.4</v>
      </c>
      <c r="M136" s="259">
        <f t="shared" si="13"/>
        <v>220.7</v>
      </c>
      <c r="N136" s="259">
        <f t="shared" si="14"/>
        <v>220.7</v>
      </c>
    </row>
    <row r="137" spans="5:14" ht="15">
      <c r="E137" s="249">
        <v>40269</v>
      </c>
      <c r="F137" s="323">
        <f t="shared" si="10"/>
        <v>40298</v>
      </c>
      <c r="G137" s="159">
        <f t="shared" si="11"/>
        <v>2011</v>
      </c>
      <c r="H137" s="290">
        <v>89.9</v>
      </c>
      <c r="I137" s="250">
        <v>222.8</v>
      </c>
      <c r="J137" s="258" t="str">
        <f>IF($E137&lt;DATE(2018,7,1),"-",INDEX('Annual Inflation'!$AM$53:$BA$53, MATCH(YEAR(EOMONTH($E137,6)), 'Annual Inflation'!$AM$6:$BA$6, 0))/100)</f>
        <v>-</v>
      </c>
      <c r="K137" s="258" t="str">
        <f>IF($E137&lt;DATE(2018,7,1),"-",INDEX('Annual Inflation'!$AM$50:$BA$50, MATCH(YEAR(EOMONTH($E137,6)), 'Annual Inflation'!$AM$6:$BA$6, 0))/100)</f>
        <v>-</v>
      </c>
      <c r="L137" s="259">
        <f t="shared" si="12"/>
        <v>89.9</v>
      </c>
      <c r="M137" s="259">
        <f t="shared" si="13"/>
        <v>222.8</v>
      </c>
      <c r="N137" s="259">
        <f t="shared" si="14"/>
        <v>222.8</v>
      </c>
    </row>
    <row r="138" spans="5:14" ht="15">
      <c r="E138" s="249">
        <v>40299</v>
      </c>
      <c r="F138" s="323">
        <f t="shared" si="10"/>
        <v>40329</v>
      </c>
      <c r="G138" s="159">
        <f t="shared" si="11"/>
        <v>2011</v>
      </c>
      <c r="H138" s="290">
        <v>90.1</v>
      </c>
      <c r="I138" s="250">
        <v>223.6</v>
      </c>
      <c r="J138" s="258" t="str">
        <f>IF($E138&lt;DATE(2018,7,1),"-",INDEX('Annual Inflation'!$AM$53:$BA$53, MATCH(YEAR(EOMONTH($E138,6)), 'Annual Inflation'!$AM$6:$BA$6, 0))/100)</f>
        <v>-</v>
      </c>
      <c r="K138" s="258" t="str">
        <f>IF($E138&lt;DATE(2018,7,1),"-",INDEX('Annual Inflation'!$AM$50:$BA$50, MATCH(YEAR(EOMONTH($E138,6)), 'Annual Inflation'!$AM$6:$BA$6, 0))/100)</f>
        <v>-</v>
      </c>
      <c r="L138" s="259">
        <f t="shared" si="12"/>
        <v>90.1</v>
      </c>
      <c r="M138" s="259">
        <f t="shared" si="13"/>
        <v>223.6</v>
      </c>
      <c r="N138" s="259">
        <f t="shared" si="14"/>
        <v>223.6</v>
      </c>
    </row>
    <row r="139" spans="5:14" ht="15">
      <c r="E139" s="249">
        <v>40330</v>
      </c>
      <c r="F139" s="323">
        <f t="shared" si="10"/>
        <v>40359</v>
      </c>
      <c r="G139" s="159">
        <f t="shared" si="11"/>
        <v>2011</v>
      </c>
      <c r="H139" s="290">
        <v>90.2</v>
      </c>
      <c r="I139" s="250">
        <v>224.1</v>
      </c>
      <c r="J139" s="258" t="str">
        <f>IF($E139&lt;DATE(2018,7,1),"-",INDEX('Annual Inflation'!$AM$53:$BA$53, MATCH(YEAR(EOMONTH($E139,6)), 'Annual Inflation'!$AM$6:$BA$6, 0))/100)</f>
        <v>-</v>
      </c>
      <c r="K139" s="258" t="str">
        <f>IF($E139&lt;DATE(2018,7,1),"-",INDEX('Annual Inflation'!$AM$50:$BA$50, MATCH(YEAR(EOMONTH($E139,6)), 'Annual Inflation'!$AM$6:$BA$6, 0))/100)</f>
        <v>-</v>
      </c>
      <c r="L139" s="259">
        <f t="shared" si="12"/>
        <v>90.2</v>
      </c>
      <c r="M139" s="259">
        <f t="shared" si="13"/>
        <v>224.1</v>
      </c>
      <c r="N139" s="259">
        <f t="shared" si="14"/>
        <v>224.1</v>
      </c>
    </row>
    <row r="140" spans="5:14" ht="15">
      <c r="E140" s="249">
        <v>40360</v>
      </c>
      <c r="F140" s="323">
        <f t="shared" si="10"/>
        <v>40390</v>
      </c>
      <c r="G140" s="159">
        <f t="shared" si="11"/>
        <v>2011</v>
      </c>
      <c r="H140" s="290">
        <v>90</v>
      </c>
      <c r="I140" s="250">
        <v>223.6</v>
      </c>
      <c r="J140" s="258" t="str">
        <f>IF($E140&lt;DATE(2018,7,1),"-",INDEX('Annual Inflation'!$AM$53:$BA$53, MATCH(YEAR(EOMONTH($E140,6)), 'Annual Inflation'!$AM$6:$BA$6, 0))/100)</f>
        <v>-</v>
      </c>
      <c r="K140" s="258" t="str">
        <f>IF($E140&lt;DATE(2018,7,1),"-",INDEX('Annual Inflation'!$AM$50:$BA$50, MATCH(YEAR(EOMONTH($E140,6)), 'Annual Inflation'!$AM$6:$BA$6, 0))/100)</f>
        <v>-</v>
      </c>
      <c r="L140" s="259">
        <f t="shared" si="12"/>
        <v>90</v>
      </c>
      <c r="M140" s="259">
        <f t="shared" si="13"/>
        <v>223.6</v>
      </c>
      <c r="N140" s="259">
        <f t="shared" si="14"/>
        <v>223.6</v>
      </c>
    </row>
    <row r="141" spans="5:14" ht="15">
      <c r="E141" s="249">
        <v>40391</v>
      </c>
      <c r="F141" s="323">
        <f t="shared" si="10"/>
        <v>40421</v>
      </c>
      <c r="G141" s="159">
        <f t="shared" si="11"/>
        <v>2011</v>
      </c>
      <c r="H141" s="290">
        <v>90.4</v>
      </c>
      <c r="I141" s="250">
        <v>224.5</v>
      </c>
      <c r="J141" s="258" t="str">
        <f>IF($E141&lt;DATE(2018,7,1),"-",INDEX('Annual Inflation'!$AM$53:$BA$53, MATCH(YEAR(EOMONTH($E141,6)), 'Annual Inflation'!$AM$6:$BA$6, 0))/100)</f>
        <v>-</v>
      </c>
      <c r="K141" s="258" t="str">
        <f>IF($E141&lt;DATE(2018,7,1),"-",INDEX('Annual Inflation'!$AM$50:$BA$50, MATCH(YEAR(EOMONTH($E141,6)), 'Annual Inflation'!$AM$6:$BA$6, 0))/100)</f>
        <v>-</v>
      </c>
      <c r="L141" s="259">
        <f t="shared" si="12"/>
        <v>90.4</v>
      </c>
      <c r="M141" s="259">
        <f t="shared" si="13"/>
        <v>224.5</v>
      </c>
      <c r="N141" s="259">
        <f t="shared" si="14"/>
        <v>224.5</v>
      </c>
    </row>
    <row r="142" spans="5:14" ht="15">
      <c r="E142" s="249">
        <v>40422</v>
      </c>
      <c r="F142" s="323">
        <f t="shared" si="10"/>
        <v>40451</v>
      </c>
      <c r="G142" s="159">
        <f t="shared" si="11"/>
        <v>2011</v>
      </c>
      <c r="H142" s="290">
        <v>90.4</v>
      </c>
      <c r="I142" s="250">
        <v>225.3</v>
      </c>
      <c r="J142" s="258" t="str">
        <f>IF($E142&lt;DATE(2018,7,1),"-",INDEX('Annual Inflation'!$AM$53:$BA$53, MATCH(YEAR(EOMONTH($E142,6)), 'Annual Inflation'!$AM$6:$BA$6, 0))/100)</f>
        <v>-</v>
      </c>
      <c r="K142" s="258" t="str">
        <f>IF($E142&lt;DATE(2018,7,1),"-",INDEX('Annual Inflation'!$AM$50:$BA$50, MATCH(YEAR(EOMONTH($E142,6)), 'Annual Inflation'!$AM$6:$BA$6, 0))/100)</f>
        <v>-</v>
      </c>
      <c r="L142" s="259">
        <f t="shared" si="12"/>
        <v>90.4</v>
      </c>
      <c r="M142" s="259">
        <f t="shared" si="13"/>
        <v>225.3</v>
      </c>
      <c r="N142" s="259">
        <f t="shared" si="14"/>
        <v>225.3</v>
      </c>
    </row>
    <row r="143" spans="5:14" ht="15">
      <c r="E143" s="249">
        <v>40452</v>
      </c>
      <c r="F143" s="323">
        <f t="shared" si="10"/>
        <v>40482</v>
      </c>
      <c r="G143" s="159">
        <f t="shared" si="11"/>
        <v>2011</v>
      </c>
      <c r="H143" s="290">
        <v>90.6</v>
      </c>
      <c r="I143" s="250">
        <v>225.8</v>
      </c>
      <c r="J143" s="258" t="str">
        <f>IF($E143&lt;DATE(2018,7,1),"-",INDEX('Annual Inflation'!$AM$53:$BA$53, MATCH(YEAR(EOMONTH($E143,6)), 'Annual Inflation'!$AM$6:$BA$6, 0))/100)</f>
        <v>-</v>
      </c>
      <c r="K143" s="258" t="str">
        <f>IF($E143&lt;DATE(2018,7,1),"-",INDEX('Annual Inflation'!$AM$50:$BA$50, MATCH(YEAR(EOMONTH($E143,6)), 'Annual Inflation'!$AM$6:$BA$6, 0))/100)</f>
        <v>-</v>
      </c>
      <c r="L143" s="259">
        <f t="shared" si="12"/>
        <v>90.6</v>
      </c>
      <c r="M143" s="259">
        <f t="shared" si="13"/>
        <v>225.8</v>
      </c>
      <c r="N143" s="259">
        <f t="shared" si="14"/>
        <v>225.8</v>
      </c>
    </row>
    <row r="144" spans="5:14" ht="15">
      <c r="E144" s="249">
        <v>40483</v>
      </c>
      <c r="F144" s="323">
        <f t="shared" si="10"/>
        <v>40512</v>
      </c>
      <c r="G144" s="159">
        <f t="shared" si="11"/>
        <v>2011</v>
      </c>
      <c r="H144" s="290">
        <v>90.9</v>
      </c>
      <c r="I144" s="250">
        <v>226.8</v>
      </c>
      <c r="J144" s="258" t="str">
        <f>IF($E144&lt;DATE(2018,7,1),"-",INDEX('Annual Inflation'!$AM$53:$BA$53, MATCH(YEAR(EOMONTH($E144,6)), 'Annual Inflation'!$AM$6:$BA$6, 0))/100)</f>
        <v>-</v>
      </c>
      <c r="K144" s="258" t="str">
        <f>IF($E144&lt;DATE(2018,7,1),"-",INDEX('Annual Inflation'!$AM$50:$BA$50, MATCH(YEAR(EOMONTH($E144,6)), 'Annual Inflation'!$AM$6:$BA$6, 0))/100)</f>
        <v>-</v>
      </c>
      <c r="L144" s="259">
        <f t="shared" si="12"/>
        <v>90.9</v>
      </c>
      <c r="M144" s="259">
        <f t="shared" si="13"/>
        <v>226.8</v>
      </c>
      <c r="N144" s="259">
        <f t="shared" si="14"/>
        <v>226.8</v>
      </c>
    </row>
    <row r="145" spans="5:14" ht="15">
      <c r="E145" s="249">
        <v>40513</v>
      </c>
      <c r="F145" s="323">
        <f t="shared" si="10"/>
        <v>40543</v>
      </c>
      <c r="G145" s="159">
        <f t="shared" si="11"/>
        <v>2011</v>
      </c>
      <c r="H145" s="290">
        <v>91.7</v>
      </c>
      <c r="I145" s="250">
        <v>228.4</v>
      </c>
      <c r="J145" s="258" t="str">
        <f>IF($E145&lt;DATE(2018,7,1),"-",INDEX('Annual Inflation'!$AM$53:$BA$53, MATCH(YEAR(EOMONTH($E145,6)), 'Annual Inflation'!$AM$6:$BA$6, 0))/100)</f>
        <v>-</v>
      </c>
      <c r="K145" s="258" t="str">
        <f>IF($E145&lt;DATE(2018,7,1),"-",INDEX('Annual Inflation'!$AM$50:$BA$50, MATCH(YEAR(EOMONTH($E145,6)), 'Annual Inflation'!$AM$6:$BA$6, 0))/100)</f>
        <v>-</v>
      </c>
      <c r="L145" s="259">
        <f t="shared" si="12"/>
        <v>91.7</v>
      </c>
      <c r="M145" s="259">
        <f t="shared" si="13"/>
        <v>228.4</v>
      </c>
      <c r="N145" s="259">
        <f t="shared" si="14"/>
        <v>228.4</v>
      </c>
    </row>
    <row r="146" spans="5:14" ht="15">
      <c r="E146" s="249">
        <v>40544</v>
      </c>
      <c r="F146" s="323">
        <f t="shared" si="10"/>
        <v>40574</v>
      </c>
      <c r="G146" s="159">
        <f t="shared" si="11"/>
        <v>2011</v>
      </c>
      <c r="H146" s="290">
        <v>91.8</v>
      </c>
      <c r="I146" s="250">
        <v>229</v>
      </c>
      <c r="J146" s="258" t="str">
        <f>IF($E146&lt;DATE(2018,7,1),"-",INDEX('Annual Inflation'!$AM$53:$BA$53, MATCH(YEAR(EOMONTH($E146,6)), 'Annual Inflation'!$AM$6:$BA$6, 0))/100)</f>
        <v>-</v>
      </c>
      <c r="K146" s="258" t="str">
        <f>IF($E146&lt;DATE(2018,7,1),"-",INDEX('Annual Inflation'!$AM$50:$BA$50, MATCH(YEAR(EOMONTH($E146,6)), 'Annual Inflation'!$AM$6:$BA$6, 0))/100)</f>
        <v>-</v>
      </c>
      <c r="L146" s="259">
        <f t="shared" si="12"/>
        <v>91.8</v>
      </c>
      <c r="M146" s="259">
        <f t="shared" si="13"/>
        <v>229</v>
      </c>
      <c r="N146" s="259">
        <f t="shared" si="14"/>
        <v>229</v>
      </c>
    </row>
    <row r="147" spans="5:14" ht="15">
      <c r="E147" s="249">
        <v>40575</v>
      </c>
      <c r="F147" s="323">
        <f t="shared" si="10"/>
        <v>40602</v>
      </c>
      <c r="G147" s="159">
        <f t="shared" si="11"/>
        <v>2011</v>
      </c>
      <c r="H147" s="290">
        <v>92.3</v>
      </c>
      <c r="I147" s="250">
        <v>231.3</v>
      </c>
      <c r="J147" s="258" t="str">
        <f>IF($E147&lt;DATE(2018,7,1),"-",INDEX('Annual Inflation'!$AM$53:$BA$53, MATCH(YEAR(EOMONTH($E147,6)), 'Annual Inflation'!$AM$6:$BA$6, 0))/100)</f>
        <v>-</v>
      </c>
      <c r="K147" s="258" t="str">
        <f>IF($E147&lt;DATE(2018,7,1),"-",INDEX('Annual Inflation'!$AM$50:$BA$50, MATCH(YEAR(EOMONTH($E147,6)), 'Annual Inflation'!$AM$6:$BA$6, 0))/100)</f>
        <v>-</v>
      </c>
      <c r="L147" s="259">
        <f t="shared" si="12"/>
        <v>92.3</v>
      </c>
      <c r="M147" s="259">
        <f t="shared" si="13"/>
        <v>231.3</v>
      </c>
      <c r="N147" s="259">
        <f t="shared" si="14"/>
        <v>231.3</v>
      </c>
    </row>
    <row r="148" spans="5:14" ht="15">
      <c r="E148" s="249">
        <v>40603</v>
      </c>
      <c r="F148" s="323">
        <f t="shared" si="10"/>
        <v>40633</v>
      </c>
      <c r="G148" s="159">
        <f t="shared" si="11"/>
        <v>2011</v>
      </c>
      <c r="H148" s="290">
        <v>92.6</v>
      </c>
      <c r="I148" s="250">
        <v>232.5</v>
      </c>
      <c r="J148" s="258" t="str">
        <f>IF($E148&lt;DATE(2018,7,1),"-",INDEX('Annual Inflation'!$AM$53:$BA$53, MATCH(YEAR(EOMONTH($E148,6)), 'Annual Inflation'!$AM$6:$BA$6, 0))/100)</f>
        <v>-</v>
      </c>
      <c r="K148" s="258" t="str">
        <f>IF($E148&lt;DATE(2018,7,1),"-",INDEX('Annual Inflation'!$AM$50:$BA$50, MATCH(YEAR(EOMONTH($E148,6)), 'Annual Inflation'!$AM$6:$BA$6, 0))/100)</f>
        <v>-</v>
      </c>
      <c r="L148" s="259">
        <f t="shared" si="12"/>
        <v>92.6</v>
      </c>
      <c r="M148" s="259">
        <f t="shared" si="13"/>
        <v>232.5</v>
      </c>
      <c r="N148" s="259">
        <f t="shared" si="14"/>
        <v>232.5</v>
      </c>
    </row>
    <row r="149" spans="5:14" ht="15">
      <c r="E149" s="249">
        <v>40634</v>
      </c>
      <c r="F149" s="323">
        <f t="shared" si="10"/>
        <v>40663</v>
      </c>
      <c r="G149" s="159">
        <f t="shared" si="11"/>
        <v>2012</v>
      </c>
      <c r="H149" s="290">
        <v>93.3</v>
      </c>
      <c r="I149" s="250">
        <v>234.4</v>
      </c>
      <c r="J149" s="258" t="str">
        <f>IF($E149&lt;DATE(2018,7,1),"-",INDEX('Annual Inflation'!$AM$53:$BA$53, MATCH(YEAR(EOMONTH($E149,6)), 'Annual Inflation'!$AM$6:$BA$6, 0))/100)</f>
        <v>-</v>
      </c>
      <c r="K149" s="258" t="str">
        <f>IF($E149&lt;DATE(2018,7,1),"-",INDEX('Annual Inflation'!$AM$50:$BA$50, MATCH(YEAR(EOMONTH($E149,6)), 'Annual Inflation'!$AM$6:$BA$6, 0))/100)</f>
        <v>-</v>
      </c>
      <c r="L149" s="259">
        <f t="shared" si="12"/>
        <v>93.3</v>
      </c>
      <c r="M149" s="259">
        <f t="shared" si="13"/>
        <v>234.4</v>
      </c>
      <c r="N149" s="259">
        <f t="shared" si="14"/>
        <v>234.4</v>
      </c>
    </row>
    <row r="150" spans="5:14" ht="15">
      <c r="E150" s="249">
        <v>40664</v>
      </c>
      <c r="F150" s="323">
        <f t="shared" si="10"/>
        <v>40694</v>
      </c>
      <c r="G150" s="159">
        <f t="shared" si="11"/>
        <v>2012</v>
      </c>
      <c r="H150" s="290">
        <v>93.5</v>
      </c>
      <c r="I150" s="250">
        <v>235.2</v>
      </c>
      <c r="J150" s="258" t="str">
        <f>IF($E150&lt;DATE(2018,7,1),"-",INDEX('Annual Inflation'!$AM$53:$BA$53, MATCH(YEAR(EOMONTH($E150,6)), 'Annual Inflation'!$AM$6:$BA$6, 0))/100)</f>
        <v>-</v>
      </c>
      <c r="K150" s="258" t="str">
        <f>IF($E150&lt;DATE(2018,7,1),"-",INDEX('Annual Inflation'!$AM$50:$BA$50, MATCH(YEAR(EOMONTH($E150,6)), 'Annual Inflation'!$AM$6:$BA$6, 0))/100)</f>
        <v>-</v>
      </c>
      <c r="L150" s="259">
        <f t="shared" si="12"/>
        <v>93.5</v>
      </c>
      <c r="M150" s="259">
        <f t="shared" si="13"/>
        <v>235.2</v>
      </c>
      <c r="N150" s="259">
        <f t="shared" si="14"/>
        <v>235.2</v>
      </c>
    </row>
    <row r="151" spans="5:14" ht="15">
      <c r="E151" s="249">
        <v>40695</v>
      </c>
      <c r="F151" s="323">
        <f t="shared" si="10"/>
        <v>40724</v>
      </c>
      <c r="G151" s="159">
        <f t="shared" si="11"/>
        <v>2012</v>
      </c>
      <c r="H151" s="290">
        <v>93.5</v>
      </c>
      <c r="I151" s="250">
        <v>235.2</v>
      </c>
      <c r="J151" s="258" t="str">
        <f>IF($E151&lt;DATE(2018,7,1),"-",INDEX('Annual Inflation'!$AM$53:$BA$53, MATCH(YEAR(EOMONTH($E151,6)), 'Annual Inflation'!$AM$6:$BA$6, 0))/100)</f>
        <v>-</v>
      </c>
      <c r="K151" s="258" t="str">
        <f>IF($E151&lt;DATE(2018,7,1),"-",INDEX('Annual Inflation'!$AM$50:$BA$50, MATCH(YEAR(EOMONTH($E151,6)), 'Annual Inflation'!$AM$6:$BA$6, 0))/100)</f>
        <v>-</v>
      </c>
      <c r="L151" s="259">
        <f t="shared" si="12"/>
        <v>93.5</v>
      </c>
      <c r="M151" s="259">
        <f t="shared" si="13"/>
        <v>235.2</v>
      </c>
      <c r="N151" s="259">
        <f t="shared" si="14"/>
        <v>235.2</v>
      </c>
    </row>
    <row r="152" spans="5:14" ht="15">
      <c r="E152" s="249">
        <v>40725</v>
      </c>
      <c r="F152" s="323">
        <f t="shared" si="10"/>
        <v>40755</v>
      </c>
      <c r="G152" s="159">
        <f t="shared" si="11"/>
        <v>2012</v>
      </c>
      <c r="H152" s="290">
        <v>93.5</v>
      </c>
      <c r="I152" s="250">
        <v>234.7</v>
      </c>
      <c r="J152" s="258" t="str">
        <f>IF($E152&lt;DATE(2018,7,1),"-",INDEX('Annual Inflation'!$AM$53:$BA$53, MATCH(YEAR(EOMONTH($E152,6)), 'Annual Inflation'!$AM$6:$BA$6, 0))/100)</f>
        <v>-</v>
      </c>
      <c r="K152" s="258" t="str">
        <f>IF($E152&lt;DATE(2018,7,1),"-",INDEX('Annual Inflation'!$AM$50:$BA$50, MATCH(YEAR(EOMONTH($E152,6)), 'Annual Inflation'!$AM$6:$BA$6, 0))/100)</f>
        <v>-</v>
      </c>
      <c r="L152" s="259">
        <f t="shared" si="12"/>
        <v>93.5</v>
      </c>
      <c r="M152" s="259">
        <f t="shared" si="13"/>
        <v>234.7</v>
      </c>
      <c r="N152" s="259">
        <f t="shared" si="14"/>
        <v>234.7</v>
      </c>
    </row>
    <row r="153" spans="5:14" ht="15">
      <c r="E153" s="249">
        <v>40756</v>
      </c>
      <c r="F153" s="323">
        <f t="shared" si="10"/>
        <v>40786</v>
      </c>
      <c r="G153" s="159">
        <f t="shared" si="11"/>
        <v>2012</v>
      </c>
      <c r="H153" s="290">
        <v>93.9</v>
      </c>
      <c r="I153" s="250">
        <v>236.1</v>
      </c>
      <c r="J153" s="258" t="str">
        <f>IF($E153&lt;DATE(2018,7,1),"-",INDEX('Annual Inflation'!$AM$53:$BA$53, MATCH(YEAR(EOMONTH($E153,6)), 'Annual Inflation'!$AM$6:$BA$6, 0))/100)</f>
        <v>-</v>
      </c>
      <c r="K153" s="258" t="str">
        <f>IF($E153&lt;DATE(2018,7,1),"-",INDEX('Annual Inflation'!$AM$50:$BA$50, MATCH(YEAR(EOMONTH($E153,6)), 'Annual Inflation'!$AM$6:$BA$6, 0))/100)</f>
        <v>-</v>
      </c>
      <c r="L153" s="259">
        <f t="shared" si="12"/>
        <v>93.9</v>
      </c>
      <c r="M153" s="259">
        <f t="shared" si="13"/>
        <v>236.1</v>
      </c>
      <c r="N153" s="259">
        <f t="shared" si="14"/>
        <v>236.1</v>
      </c>
    </row>
    <row r="154" spans="5:14" ht="15">
      <c r="E154" s="249">
        <v>40787</v>
      </c>
      <c r="F154" s="323">
        <f t="shared" si="10"/>
        <v>40816</v>
      </c>
      <c r="G154" s="159">
        <f t="shared" si="11"/>
        <v>2012</v>
      </c>
      <c r="H154" s="290">
        <v>94.5</v>
      </c>
      <c r="I154" s="250">
        <v>237.9</v>
      </c>
      <c r="J154" s="258" t="str">
        <f>IF($E154&lt;DATE(2018,7,1),"-",INDEX('Annual Inflation'!$AM$53:$BA$53, MATCH(YEAR(EOMONTH($E154,6)), 'Annual Inflation'!$AM$6:$BA$6, 0))/100)</f>
        <v>-</v>
      </c>
      <c r="K154" s="258" t="str">
        <f>IF($E154&lt;DATE(2018,7,1),"-",INDEX('Annual Inflation'!$AM$50:$BA$50, MATCH(YEAR(EOMONTH($E154,6)), 'Annual Inflation'!$AM$6:$BA$6, 0))/100)</f>
        <v>-</v>
      </c>
      <c r="L154" s="259">
        <f t="shared" si="12"/>
        <v>94.5</v>
      </c>
      <c r="M154" s="259">
        <f t="shared" si="13"/>
        <v>237.9</v>
      </c>
      <c r="N154" s="259">
        <f t="shared" si="14"/>
        <v>237.9</v>
      </c>
    </row>
    <row r="155" spans="5:14" ht="15">
      <c r="E155" s="249">
        <v>40817</v>
      </c>
      <c r="F155" s="323">
        <f t="shared" si="10"/>
        <v>40847</v>
      </c>
      <c r="G155" s="159">
        <f t="shared" si="11"/>
        <v>2012</v>
      </c>
      <c r="H155" s="290">
        <v>94.5</v>
      </c>
      <c r="I155" s="250">
        <v>238</v>
      </c>
      <c r="J155" s="258" t="str">
        <f>IF($E155&lt;DATE(2018,7,1),"-",INDEX('Annual Inflation'!$AM$53:$BA$53, MATCH(YEAR(EOMONTH($E155,6)), 'Annual Inflation'!$AM$6:$BA$6, 0))/100)</f>
        <v>-</v>
      </c>
      <c r="K155" s="258" t="str">
        <f>IF($E155&lt;DATE(2018,7,1),"-",INDEX('Annual Inflation'!$AM$50:$BA$50, MATCH(YEAR(EOMONTH($E155,6)), 'Annual Inflation'!$AM$6:$BA$6, 0))/100)</f>
        <v>-</v>
      </c>
      <c r="L155" s="259">
        <f t="shared" si="12"/>
        <v>94.5</v>
      </c>
      <c r="M155" s="259">
        <f t="shared" si="13"/>
        <v>238</v>
      </c>
      <c r="N155" s="259">
        <f t="shared" si="14"/>
        <v>238</v>
      </c>
    </row>
    <row r="156" spans="5:14" ht="15">
      <c r="E156" s="249">
        <v>40848</v>
      </c>
      <c r="F156" s="323">
        <f t="shared" si="10"/>
        <v>40877</v>
      </c>
      <c r="G156" s="159">
        <f t="shared" si="11"/>
        <v>2012</v>
      </c>
      <c r="H156" s="290">
        <v>94.7</v>
      </c>
      <c r="I156" s="250">
        <v>238.5</v>
      </c>
      <c r="J156" s="258" t="str">
        <f>IF($E156&lt;DATE(2018,7,1),"-",INDEX('Annual Inflation'!$AM$53:$BA$53, MATCH(YEAR(EOMONTH($E156,6)), 'Annual Inflation'!$AM$6:$BA$6, 0))/100)</f>
        <v>-</v>
      </c>
      <c r="K156" s="258" t="str">
        <f>IF($E156&lt;DATE(2018,7,1),"-",INDEX('Annual Inflation'!$AM$50:$BA$50, MATCH(YEAR(EOMONTH($E156,6)), 'Annual Inflation'!$AM$6:$BA$6, 0))/100)</f>
        <v>-</v>
      </c>
      <c r="L156" s="259">
        <f t="shared" si="12"/>
        <v>94.7</v>
      </c>
      <c r="M156" s="259">
        <f t="shared" si="13"/>
        <v>238.5</v>
      </c>
      <c r="N156" s="259">
        <f t="shared" si="14"/>
        <v>238.5</v>
      </c>
    </row>
    <row r="157" spans="5:14" ht="15">
      <c r="E157" s="249">
        <v>40878</v>
      </c>
      <c r="F157" s="323">
        <f t="shared" si="10"/>
        <v>40908</v>
      </c>
      <c r="G157" s="159">
        <f t="shared" si="11"/>
        <v>2012</v>
      </c>
      <c r="H157" s="290">
        <v>95</v>
      </c>
      <c r="I157" s="250">
        <v>239.4</v>
      </c>
      <c r="J157" s="258" t="str">
        <f>IF($E157&lt;DATE(2018,7,1),"-",INDEX('Annual Inflation'!$AM$53:$BA$53, MATCH(YEAR(EOMONTH($E157,6)), 'Annual Inflation'!$AM$6:$BA$6, 0))/100)</f>
        <v>-</v>
      </c>
      <c r="K157" s="258" t="str">
        <f>IF($E157&lt;DATE(2018,7,1),"-",INDEX('Annual Inflation'!$AM$50:$BA$50, MATCH(YEAR(EOMONTH($E157,6)), 'Annual Inflation'!$AM$6:$BA$6, 0))/100)</f>
        <v>-</v>
      </c>
      <c r="L157" s="259">
        <f t="shared" si="12"/>
        <v>95</v>
      </c>
      <c r="M157" s="259">
        <f t="shared" si="13"/>
        <v>239.4</v>
      </c>
      <c r="N157" s="259">
        <f t="shared" si="14"/>
        <v>239.4</v>
      </c>
    </row>
    <row r="158" spans="5:14" ht="15">
      <c r="E158" s="249">
        <v>40909</v>
      </c>
      <c r="F158" s="323">
        <f t="shared" si="10"/>
        <v>40939</v>
      </c>
      <c r="G158" s="159">
        <f t="shared" si="11"/>
        <v>2012</v>
      </c>
      <c r="H158" s="290">
        <v>94.7</v>
      </c>
      <c r="I158" s="250">
        <v>238</v>
      </c>
      <c r="J158" s="258" t="str">
        <f>IF($E158&lt;DATE(2018,7,1),"-",INDEX('Annual Inflation'!$AM$53:$BA$53, MATCH(YEAR(EOMONTH($E158,6)), 'Annual Inflation'!$AM$6:$BA$6, 0))/100)</f>
        <v>-</v>
      </c>
      <c r="K158" s="258" t="str">
        <f>IF($E158&lt;DATE(2018,7,1),"-",INDEX('Annual Inflation'!$AM$50:$BA$50, MATCH(YEAR(EOMONTH($E158,6)), 'Annual Inflation'!$AM$6:$BA$6, 0))/100)</f>
        <v>-</v>
      </c>
      <c r="L158" s="259">
        <f t="shared" si="12"/>
        <v>94.7</v>
      </c>
      <c r="M158" s="259">
        <f t="shared" si="13"/>
        <v>238</v>
      </c>
      <c r="N158" s="259">
        <f t="shared" si="14"/>
        <v>238</v>
      </c>
    </row>
    <row r="159" spans="5:14" ht="15">
      <c r="E159" s="249">
        <v>40940</v>
      </c>
      <c r="F159" s="323">
        <f t="shared" si="10"/>
        <v>40968</v>
      </c>
      <c r="G159" s="159">
        <f t="shared" si="11"/>
        <v>2012</v>
      </c>
      <c r="H159" s="290">
        <v>95.2</v>
      </c>
      <c r="I159" s="250">
        <v>239.9</v>
      </c>
      <c r="J159" s="258" t="str">
        <f>IF($E159&lt;DATE(2018,7,1),"-",INDEX('Annual Inflation'!$AM$53:$BA$53, MATCH(YEAR(EOMONTH($E159,6)), 'Annual Inflation'!$AM$6:$BA$6, 0))/100)</f>
        <v>-</v>
      </c>
      <c r="K159" s="258" t="str">
        <f>IF($E159&lt;DATE(2018,7,1),"-",INDEX('Annual Inflation'!$AM$50:$BA$50, MATCH(YEAR(EOMONTH($E159,6)), 'Annual Inflation'!$AM$6:$BA$6, 0))/100)</f>
        <v>-</v>
      </c>
      <c r="L159" s="259">
        <f t="shared" si="12"/>
        <v>95.2</v>
      </c>
      <c r="M159" s="259">
        <f t="shared" si="13"/>
        <v>239.9</v>
      </c>
      <c r="N159" s="259">
        <f t="shared" si="14"/>
        <v>239.9</v>
      </c>
    </row>
    <row r="160" spans="5:14" ht="15">
      <c r="E160" s="249">
        <v>40969</v>
      </c>
      <c r="F160" s="323">
        <f t="shared" si="10"/>
        <v>40999</v>
      </c>
      <c r="G160" s="159">
        <f t="shared" si="11"/>
        <v>2012</v>
      </c>
      <c r="H160" s="290">
        <v>95.4</v>
      </c>
      <c r="I160" s="250">
        <v>240.8</v>
      </c>
      <c r="J160" s="258" t="str">
        <f>IF($E160&lt;DATE(2018,7,1),"-",INDEX('Annual Inflation'!$AM$53:$BA$53, MATCH(YEAR(EOMONTH($E160,6)), 'Annual Inflation'!$AM$6:$BA$6, 0))/100)</f>
        <v>-</v>
      </c>
      <c r="K160" s="258" t="str">
        <f>IF($E160&lt;DATE(2018,7,1),"-",INDEX('Annual Inflation'!$AM$50:$BA$50, MATCH(YEAR(EOMONTH($E160,6)), 'Annual Inflation'!$AM$6:$BA$6, 0))/100)</f>
        <v>-</v>
      </c>
      <c r="L160" s="259">
        <f t="shared" si="12"/>
        <v>95.4</v>
      </c>
      <c r="M160" s="259">
        <f t="shared" si="13"/>
        <v>240.8</v>
      </c>
      <c r="N160" s="259">
        <f t="shared" si="14"/>
        <v>240.8</v>
      </c>
    </row>
    <row r="161" spans="5:14" ht="15">
      <c r="E161" s="249">
        <v>41000</v>
      </c>
      <c r="F161" s="323">
        <f t="shared" si="10"/>
        <v>41029</v>
      </c>
      <c r="G161" s="159">
        <f t="shared" si="11"/>
        <v>2013</v>
      </c>
      <c r="H161" s="290">
        <v>95.9</v>
      </c>
      <c r="I161" s="250">
        <v>242.5</v>
      </c>
      <c r="J161" s="258" t="str">
        <f>IF($E161&lt;DATE(2018,7,1),"-",INDEX('Annual Inflation'!$AM$53:$BA$53, MATCH(YEAR(EOMONTH($E161,6)), 'Annual Inflation'!$AM$6:$BA$6, 0))/100)</f>
        <v>-</v>
      </c>
      <c r="K161" s="258" t="str">
        <f>IF($E161&lt;DATE(2018,7,1),"-",INDEX('Annual Inflation'!$AM$50:$BA$50, MATCH(YEAR(EOMONTH($E161,6)), 'Annual Inflation'!$AM$6:$BA$6, 0))/100)</f>
        <v>-</v>
      </c>
      <c r="L161" s="259">
        <f t="shared" si="12"/>
        <v>95.9</v>
      </c>
      <c r="M161" s="259">
        <f t="shared" si="13"/>
        <v>242.5</v>
      </c>
      <c r="N161" s="259">
        <f t="shared" si="14"/>
        <v>242.5</v>
      </c>
    </row>
    <row r="162" spans="5:14" ht="15">
      <c r="E162" s="249">
        <v>41030</v>
      </c>
      <c r="F162" s="323">
        <f t="shared" si="10"/>
        <v>41060</v>
      </c>
      <c r="G162" s="159">
        <f t="shared" si="11"/>
        <v>2013</v>
      </c>
      <c r="H162" s="290">
        <v>95.9</v>
      </c>
      <c r="I162" s="250">
        <v>242.4</v>
      </c>
      <c r="J162" s="258" t="str">
        <f>IF($E162&lt;DATE(2018,7,1),"-",INDEX('Annual Inflation'!$AM$53:$BA$53, MATCH(YEAR(EOMONTH($E162,6)), 'Annual Inflation'!$AM$6:$BA$6, 0))/100)</f>
        <v>-</v>
      </c>
      <c r="K162" s="258" t="str">
        <f>IF($E162&lt;DATE(2018,7,1),"-",INDEX('Annual Inflation'!$AM$50:$BA$50, MATCH(YEAR(EOMONTH($E162,6)), 'Annual Inflation'!$AM$6:$BA$6, 0))/100)</f>
        <v>-</v>
      </c>
      <c r="L162" s="259">
        <f t="shared" si="12"/>
        <v>95.9</v>
      </c>
      <c r="M162" s="259">
        <f t="shared" si="13"/>
        <v>242.4</v>
      </c>
      <c r="N162" s="259">
        <f t="shared" si="14"/>
        <v>242.4</v>
      </c>
    </row>
    <row r="163" spans="5:14" ht="15">
      <c r="E163" s="249">
        <v>41061</v>
      </c>
      <c r="F163" s="323">
        <f t="shared" si="10"/>
        <v>41090</v>
      </c>
      <c r="G163" s="159">
        <f t="shared" si="11"/>
        <v>2013</v>
      </c>
      <c r="H163" s="290">
        <v>95.6</v>
      </c>
      <c r="I163" s="250">
        <v>241.8</v>
      </c>
      <c r="J163" s="258" t="str">
        <f>IF($E163&lt;DATE(2018,7,1),"-",INDEX('Annual Inflation'!$AM$53:$BA$53, MATCH(YEAR(EOMONTH($E163,6)), 'Annual Inflation'!$AM$6:$BA$6, 0))/100)</f>
        <v>-</v>
      </c>
      <c r="K163" s="258" t="str">
        <f>IF($E163&lt;DATE(2018,7,1),"-",INDEX('Annual Inflation'!$AM$50:$BA$50, MATCH(YEAR(EOMONTH($E163,6)), 'Annual Inflation'!$AM$6:$BA$6, 0))/100)</f>
        <v>-</v>
      </c>
      <c r="L163" s="259">
        <f t="shared" si="12"/>
        <v>95.6</v>
      </c>
      <c r="M163" s="259">
        <f t="shared" si="13"/>
        <v>241.8</v>
      </c>
      <c r="N163" s="259">
        <f t="shared" si="14"/>
        <v>241.8</v>
      </c>
    </row>
    <row r="164" spans="5:14" ht="15">
      <c r="E164" s="249">
        <v>41091</v>
      </c>
      <c r="F164" s="323">
        <f t="shared" si="10"/>
        <v>41121</v>
      </c>
      <c r="G164" s="159">
        <f t="shared" si="11"/>
        <v>2013</v>
      </c>
      <c r="H164" s="290">
        <v>95.7</v>
      </c>
      <c r="I164" s="250">
        <v>242.1</v>
      </c>
      <c r="J164" s="258" t="str">
        <f>IF($E164&lt;DATE(2018,7,1),"-",INDEX('Annual Inflation'!$AM$53:$BA$53, MATCH(YEAR(EOMONTH($E164,6)), 'Annual Inflation'!$AM$6:$BA$6, 0))/100)</f>
        <v>-</v>
      </c>
      <c r="K164" s="258" t="str">
        <f>IF($E164&lt;DATE(2018,7,1),"-",INDEX('Annual Inflation'!$AM$50:$BA$50, MATCH(YEAR(EOMONTH($E164,6)), 'Annual Inflation'!$AM$6:$BA$6, 0))/100)</f>
        <v>-</v>
      </c>
      <c r="L164" s="259">
        <f t="shared" si="12"/>
        <v>95.7</v>
      </c>
      <c r="M164" s="259">
        <f t="shared" si="13"/>
        <v>242.1</v>
      </c>
      <c r="N164" s="259">
        <f t="shared" si="14"/>
        <v>242.1</v>
      </c>
    </row>
    <row r="165" spans="5:14" ht="15">
      <c r="E165" s="249">
        <v>41122</v>
      </c>
      <c r="F165" s="323">
        <f t="shared" si="10"/>
        <v>41152</v>
      </c>
      <c r="G165" s="159">
        <f t="shared" si="11"/>
        <v>2013</v>
      </c>
      <c r="H165" s="290">
        <v>96.1</v>
      </c>
      <c r="I165" s="250">
        <v>243</v>
      </c>
      <c r="J165" s="258" t="str">
        <f>IF($E165&lt;DATE(2018,7,1),"-",INDEX('Annual Inflation'!$AM$53:$BA$53, MATCH(YEAR(EOMONTH($E165,6)), 'Annual Inflation'!$AM$6:$BA$6, 0))/100)</f>
        <v>-</v>
      </c>
      <c r="K165" s="258" t="str">
        <f>IF($E165&lt;DATE(2018,7,1),"-",INDEX('Annual Inflation'!$AM$50:$BA$50, MATCH(YEAR(EOMONTH($E165,6)), 'Annual Inflation'!$AM$6:$BA$6, 0))/100)</f>
        <v>-</v>
      </c>
      <c r="L165" s="259">
        <f t="shared" si="12"/>
        <v>96.1</v>
      </c>
      <c r="M165" s="259">
        <f t="shared" si="13"/>
        <v>243</v>
      </c>
      <c r="N165" s="259">
        <f t="shared" si="14"/>
        <v>243</v>
      </c>
    </row>
    <row r="166" spans="5:14" ht="15">
      <c r="E166" s="249">
        <v>41153</v>
      </c>
      <c r="F166" s="323">
        <f t="shared" si="10"/>
        <v>41182</v>
      </c>
      <c r="G166" s="159">
        <f t="shared" si="11"/>
        <v>2013</v>
      </c>
      <c r="H166" s="290">
        <v>96.4</v>
      </c>
      <c r="I166" s="250">
        <v>244.2</v>
      </c>
      <c r="J166" s="258" t="str">
        <f>IF($E166&lt;DATE(2018,7,1),"-",INDEX('Annual Inflation'!$AM$53:$BA$53, MATCH(YEAR(EOMONTH($E166,6)), 'Annual Inflation'!$AM$6:$BA$6, 0))/100)</f>
        <v>-</v>
      </c>
      <c r="K166" s="258" t="str">
        <f>IF($E166&lt;DATE(2018,7,1),"-",INDEX('Annual Inflation'!$AM$50:$BA$50, MATCH(YEAR(EOMONTH($E166,6)), 'Annual Inflation'!$AM$6:$BA$6, 0))/100)</f>
        <v>-</v>
      </c>
      <c r="L166" s="259">
        <f t="shared" si="12"/>
        <v>96.4</v>
      </c>
      <c r="M166" s="259">
        <f t="shared" si="13"/>
        <v>244.2</v>
      </c>
      <c r="N166" s="259">
        <f t="shared" si="14"/>
        <v>244.2</v>
      </c>
    </row>
    <row r="167" spans="5:14" ht="15">
      <c r="E167" s="249">
        <v>41183</v>
      </c>
      <c r="F167" s="323">
        <f t="shared" si="10"/>
        <v>41213</v>
      </c>
      <c r="G167" s="159">
        <f t="shared" si="11"/>
        <v>2013</v>
      </c>
      <c r="H167" s="290">
        <v>96.8</v>
      </c>
      <c r="I167" s="250">
        <v>245.6</v>
      </c>
      <c r="J167" s="258" t="str">
        <f>IF($E167&lt;DATE(2018,7,1),"-",INDEX('Annual Inflation'!$AM$53:$BA$53, MATCH(YEAR(EOMONTH($E167,6)), 'Annual Inflation'!$AM$6:$BA$6, 0))/100)</f>
        <v>-</v>
      </c>
      <c r="K167" s="258" t="str">
        <f>IF($E167&lt;DATE(2018,7,1),"-",INDEX('Annual Inflation'!$AM$50:$BA$50, MATCH(YEAR(EOMONTH($E167,6)), 'Annual Inflation'!$AM$6:$BA$6, 0))/100)</f>
        <v>-</v>
      </c>
      <c r="L167" s="259">
        <f t="shared" si="12"/>
        <v>96.8</v>
      </c>
      <c r="M167" s="259">
        <f t="shared" si="13"/>
        <v>245.6</v>
      </c>
      <c r="N167" s="259">
        <f t="shared" si="14"/>
        <v>245.6</v>
      </c>
    </row>
    <row r="168" spans="5:14" ht="15">
      <c r="E168" s="249">
        <v>41214</v>
      </c>
      <c r="F168" s="323">
        <f t="shared" si="10"/>
        <v>41243</v>
      </c>
      <c r="G168" s="159">
        <f t="shared" si="11"/>
        <v>2013</v>
      </c>
      <c r="H168" s="290">
        <v>97</v>
      </c>
      <c r="I168" s="250">
        <v>245.6</v>
      </c>
      <c r="J168" s="258" t="str">
        <f>IF($E168&lt;DATE(2018,7,1),"-",INDEX('Annual Inflation'!$AM$53:$BA$53, MATCH(YEAR(EOMONTH($E168,6)), 'Annual Inflation'!$AM$6:$BA$6, 0))/100)</f>
        <v>-</v>
      </c>
      <c r="K168" s="258" t="str">
        <f>IF($E168&lt;DATE(2018,7,1),"-",INDEX('Annual Inflation'!$AM$50:$BA$50, MATCH(YEAR(EOMONTH($E168,6)), 'Annual Inflation'!$AM$6:$BA$6, 0))/100)</f>
        <v>-</v>
      </c>
      <c r="L168" s="259">
        <f t="shared" si="12"/>
        <v>97</v>
      </c>
      <c r="M168" s="259">
        <f t="shared" si="13"/>
        <v>245.6</v>
      </c>
      <c r="N168" s="259">
        <f t="shared" si="14"/>
        <v>245.6</v>
      </c>
    </row>
    <row r="169" spans="5:14" ht="15">
      <c r="E169" s="249">
        <v>41244</v>
      </c>
      <c r="F169" s="323">
        <f t="shared" si="10"/>
        <v>41274</v>
      </c>
      <c r="G169" s="159">
        <f t="shared" si="11"/>
        <v>2013</v>
      </c>
      <c r="H169" s="290">
        <v>97.3</v>
      </c>
      <c r="I169" s="250">
        <v>246.8</v>
      </c>
      <c r="J169" s="258" t="str">
        <f>IF($E169&lt;DATE(2018,7,1),"-",INDEX('Annual Inflation'!$AM$53:$BA$53, MATCH(YEAR(EOMONTH($E169,6)), 'Annual Inflation'!$AM$6:$BA$6, 0))/100)</f>
        <v>-</v>
      </c>
      <c r="K169" s="258" t="str">
        <f>IF($E169&lt;DATE(2018,7,1),"-",INDEX('Annual Inflation'!$AM$50:$BA$50, MATCH(YEAR(EOMONTH($E169,6)), 'Annual Inflation'!$AM$6:$BA$6, 0))/100)</f>
        <v>-</v>
      </c>
      <c r="L169" s="259">
        <f t="shared" si="12"/>
        <v>97.3</v>
      </c>
      <c r="M169" s="259">
        <f t="shared" si="13"/>
        <v>246.8</v>
      </c>
      <c r="N169" s="259">
        <f t="shared" si="14"/>
        <v>246.8</v>
      </c>
    </row>
    <row r="170" spans="5:14" ht="15">
      <c r="E170" s="249">
        <v>41275</v>
      </c>
      <c r="F170" s="323">
        <f t="shared" si="10"/>
        <v>41305</v>
      </c>
      <c r="G170" s="159">
        <f t="shared" si="11"/>
        <v>2013</v>
      </c>
      <c r="H170" s="290">
        <v>97</v>
      </c>
      <c r="I170" s="250">
        <v>245.8</v>
      </c>
      <c r="J170" s="258" t="str">
        <f>IF($E170&lt;DATE(2018,7,1),"-",INDEX('Annual Inflation'!$AM$53:$BA$53, MATCH(YEAR(EOMONTH($E170,6)), 'Annual Inflation'!$AM$6:$BA$6, 0))/100)</f>
        <v>-</v>
      </c>
      <c r="K170" s="258" t="str">
        <f>IF($E170&lt;DATE(2018,7,1),"-",INDEX('Annual Inflation'!$AM$50:$BA$50, MATCH(YEAR(EOMONTH($E170,6)), 'Annual Inflation'!$AM$6:$BA$6, 0))/100)</f>
        <v>-</v>
      </c>
      <c r="L170" s="259">
        <f t="shared" si="12"/>
        <v>97</v>
      </c>
      <c r="M170" s="259">
        <f t="shared" si="13"/>
        <v>245.8</v>
      </c>
      <c r="N170" s="259">
        <f t="shared" si="14"/>
        <v>245.8</v>
      </c>
    </row>
    <row r="171" spans="5:14" ht="15">
      <c r="E171" s="249">
        <v>41306</v>
      </c>
      <c r="F171" s="323">
        <f t="shared" si="10"/>
        <v>41333</v>
      </c>
      <c r="G171" s="159">
        <f t="shared" si="11"/>
        <v>2013</v>
      </c>
      <c r="H171" s="290">
        <v>97.5</v>
      </c>
      <c r="I171" s="250">
        <v>247.6</v>
      </c>
      <c r="J171" s="258" t="str">
        <f>IF($E171&lt;DATE(2018,7,1),"-",INDEX('Annual Inflation'!$AM$53:$BA$53, MATCH(YEAR(EOMONTH($E171,6)), 'Annual Inflation'!$AM$6:$BA$6, 0))/100)</f>
        <v>-</v>
      </c>
      <c r="K171" s="258" t="str">
        <f>IF($E171&lt;DATE(2018,7,1),"-",INDEX('Annual Inflation'!$AM$50:$BA$50, MATCH(YEAR(EOMONTH($E171,6)), 'Annual Inflation'!$AM$6:$BA$6, 0))/100)</f>
        <v>-</v>
      </c>
      <c r="L171" s="259">
        <f t="shared" si="12"/>
        <v>97.5</v>
      </c>
      <c r="M171" s="259">
        <f t="shared" si="13"/>
        <v>247.6</v>
      </c>
      <c r="N171" s="259">
        <f t="shared" si="14"/>
        <v>247.6</v>
      </c>
    </row>
    <row r="172" spans="5:14" ht="15">
      <c r="E172" s="249">
        <v>41334</v>
      </c>
      <c r="F172" s="323">
        <f t="shared" si="10"/>
        <v>41364</v>
      </c>
      <c r="G172" s="159">
        <f t="shared" si="11"/>
        <v>2013</v>
      </c>
      <c r="H172" s="290">
        <v>97.8</v>
      </c>
      <c r="I172" s="250">
        <v>248.7</v>
      </c>
      <c r="J172" s="258" t="str">
        <f>IF($E172&lt;DATE(2018,7,1),"-",INDEX('Annual Inflation'!$AM$53:$BA$53, MATCH(YEAR(EOMONTH($E172,6)), 'Annual Inflation'!$AM$6:$BA$6, 0))/100)</f>
        <v>-</v>
      </c>
      <c r="K172" s="258" t="str">
        <f>IF($E172&lt;DATE(2018,7,1),"-",INDEX('Annual Inflation'!$AM$50:$BA$50, MATCH(YEAR(EOMONTH($E172,6)), 'Annual Inflation'!$AM$6:$BA$6, 0))/100)</f>
        <v>-</v>
      </c>
      <c r="L172" s="259">
        <f t="shared" si="12"/>
        <v>97.8</v>
      </c>
      <c r="M172" s="259">
        <f t="shared" si="13"/>
        <v>248.7</v>
      </c>
      <c r="N172" s="259">
        <f t="shared" si="14"/>
        <v>248.7</v>
      </c>
    </row>
    <row r="173" spans="5:14" ht="15">
      <c r="E173" s="249">
        <v>41365</v>
      </c>
      <c r="F173" s="323">
        <f t="shared" si="10"/>
        <v>41394</v>
      </c>
      <c r="G173" s="159">
        <f t="shared" si="11"/>
        <v>2014</v>
      </c>
      <c r="H173" s="290">
        <v>98</v>
      </c>
      <c r="I173" s="250">
        <v>249.5</v>
      </c>
      <c r="J173" s="258" t="str">
        <f>IF($E173&lt;DATE(2018,7,1),"-",INDEX('Annual Inflation'!$AM$53:$BA$53, MATCH(YEAR(EOMONTH($E173,6)), 'Annual Inflation'!$AM$6:$BA$6, 0))/100)</f>
        <v>-</v>
      </c>
      <c r="K173" s="258" t="str">
        <f>IF($E173&lt;DATE(2018,7,1),"-",INDEX('Annual Inflation'!$AM$50:$BA$50, MATCH(YEAR(EOMONTH($E173,6)), 'Annual Inflation'!$AM$6:$BA$6, 0))/100)</f>
        <v>-</v>
      </c>
      <c r="L173" s="259">
        <f t="shared" si="12"/>
        <v>98</v>
      </c>
      <c r="M173" s="259">
        <f t="shared" si="13"/>
        <v>249.5</v>
      </c>
      <c r="N173" s="259">
        <f t="shared" si="14"/>
        <v>249.5</v>
      </c>
    </row>
    <row r="174" spans="5:14" ht="15">
      <c r="E174" s="249">
        <v>41395</v>
      </c>
      <c r="F174" s="323">
        <f t="shared" si="10"/>
        <v>41425</v>
      </c>
      <c r="G174" s="159">
        <f t="shared" si="11"/>
        <v>2014</v>
      </c>
      <c r="H174" s="290">
        <v>98.2</v>
      </c>
      <c r="I174" s="250">
        <v>250</v>
      </c>
      <c r="J174" s="258" t="str">
        <f>IF($E174&lt;DATE(2018,7,1),"-",INDEX('Annual Inflation'!$AM$53:$BA$53, MATCH(YEAR(EOMONTH($E174,6)), 'Annual Inflation'!$AM$6:$BA$6, 0))/100)</f>
        <v>-</v>
      </c>
      <c r="K174" s="258" t="str">
        <f>IF($E174&lt;DATE(2018,7,1),"-",INDEX('Annual Inflation'!$AM$50:$BA$50, MATCH(YEAR(EOMONTH($E174,6)), 'Annual Inflation'!$AM$6:$BA$6, 0))/100)</f>
        <v>-</v>
      </c>
      <c r="L174" s="259">
        <f t="shared" si="12"/>
        <v>98.2</v>
      </c>
      <c r="M174" s="259">
        <f t="shared" si="13"/>
        <v>250</v>
      </c>
      <c r="N174" s="259">
        <f t="shared" si="14"/>
        <v>250</v>
      </c>
    </row>
    <row r="175" spans="5:14" ht="15">
      <c r="E175" s="249">
        <v>41426</v>
      </c>
      <c r="F175" s="323">
        <f t="shared" si="10"/>
        <v>41455</v>
      </c>
      <c r="G175" s="159">
        <f t="shared" si="11"/>
        <v>2014</v>
      </c>
      <c r="H175" s="290">
        <v>98</v>
      </c>
      <c r="I175" s="250">
        <v>249.7</v>
      </c>
      <c r="J175" s="258" t="str">
        <f>IF($E175&lt;DATE(2018,7,1),"-",INDEX('Annual Inflation'!$AM$53:$BA$53, MATCH(YEAR(EOMONTH($E175,6)), 'Annual Inflation'!$AM$6:$BA$6, 0))/100)</f>
        <v>-</v>
      </c>
      <c r="K175" s="258" t="str">
        <f>IF($E175&lt;DATE(2018,7,1),"-",INDEX('Annual Inflation'!$AM$50:$BA$50, MATCH(YEAR(EOMONTH($E175,6)), 'Annual Inflation'!$AM$6:$BA$6, 0))/100)</f>
        <v>-</v>
      </c>
      <c r="L175" s="259">
        <f t="shared" si="12"/>
        <v>98</v>
      </c>
      <c r="M175" s="259">
        <f t="shared" si="13"/>
        <v>249.7</v>
      </c>
      <c r="N175" s="259">
        <f t="shared" si="14"/>
        <v>249.7</v>
      </c>
    </row>
    <row r="176" spans="5:14" ht="15">
      <c r="E176" s="249">
        <v>41456</v>
      </c>
      <c r="F176" s="323">
        <f t="shared" si="10"/>
        <v>41486</v>
      </c>
      <c r="G176" s="159">
        <f t="shared" si="11"/>
        <v>2014</v>
      </c>
      <c r="H176" s="290">
        <v>98</v>
      </c>
      <c r="I176" s="250">
        <v>249.7</v>
      </c>
      <c r="J176" s="258" t="str">
        <f>IF($E176&lt;DATE(2018,7,1),"-",INDEX('Annual Inflation'!$AM$53:$BA$53, MATCH(YEAR(EOMONTH($E176,6)), 'Annual Inflation'!$AM$6:$BA$6, 0))/100)</f>
        <v>-</v>
      </c>
      <c r="K176" s="258" t="str">
        <f>IF($E176&lt;DATE(2018,7,1),"-",INDEX('Annual Inflation'!$AM$50:$BA$50, MATCH(YEAR(EOMONTH($E176,6)), 'Annual Inflation'!$AM$6:$BA$6, 0))/100)</f>
        <v>-</v>
      </c>
      <c r="L176" s="259">
        <f t="shared" si="12"/>
        <v>98</v>
      </c>
      <c r="M176" s="259">
        <f t="shared" si="13"/>
        <v>249.7</v>
      </c>
      <c r="N176" s="259">
        <f t="shared" si="14"/>
        <v>249.7</v>
      </c>
    </row>
    <row r="177" spans="5:14" ht="15">
      <c r="E177" s="249">
        <v>41487</v>
      </c>
      <c r="F177" s="323">
        <f t="shared" si="10"/>
        <v>41517</v>
      </c>
      <c r="G177" s="159">
        <f t="shared" si="11"/>
        <v>2014</v>
      </c>
      <c r="H177" s="290">
        <v>98.4</v>
      </c>
      <c r="I177" s="250">
        <v>251</v>
      </c>
      <c r="J177" s="258" t="str">
        <f>IF($E177&lt;DATE(2018,7,1),"-",INDEX('Annual Inflation'!$AM$53:$BA$53, MATCH(YEAR(EOMONTH($E177,6)), 'Annual Inflation'!$AM$6:$BA$6, 0))/100)</f>
        <v>-</v>
      </c>
      <c r="K177" s="258" t="str">
        <f>IF($E177&lt;DATE(2018,7,1),"-",INDEX('Annual Inflation'!$AM$50:$BA$50, MATCH(YEAR(EOMONTH($E177,6)), 'Annual Inflation'!$AM$6:$BA$6, 0))/100)</f>
        <v>-</v>
      </c>
      <c r="L177" s="259">
        <f t="shared" si="12"/>
        <v>98.4</v>
      </c>
      <c r="M177" s="259">
        <f t="shared" si="13"/>
        <v>251</v>
      </c>
      <c r="N177" s="259">
        <f t="shared" si="14"/>
        <v>251</v>
      </c>
    </row>
    <row r="178" spans="5:14" ht="15">
      <c r="E178" s="249">
        <v>41518</v>
      </c>
      <c r="F178" s="323">
        <f t="shared" si="10"/>
        <v>41547</v>
      </c>
      <c r="G178" s="159">
        <f t="shared" si="11"/>
        <v>2014</v>
      </c>
      <c r="H178" s="290">
        <v>98.7</v>
      </c>
      <c r="I178" s="250">
        <v>251.9</v>
      </c>
      <c r="J178" s="258" t="str">
        <f>IF($E178&lt;DATE(2018,7,1),"-",INDEX('Annual Inflation'!$AM$53:$BA$53, MATCH(YEAR(EOMONTH($E178,6)), 'Annual Inflation'!$AM$6:$BA$6, 0))/100)</f>
        <v>-</v>
      </c>
      <c r="K178" s="258" t="str">
        <f>IF($E178&lt;DATE(2018,7,1),"-",INDEX('Annual Inflation'!$AM$50:$BA$50, MATCH(YEAR(EOMONTH($E178,6)), 'Annual Inflation'!$AM$6:$BA$6, 0))/100)</f>
        <v>-</v>
      </c>
      <c r="L178" s="259">
        <f t="shared" si="12"/>
        <v>98.7</v>
      </c>
      <c r="M178" s="259">
        <f t="shared" si="13"/>
        <v>251.9</v>
      </c>
      <c r="N178" s="259">
        <f t="shared" si="14"/>
        <v>251.9</v>
      </c>
    </row>
    <row r="179" spans="5:14" ht="15">
      <c r="E179" s="249">
        <v>41548</v>
      </c>
      <c r="F179" s="323">
        <f t="shared" si="10"/>
        <v>41578</v>
      </c>
      <c r="G179" s="159">
        <f t="shared" si="11"/>
        <v>2014</v>
      </c>
      <c r="H179" s="290">
        <v>98.8</v>
      </c>
      <c r="I179" s="250">
        <v>251.9</v>
      </c>
      <c r="J179" s="258" t="str">
        <f>IF($E179&lt;DATE(2018,7,1),"-",INDEX('Annual Inflation'!$AM$53:$BA$53, MATCH(YEAR(EOMONTH($E179,6)), 'Annual Inflation'!$AM$6:$BA$6, 0))/100)</f>
        <v>-</v>
      </c>
      <c r="K179" s="258" t="str">
        <f>IF($E179&lt;DATE(2018,7,1),"-",INDEX('Annual Inflation'!$AM$50:$BA$50, MATCH(YEAR(EOMONTH($E179,6)), 'Annual Inflation'!$AM$6:$BA$6, 0))/100)</f>
        <v>-</v>
      </c>
      <c r="L179" s="259">
        <f t="shared" si="12"/>
        <v>98.8</v>
      </c>
      <c r="M179" s="259">
        <f t="shared" si="13"/>
        <v>251.9</v>
      </c>
      <c r="N179" s="259">
        <f t="shared" si="14"/>
        <v>251.9</v>
      </c>
    </row>
    <row r="180" spans="5:14" ht="15">
      <c r="E180" s="249">
        <v>41579</v>
      </c>
      <c r="F180" s="323">
        <f t="shared" si="10"/>
        <v>41608</v>
      </c>
      <c r="G180" s="159">
        <f t="shared" si="11"/>
        <v>2014</v>
      </c>
      <c r="H180" s="290">
        <v>98.8</v>
      </c>
      <c r="I180" s="250">
        <v>252.1</v>
      </c>
      <c r="J180" s="258" t="str">
        <f>IF($E180&lt;DATE(2018,7,1),"-",INDEX('Annual Inflation'!$AM$53:$BA$53, MATCH(YEAR(EOMONTH($E180,6)), 'Annual Inflation'!$AM$6:$BA$6, 0))/100)</f>
        <v>-</v>
      </c>
      <c r="K180" s="258" t="str">
        <f>IF($E180&lt;DATE(2018,7,1),"-",INDEX('Annual Inflation'!$AM$50:$BA$50, MATCH(YEAR(EOMONTH($E180,6)), 'Annual Inflation'!$AM$6:$BA$6, 0))/100)</f>
        <v>-</v>
      </c>
      <c r="L180" s="259">
        <f t="shared" si="12"/>
        <v>98.8</v>
      </c>
      <c r="M180" s="259">
        <f t="shared" si="13"/>
        <v>252.1</v>
      </c>
      <c r="N180" s="259">
        <f t="shared" si="14"/>
        <v>252.1</v>
      </c>
    </row>
    <row r="181" spans="5:14" ht="15">
      <c r="E181" s="249">
        <v>41609</v>
      </c>
      <c r="F181" s="323">
        <f t="shared" si="10"/>
        <v>41639</v>
      </c>
      <c r="G181" s="159">
        <f t="shared" si="11"/>
        <v>2014</v>
      </c>
      <c r="H181" s="290">
        <v>99.2</v>
      </c>
      <c r="I181" s="250">
        <v>253.4</v>
      </c>
      <c r="J181" s="258" t="str">
        <f>IF($E181&lt;DATE(2018,7,1),"-",INDEX('Annual Inflation'!$AM$53:$BA$53, MATCH(YEAR(EOMONTH($E181,6)), 'Annual Inflation'!$AM$6:$BA$6, 0))/100)</f>
        <v>-</v>
      </c>
      <c r="K181" s="258" t="str">
        <f>IF($E181&lt;DATE(2018,7,1),"-",INDEX('Annual Inflation'!$AM$50:$BA$50, MATCH(YEAR(EOMONTH($E181,6)), 'Annual Inflation'!$AM$6:$BA$6, 0))/100)</f>
        <v>-</v>
      </c>
      <c r="L181" s="259">
        <f t="shared" si="12"/>
        <v>99.2</v>
      </c>
      <c r="M181" s="259">
        <f t="shared" si="13"/>
        <v>253.4</v>
      </c>
      <c r="N181" s="259">
        <f t="shared" si="14"/>
        <v>253.4</v>
      </c>
    </row>
    <row r="182" spans="5:14" ht="15">
      <c r="E182" s="249">
        <v>41640</v>
      </c>
      <c r="F182" s="323">
        <f t="shared" si="10"/>
        <v>41670</v>
      </c>
      <c r="G182" s="159">
        <f t="shared" si="11"/>
        <v>2014</v>
      </c>
      <c r="H182" s="290">
        <v>98.7</v>
      </c>
      <c r="I182" s="250">
        <v>252.6</v>
      </c>
      <c r="J182" s="258" t="str">
        <f>IF($E182&lt;DATE(2018,7,1),"-",INDEX('Annual Inflation'!$AM$53:$BA$53, MATCH(YEAR(EOMONTH($E182,6)), 'Annual Inflation'!$AM$6:$BA$6, 0))/100)</f>
        <v>-</v>
      </c>
      <c r="K182" s="258" t="str">
        <f>IF($E182&lt;DATE(2018,7,1),"-",INDEX('Annual Inflation'!$AM$50:$BA$50, MATCH(YEAR(EOMONTH($E182,6)), 'Annual Inflation'!$AM$6:$BA$6, 0))/100)</f>
        <v>-</v>
      </c>
      <c r="L182" s="259">
        <f t="shared" si="12"/>
        <v>98.7</v>
      </c>
      <c r="M182" s="259">
        <f t="shared" si="13"/>
        <v>252.6</v>
      </c>
      <c r="N182" s="259">
        <f t="shared" si="14"/>
        <v>252.6</v>
      </c>
    </row>
    <row r="183" spans="5:14" ht="15">
      <c r="E183" s="249">
        <v>41671</v>
      </c>
      <c r="F183" s="323">
        <f t="shared" si="10"/>
        <v>41698</v>
      </c>
      <c r="G183" s="159">
        <f t="shared" si="11"/>
        <v>2014</v>
      </c>
      <c r="H183" s="290">
        <v>99.1</v>
      </c>
      <c r="I183" s="250">
        <v>254.2</v>
      </c>
      <c r="J183" s="258" t="str">
        <f>IF($E183&lt;DATE(2018,7,1),"-",INDEX('Annual Inflation'!$AM$53:$BA$53, MATCH(YEAR(EOMONTH($E183,6)), 'Annual Inflation'!$AM$6:$BA$6, 0))/100)</f>
        <v>-</v>
      </c>
      <c r="K183" s="258" t="str">
        <f>IF($E183&lt;DATE(2018,7,1),"-",INDEX('Annual Inflation'!$AM$50:$BA$50, MATCH(YEAR(EOMONTH($E183,6)), 'Annual Inflation'!$AM$6:$BA$6, 0))/100)</f>
        <v>-</v>
      </c>
      <c r="L183" s="259">
        <f t="shared" si="12"/>
        <v>99.1</v>
      </c>
      <c r="M183" s="259">
        <f t="shared" si="13"/>
        <v>254.2</v>
      </c>
      <c r="N183" s="259">
        <f t="shared" si="14"/>
        <v>254.2</v>
      </c>
    </row>
    <row r="184" spans="5:14" ht="15">
      <c r="E184" s="249">
        <v>41699</v>
      </c>
      <c r="F184" s="323">
        <f t="shared" si="10"/>
        <v>41729</v>
      </c>
      <c r="G184" s="159">
        <f t="shared" si="11"/>
        <v>2014</v>
      </c>
      <c r="H184" s="290">
        <v>99.3</v>
      </c>
      <c r="I184" s="250">
        <v>254.8</v>
      </c>
      <c r="J184" s="258" t="str">
        <f>IF($E184&lt;DATE(2018,7,1),"-",INDEX('Annual Inflation'!$AM$53:$BA$53, MATCH(YEAR(EOMONTH($E184,6)), 'Annual Inflation'!$AM$6:$BA$6, 0))/100)</f>
        <v>-</v>
      </c>
      <c r="K184" s="258" t="str">
        <f>IF($E184&lt;DATE(2018,7,1),"-",INDEX('Annual Inflation'!$AM$50:$BA$50, MATCH(YEAR(EOMONTH($E184,6)), 'Annual Inflation'!$AM$6:$BA$6, 0))/100)</f>
        <v>-</v>
      </c>
      <c r="L184" s="259">
        <f t="shared" si="12"/>
        <v>99.3</v>
      </c>
      <c r="M184" s="259">
        <f t="shared" si="13"/>
        <v>254.8</v>
      </c>
      <c r="N184" s="259">
        <f t="shared" si="14"/>
        <v>254.8</v>
      </c>
    </row>
    <row r="185" spans="5:14" ht="15">
      <c r="E185" s="249">
        <v>41730</v>
      </c>
      <c r="F185" s="323">
        <f t="shared" si="10"/>
        <v>41759</v>
      </c>
      <c r="G185" s="159">
        <f t="shared" si="11"/>
        <v>2015</v>
      </c>
      <c r="H185" s="290">
        <v>99.6</v>
      </c>
      <c r="I185" s="250">
        <v>255.7</v>
      </c>
      <c r="J185" s="258" t="str">
        <f>IF($E185&lt;DATE(2018,7,1),"-",INDEX('Annual Inflation'!$AM$53:$BA$53, MATCH(YEAR(EOMONTH($E185,6)), 'Annual Inflation'!$AM$6:$BA$6, 0))/100)</f>
        <v>-</v>
      </c>
      <c r="K185" s="258" t="str">
        <f>IF($E185&lt;DATE(2018,7,1),"-",INDEX('Annual Inflation'!$AM$50:$BA$50, MATCH(YEAR(EOMONTH($E185,6)), 'Annual Inflation'!$AM$6:$BA$6, 0))/100)</f>
        <v>-</v>
      </c>
      <c r="L185" s="259">
        <f t="shared" si="12"/>
        <v>99.6</v>
      </c>
      <c r="M185" s="259">
        <f t="shared" si="13"/>
        <v>255.7</v>
      </c>
      <c r="N185" s="259">
        <f t="shared" si="14"/>
        <v>255.7</v>
      </c>
    </row>
    <row r="186" spans="5:14" ht="15">
      <c r="E186" s="249">
        <v>41760</v>
      </c>
      <c r="F186" s="323">
        <f t="shared" si="10"/>
        <v>41790</v>
      </c>
      <c r="G186" s="159">
        <f t="shared" si="11"/>
        <v>2015</v>
      </c>
      <c r="H186" s="290">
        <v>99.6</v>
      </c>
      <c r="I186" s="250">
        <v>255.9</v>
      </c>
      <c r="J186" s="258" t="str">
        <f>IF($E186&lt;DATE(2018,7,1),"-",INDEX('Annual Inflation'!$AM$53:$BA$53, MATCH(YEAR(EOMONTH($E186,6)), 'Annual Inflation'!$AM$6:$BA$6, 0))/100)</f>
        <v>-</v>
      </c>
      <c r="K186" s="258" t="str">
        <f>IF($E186&lt;DATE(2018,7,1),"-",INDEX('Annual Inflation'!$AM$50:$BA$50, MATCH(YEAR(EOMONTH($E186,6)), 'Annual Inflation'!$AM$6:$BA$6, 0))/100)</f>
        <v>-</v>
      </c>
      <c r="L186" s="259">
        <f t="shared" si="12"/>
        <v>99.6</v>
      </c>
      <c r="M186" s="259">
        <f t="shared" si="13"/>
        <v>255.9</v>
      </c>
      <c r="N186" s="259">
        <f t="shared" si="14"/>
        <v>255.9</v>
      </c>
    </row>
    <row r="187" spans="5:14" ht="15">
      <c r="E187" s="249">
        <v>41791</v>
      </c>
      <c r="F187" s="323">
        <f t="shared" si="10"/>
        <v>41820</v>
      </c>
      <c r="G187" s="159">
        <f t="shared" si="11"/>
        <v>2015</v>
      </c>
      <c r="H187" s="290">
        <v>99.8</v>
      </c>
      <c r="I187" s="250">
        <v>256.3</v>
      </c>
      <c r="J187" s="258" t="str">
        <f>IF($E187&lt;DATE(2018,7,1),"-",INDEX('Annual Inflation'!$AM$53:$BA$53, MATCH(YEAR(EOMONTH($E187,6)), 'Annual Inflation'!$AM$6:$BA$6, 0))/100)</f>
        <v>-</v>
      </c>
      <c r="K187" s="258" t="str">
        <f>IF($E187&lt;DATE(2018,7,1),"-",INDEX('Annual Inflation'!$AM$50:$BA$50, MATCH(YEAR(EOMONTH($E187,6)), 'Annual Inflation'!$AM$6:$BA$6, 0))/100)</f>
        <v>-</v>
      </c>
      <c r="L187" s="259">
        <f t="shared" si="12"/>
        <v>99.8</v>
      </c>
      <c r="M187" s="259">
        <f t="shared" si="13"/>
        <v>256.3</v>
      </c>
      <c r="N187" s="259">
        <f t="shared" si="14"/>
        <v>256.3</v>
      </c>
    </row>
    <row r="188" spans="5:14" ht="15">
      <c r="E188" s="249">
        <v>41821</v>
      </c>
      <c r="F188" s="323">
        <f t="shared" si="10"/>
        <v>41851</v>
      </c>
      <c r="G188" s="159">
        <f t="shared" si="11"/>
        <v>2015</v>
      </c>
      <c r="H188" s="290">
        <v>99.6</v>
      </c>
      <c r="I188" s="250">
        <v>256</v>
      </c>
      <c r="J188" s="258" t="str">
        <f>IF($E188&lt;DATE(2018,7,1),"-",INDEX('Annual Inflation'!$AM$53:$BA$53, MATCH(YEAR(EOMONTH($E188,6)), 'Annual Inflation'!$AM$6:$BA$6, 0))/100)</f>
        <v>-</v>
      </c>
      <c r="K188" s="258" t="str">
        <f>IF($E188&lt;DATE(2018,7,1),"-",INDEX('Annual Inflation'!$AM$50:$BA$50, MATCH(YEAR(EOMONTH($E188,6)), 'Annual Inflation'!$AM$6:$BA$6, 0))/100)</f>
        <v>-</v>
      </c>
      <c r="L188" s="259">
        <f t="shared" si="12"/>
        <v>99.6</v>
      </c>
      <c r="M188" s="259">
        <f t="shared" si="13"/>
        <v>256</v>
      </c>
      <c r="N188" s="259">
        <f t="shared" si="14"/>
        <v>256</v>
      </c>
    </row>
    <row r="189" spans="5:14" ht="15">
      <c r="E189" s="249">
        <v>41852</v>
      </c>
      <c r="F189" s="323">
        <f t="shared" si="10"/>
        <v>41882</v>
      </c>
      <c r="G189" s="159">
        <f t="shared" si="11"/>
        <v>2015</v>
      </c>
      <c r="H189" s="290">
        <v>99.9</v>
      </c>
      <c r="I189" s="250">
        <v>257</v>
      </c>
      <c r="J189" s="258" t="str">
        <f>IF($E189&lt;DATE(2018,7,1),"-",INDEX('Annual Inflation'!$AM$53:$BA$53, MATCH(YEAR(EOMONTH($E189,6)), 'Annual Inflation'!$AM$6:$BA$6, 0))/100)</f>
        <v>-</v>
      </c>
      <c r="K189" s="258" t="str">
        <f>IF($E189&lt;DATE(2018,7,1),"-",INDEX('Annual Inflation'!$AM$50:$BA$50, MATCH(YEAR(EOMONTH($E189,6)), 'Annual Inflation'!$AM$6:$BA$6, 0))/100)</f>
        <v>-</v>
      </c>
      <c r="L189" s="259">
        <f t="shared" si="12"/>
        <v>99.9</v>
      </c>
      <c r="M189" s="259">
        <f t="shared" si="13"/>
        <v>257</v>
      </c>
      <c r="N189" s="259">
        <f t="shared" si="14"/>
        <v>257</v>
      </c>
    </row>
    <row r="190" spans="5:14" ht="15">
      <c r="E190" s="249">
        <v>41883</v>
      </c>
      <c r="F190" s="323">
        <f t="shared" si="10"/>
        <v>41912</v>
      </c>
      <c r="G190" s="159">
        <f t="shared" si="11"/>
        <v>2015</v>
      </c>
      <c r="H190" s="290">
        <v>100</v>
      </c>
      <c r="I190" s="250">
        <v>257.60000000000002</v>
      </c>
      <c r="J190" s="258" t="str">
        <f>IF($E190&lt;DATE(2018,7,1),"-",INDEX('Annual Inflation'!$AM$53:$BA$53, MATCH(YEAR(EOMONTH($E190,6)), 'Annual Inflation'!$AM$6:$BA$6, 0))/100)</f>
        <v>-</v>
      </c>
      <c r="K190" s="258" t="str">
        <f>IF($E190&lt;DATE(2018,7,1),"-",INDEX('Annual Inflation'!$AM$50:$BA$50, MATCH(YEAR(EOMONTH($E190,6)), 'Annual Inflation'!$AM$6:$BA$6, 0))/100)</f>
        <v>-</v>
      </c>
      <c r="L190" s="259">
        <f t="shared" si="12"/>
        <v>100</v>
      </c>
      <c r="M190" s="259">
        <f t="shared" si="13"/>
        <v>257.60000000000002</v>
      </c>
      <c r="N190" s="259">
        <f t="shared" si="14"/>
        <v>257.60000000000002</v>
      </c>
    </row>
    <row r="191" spans="5:14" ht="15">
      <c r="E191" s="249">
        <v>41913</v>
      </c>
      <c r="F191" s="323">
        <f t="shared" si="10"/>
        <v>41943</v>
      </c>
      <c r="G191" s="159">
        <f t="shared" si="11"/>
        <v>2015</v>
      </c>
      <c r="H191" s="290">
        <v>100.1</v>
      </c>
      <c r="I191" s="250">
        <v>257.7</v>
      </c>
      <c r="J191" s="258" t="str">
        <f>IF($E191&lt;DATE(2018,7,1),"-",INDEX('Annual Inflation'!$AM$53:$BA$53, MATCH(YEAR(EOMONTH($E191,6)), 'Annual Inflation'!$AM$6:$BA$6, 0))/100)</f>
        <v>-</v>
      </c>
      <c r="K191" s="258" t="str">
        <f>IF($E191&lt;DATE(2018,7,1),"-",INDEX('Annual Inflation'!$AM$50:$BA$50, MATCH(YEAR(EOMONTH($E191,6)), 'Annual Inflation'!$AM$6:$BA$6, 0))/100)</f>
        <v>-</v>
      </c>
      <c r="L191" s="259">
        <f t="shared" si="12"/>
        <v>100.1</v>
      </c>
      <c r="M191" s="259">
        <f t="shared" si="13"/>
        <v>257.7</v>
      </c>
      <c r="N191" s="259">
        <f t="shared" si="14"/>
        <v>257.7</v>
      </c>
    </row>
    <row r="192" spans="5:14" ht="15">
      <c r="E192" s="249">
        <v>41944</v>
      </c>
      <c r="F192" s="323">
        <f t="shared" si="10"/>
        <v>41973</v>
      </c>
      <c r="G192" s="159">
        <f t="shared" si="11"/>
        <v>2015</v>
      </c>
      <c r="H192" s="290">
        <v>99.9</v>
      </c>
      <c r="I192" s="250">
        <v>257.10000000000002</v>
      </c>
      <c r="J192" s="258" t="str">
        <f>IF($E192&lt;DATE(2018,7,1),"-",INDEX('Annual Inflation'!$AM$53:$BA$53, MATCH(YEAR(EOMONTH($E192,6)), 'Annual Inflation'!$AM$6:$BA$6, 0))/100)</f>
        <v>-</v>
      </c>
      <c r="K192" s="258" t="str">
        <f>IF($E192&lt;DATE(2018,7,1),"-",INDEX('Annual Inflation'!$AM$50:$BA$50, MATCH(YEAR(EOMONTH($E192,6)), 'Annual Inflation'!$AM$6:$BA$6, 0))/100)</f>
        <v>-</v>
      </c>
      <c r="L192" s="259">
        <f t="shared" si="12"/>
        <v>99.9</v>
      </c>
      <c r="M192" s="259">
        <f t="shared" si="13"/>
        <v>257.10000000000002</v>
      </c>
      <c r="N192" s="259">
        <f t="shared" si="14"/>
        <v>257.10000000000002</v>
      </c>
    </row>
    <row r="193" spans="5:14" ht="15">
      <c r="E193" s="249">
        <v>41974</v>
      </c>
      <c r="F193" s="323">
        <f t="shared" si="10"/>
        <v>42004</v>
      </c>
      <c r="G193" s="159">
        <f t="shared" si="11"/>
        <v>2015</v>
      </c>
      <c r="H193" s="290">
        <v>99.9</v>
      </c>
      <c r="I193" s="250">
        <v>257.5</v>
      </c>
      <c r="J193" s="258" t="str">
        <f>IF($E193&lt;DATE(2018,7,1),"-",INDEX('Annual Inflation'!$AM$53:$BA$53, MATCH(YEAR(EOMONTH($E193,6)), 'Annual Inflation'!$AM$6:$BA$6, 0))/100)</f>
        <v>-</v>
      </c>
      <c r="K193" s="258" t="str">
        <f>IF($E193&lt;DATE(2018,7,1),"-",INDEX('Annual Inflation'!$AM$50:$BA$50, MATCH(YEAR(EOMONTH($E193,6)), 'Annual Inflation'!$AM$6:$BA$6, 0))/100)</f>
        <v>-</v>
      </c>
      <c r="L193" s="259">
        <f t="shared" si="12"/>
        <v>99.9</v>
      </c>
      <c r="M193" s="259">
        <f t="shared" si="13"/>
        <v>257.5</v>
      </c>
      <c r="N193" s="259">
        <f t="shared" si="14"/>
        <v>257.5</v>
      </c>
    </row>
    <row r="194" spans="5:14" ht="15">
      <c r="E194" s="249">
        <v>42005</v>
      </c>
      <c r="F194" s="323">
        <f t="shared" si="10"/>
        <v>42035</v>
      </c>
      <c r="G194" s="159">
        <f t="shared" si="11"/>
        <v>2015</v>
      </c>
      <c r="H194" s="290">
        <v>99.2</v>
      </c>
      <c r="I194" s="250">
        <v>255.4</v>
      </c>
      <c r="J194" s="258" t="str">
        <f>IF($E194&lt;DATE(2018,7,1),"-",INDEX('Annual Inflation'!$AM$53:$BA$53, MATCH(YEAR(EOMONTH($E194,6)), 'Annual Inflation'!$AM$6:$BA$6, 0))/100)</f>
        <v>-</v>
      </c>
      <c r="K194" s="258" t="str">
        <f>IF($E194&lt;DATE(2018,7,1),"-",INDEX('Annual Inflation'!$AM$50:$BA$50, MATCH(YEAR(EOMONTH($E194,6)), 'Annual Inflation'!$AM$6:$BA$6, 0))/100)</f>
        <v>-</v>
      </c>
      <c r="L194" s="259">
        <f t="shared" si="12"/>
        <v>99.2</v>
      </c>
      <c r="M194" s="259">
        <f t="shared" si="13"/>
        <v>255.4</v>
      </c>
      <c r="N194" s="259">
        <f t="shared" si="14"/>
        <v>255.4</v>
      </c>
    </row>
    <row r="195" spans="5:14" ht="15">
      <c r="E195" s="249">
        <v>42036</v>
      </c>
      <c r="F195" s="323">
        <f t="shared" si="10"/>
        <v>42063</v>
      </c>
      <c r="G195" s="159">
        <f t="shared" si="11"/>
        <v>2015</v>
      </c>
      <c r="H195" s="290">
        <v>99.5</v>
      </c>
      <c r="I195" s="250">
        <v>256.7</v>
      </c>
      <c r="J195" s="258" t="str">
        <f>IF($E195&lt;DATE(2018,7,1),"-",INDEX('Annual Inflation'!$AM$53:$BA$53, MATCH(YEAR(EOMONTH($E195,6)), 'Annual Inflation'!$AM$6:$BA$6, 0))/100)</f>
        <v>-</v>
      </c>
      <c r="K195" s="258" t="str">
        <f>IF($E195&lt;DATE(2018,7,1),"-",INDEX('Annual Inflation'!$AM$50:$BA$50, MATCH(YEAR(EOMONTH($E195,6)), 'Annual Inflation'!$AM$6:$BA$6, 0))/100)</f>
        <v>-</v>
      </c>
      <c r="L195" s="259">
        <f t="shared" si="12"/>
        <v>99.5</v>
      </c>
      <c r="M195" s="259">
        <f t="shared" si="13"/>
        <v>256.7</v>
      </c>
      <c r="N195" s="259">
        <f t="shared" si="14"/>
        <v>256.7</v>
      </c>
    </row>
    <row r="196" spans="5:14" ht="15">
      <c r="E196" s="249">
        <v>42064</v>
      </c>
      <c r="F196" s="323">
        <f t="shared" si="10"/>
        <v>42094</v>
      </c>
      <c r="G196" s="159">
        <f t="shared" si="11"/>
        <v>2015</v>
      </c>
      <c r="H196" s="290">
        <v>99.6</v>
      </c>
      <c r="I196" s="250">
        <v>257.10000000000002</v>
      </c>
      <c r="J196" s="258" t="str">
        <f>IF($E196&lt;DATE(2018,7,1),"-",INDEX('Annual Inflation'!$AM$53:$BA$53, MATCH(YEAR(EOMONTH($E196,6)), 'Annual Inflation'!$AM$6:$BA$6, 0))/100)</f>
        <v>-</v>
      </c>
      <c r="K196" s="258" t="str">
        <f>IF($E196&lt;DATE(2018,7,1),"-",INDEX('Annual Inflation'!$AM$50:$BA$50, MATCH(YEAR(EOMONTH($E196,6)), 'Annual Inflation'!$AM$6:$BA$6, 0))/100)</f>
        <v>-</v>
      </c>
      <c r="L196" s="259">
        <f t="shared" si="12"/>
        <v>99.6</v>
      </c>
      <c r="M196" s="259">
        <f t="shared" si="13"/>
        <v>257.10000000000002</v>
      </c>
      <c r="N196" s="259">
        <f t="shared" si="14"/>
        <v>257.10000000000002</v>
      </c>
    </row>
    <row r="197" spans="5:14" ht="15">
      <c r="E197" s="249">
        <v>42095</v>
      </c>
      <c r="F197" s="323">
        <f t="shared" si="10"/>
        <v>42124</v>
      </c>
      <c r="G197" s="159">
        <f t="shared" si="11"/>
        <v>2016</v>
      </c>
      <c r="H197" s="290">
        <v>99.9</v>
      </c>
      <c r="I197" s="250">
        <v>258</v>
      </c>
      <c r="J197" s="258" t="str">
        <f>IF($E197&lt;DATE(2018,7,1),"-",INDEX('Annual Inflation'!$AM$53:$BA$53, MATCH(YEAR(EOMONTH($E197,6)), 'Annual Inflation'!$AM$6:$BA$6, 0))/100)</f>
        <v>-</v>
      </c>
      <c r="K197" s="258" t="str">
        <f>IF($E197&lt;DATE(2018,7,1),"-",INDEX('Annual Inflation'!$AM$50:$BA$50, MATCH(YEAR(EOMONTH($E197,6)), 'Annual Inflation'!$AM$6:$BA$6, 0))/100)</f>
        <v>-</v>
      </c>
      <c r="L197" s="259">
        <f t="shared" si="12"/>
        <v>99.9</v>
      </c>
      <c r="M197" s="259">
        <f t="shared" si="13"/>
        <v>258</v>
      </c>
      <c r="N197" s="259">
        <f t="shared" si="14"/>
        <v>258</v>
      </c>
    </row>
    <row r="198" spans="5:14" ht="15">
      <c r="E198" s="249">
        <v>42125</v>
      </c>
      <c r="F198" s="323">
        <f t="shared" ref="F198:F261" si="15">EOMONTH(E198, 0)</f>
        <v>42155</v>
      </c>
      <c r="G198" s="159">
        <f t="shared" ref="G198:G261" si="16">IF(MONTH(E198)&gt;=4,YEAR(E198)+1,YEAR(E198))</f>
        <v>2016</v>
      </c>
      <c r="H198" s="290">
        <v>100.1</v>
      </c>
      <c r="I198" s="250">
        <v>258.5</v>
      </c>
      <c r="J198" s="258" t="str">
        <f>IF($E198&lt;DATE(2018,7,1),"-",INDEX('Annual Inflation'!$AM$53:$BA$53, MATCH(YEAR(EOMONTH($E198,6)), 'Annual Inflation'!$AM$6:$BA$6, 0))/100)</f>
        <v>-</v>
      </c>
      <c r="K198" s="258" t="str">
        <f>IF($E198&lt;DATE(2018,7,1),"-",INDEX('Annual Inflation'!$AM$50:$BA$50, MATCH(YEAR(EOMONTH($E198,6)), 'Annual Inflation'!$AM$6:$BA$6, 0))/100)</f>
        <v>-</v>
      </c>
      <c r="L198" s="259">
        <f t="shared" ref="L198:L261" si="17">IF(ISBLANK(H198),L197*((1+J198)^(1/12)),H198)</f>
        <v>100.1</v>
      </c>
      <c r="M198" s="259">
        <f t="shared" ref="M198:M261" si="18">IF(ISBLANK(I198),M197*((1+K198)^(1/12)),I198)</f>
        <v>258.5</v>
      </c>
      <c r="N198" s="259">
        <f t="shared" ref="N198:N261" si="19">IF($E198 &lt; DATE(2023,4,1),  M198,  IF($E198 = DATE(2023,4,1), N197 * ((0.5*L198/L197) + (0.5*M198/M197)), N197*(L198/L197)))</f>
        <v>258.5</v>
      </c>
    </row>
    <row r="199" spans="5:14" ht="15">
      <c r="E199" s="249">
        <v>42156</v>
      </c>
      <c r="F199" s="323">
        <f t="shared" si="15"/>
        <v>42185</v>
      </c>
      <c r="G199" s="159">
        <f t="shared" si="16"/>
        <v>2016</v>
      </c>
      <c r="H199" s="290">
        <v>100.1</v>
      </c>
      <c r="I199" s="250">
        <v>258.89999999999998</v>
      </c>
      <c r="J199" s="258" t="str">
        <f>IF($E199&lt;DATE(2018,7,1),"-",INDEX('Annual Inflation'!$AM$53:$BA$53, MATCH(YEAR(EOMONTH($E199,6)), 'Annual Inflation'!$AM$6:$BA$6, 0))/100)</f>
        <v>-</v>
      </c>
      <c r="K199" s="258" t="str">
        <f>IF($E199&lt;DATE(2018,7,1),"-",INDEX('Annual Inflation'!$AM$50:$BA$50, MATCH(YEAR(EOMONTH($E199,6)), 'Annual Inflation'!$AM$6:$BA$6, 0))/100)</f>
        <v>-</v>
      </c>
      <c r="L199" s="259">
        <f t="shared" si="17"/>
        <v>100.1</v>
      </c>
      <c r="M199" s="259">
        <f t="shared" si="18"/>
        <v>258.89999999999998</v>
      </c>
      <c r="N199" s="259">
        <f t="shared" si="19"/>
        <v>258.89999999999998</v>
      </c>
    </row>
    <row r="200" spans="5:14" ht="15">
      <c r="E200" s="249">
        <v>42186</v>
      </c>
      <c r="F200" s="323">
        <f t="shared" si="15"/>
        <v>42216</v>
      </c>
      <c r="G200" s="159">
        <f t="shared" si="16"/>
        <v>2016</v>
      </c>
      <c r="H200" s="290">
        <v>100</v>
      </c>
      <c r="I200" s="250">
        <v>258.60000000000002</v>
      </c>
      <c r="J200" s="258" t="str">
        <f>IF($E200&lt;DATE(2018,7,1),"-",INDEX('Annual Inflation'!$AM$53:$BA$53, MATCH(YEAR(EOMONTH($E200,6)), 'Annual Inflation'!$AM$6:$BA$6, 0))/100)</f>
        <v>-</v>
      </c>
      <c r="K200" s="258" t="str">
        <f>IF($E200&lt;DATE(2018,7,1),"-",INDEX('Annual Inflation'!$AM$50:$BA$50, MATCH(YEAR(EOMONTH($E200,6)), 'Annual Inflation'!$AM$6:$BA$6, 0))/100)</f>
        <v>-</v>
      </c>
      <c r="L200" s="259">
        <f t="shared" si="17"/>
        <v>100</v>
      </c>
      <c r="M200" s="259">
        <f t="shared" si="18"/>
        <v>258.60000000000002</v>
      </c>
      <c r="N200" s="259">
        <f t="shared" si="19"/>
        <v>258.60000000000002</v>
      </c>
    </row>
    <row r="201" spans="5:14" ht="15">
      <c r="E201" s="249">
        <v>42217</v>
      </c>
      <c r="F201" s="323">
        <f t="shared" si="15"/>
        <v>42247</v>
      </c>
      <c r="G201" s="159">
        <f t="shared" si="16"/>
        <v>2016</v>
      </c>
      <c r="H201" s="290">
        <v>100.3</v>
      </c>
      <c r="I201" s="250">
        <v>259.8</v>
      </c>
      <c r="J201" s="258" t="str">
        <f>IF($E201&lt;DATE(2018,7,1),"-",INDEX('Annual Inflation'!$AM$53:$BA$53, MATCH(YEAR(EOMONTH($E201,6)), 'Annual Inflation'!$AM$6:$BA$6, 0))/100)</f>
        <v>-</v>
      </c>
      <c r="K201" s="258" t="str">
        <f>IF($E201&lt;DATE(2018,7,1),"-",INDEX('Annual Inflation'!$AM$50:$BA$50, MATCH(YEAR(EOMONTH($E201,6)), 'Annual Inflation'!$AM$6:$BA$6, 0))/100)</f>
        <v>-</v>
      </c>
      <c r="L201" s="259">
        <f t="shared" si="17"/>
        <v>100.3</v>
      </c>
      <c r="M201" s="259">
        <f t="shared" si="18"/>
        <v>259.8</v>
      </c>
      <c r="N201" s="259">
        <f t="shared" si="19"/>
        <v>259.8</v>
      </c>
    </row>
    <row r="202" spans="5:14" ht="15">
      <c r="E202" s="249">
        <v>42248</v>
      </c>
      <c r="F202" s="323">
        <f t="shared" si="15"/>
        <v>42277</v>
      </c>
      <c r="G202" s="159">
        <f t="shared" si="16"/>
        <v>2016</v>
      </c>
      <c r="H202" s="290">
        <v>100.2</v>
      </c>
      <c r="I202" s="250">
        <v>259.60000000000002</v>
      </c>
      <c r="J202" s="258" t="str">
        <f>IF($E202&lt;DATE(2018,7,1),"-",INDEX('Annual Inflation'!$AM$53:$BA$53, MATCH(YEAR(EOMONTH($E202,6)), 'Annual Inflation'!$AM$6:$BA$6, 0))/100)</f>
        <v>-</v>
      </c>
      <c r="K202" s="258" t="str">
        <f>IF($E202&lt;DATE(2018,7,1),"-",INDEX('Annual Inflation'!$AM$50:$BA$50, MATCH(YEAR(EOMONTH($E202,6)), 'Annual Inflation'!$AM$6:$BA$6, 0))/100)</f>
        <v>-</v>
      </c>
      <c r="L202" s="259">
        <f t="shared" si="17"/>
        <v>100.2</v>
      </c>
      <c r="M202" s="259">
        <f t="shared" si="18"/>
        <v>259.60000000000002</v>
      </c>
      <c r="N202" s="259">
        <f t="shared" si="19"/>
        <v>259.60000000000002</v>
      </c>
    </row>
    <row r="203" spans="5:14" ht="15">
      <c r="E203" s="249">
        <v>42278</v>
      </c>
      <c r="F203" s="323">
        <f t="shared" si="15"/>
        <v>42308</v>
      </c>
      <c r="G203" s="159">
        <f t="shared" si="16"/>
        <v>2016</v>
      </c>
      <c r="H203" s="290">
        <v>100.3</v>
      </c>
      <c r="I203" s="250">
        <v>259.5</v>
      </c>
      <c r="J203" s="258" t="str">
        <f>IF($E203&lt;DATE(2018,7,1),"-",INDEX('Annual Inflation'!$AM$53:$BA$53, MATCH(YEAR(EOMONTH($E203,6)), 'Annual Inflation'!$AM$6:$BA$6, 0))/100)</f>
        <v>-</v>
      </c>
      <c r="K203" s="258" t="str">
        <f>IF($E203&lt;DATE(2018,7,1),"-",INDEX('Annual Inflation'!$AM$50:$BA$50, MATCH(YEAR(EOMONTH($E203,6)), 'Annual Inflation'!$AM$6:$BA$6, 0))/100)</f>
        <v>-</v>
      </c>
      <c r="L203" s="259">
        <f t="shared" si="17"/>
        <v>100.3</v>
      </c>
      <c r="M203" s="259">
        <f t="shared" si="18"/>
        <v>259.5</v>
      </c>
      <c r="N203" s="259">
        <f t="shared" si="19"/>
        <v>259.5</v>
      </c>
    </row>
    <row r="204" spans="5:14" ht="15">
      <c r="E204" s="249">
        <v>42309</v>
      </c>
      <c r="F204" s="323">
        <f t="shared" si="15"/>
        <v>42338</v>
      </c>
      <c r="G204" s="159">
        <f t="shared" si="16"/>
        <v>2016</v>
      </c>
      <c r="H204" s="290">
        <v>100.3</v>
      </c>
      <c r="I204" s="250">
        <v>259.8</v>
      </c>
      <c r="J204" s="258" t="str">
        <f>IF($E204&lt;DATE(2018,7,1),"-",INDEX('Annual Inflation'!$AM$53:$BA$53, MATCH(YEAR(EOMONTH($E204,6)), 'Annual Inflation'!$AM$6:$BA$6, 0))/100)</f>
        <v>-</v>
      </c>
      <c r="K204" s="258" t="str">
        <f>IF($E204&lt;DATE(2018,7,1),"-",INDEX('Annual Inflation'!$AM$50:$BA$50, MATCH(YEAR(EOMONTH($E204,6)), 'Annual Inflation'!$AM$6:$BA$6, 0))/100)</f>
        <v>-</v>
      </c>
      <c r="L204" s="259">
        <f t="shared" si="17"/>
        <v>100.3</v>
      </c>
      <c r="M204" s="259">
        <f t="shared" si="18"/>
        <v>259.8</v>
      </c>
      <c r="N204" s="259">
        <f t="shared" si="19"/>
        <v>259.8</v>
      </c>
    </row>
    <row r="205" spans="5:14" ht="15">
      <c r="E205" s="249">
        <v>42339</v>
      </c>
      <c r="F205" s="323">
        <f t="shared" si="15"/>
        <v>42369</v>
      </c>
      <c r="G205" s="159">
        <f t="shared" si="16"/>
        <v>2016</v>
      </c>
      <c r="H205" s="290">
        <v>100.4</v>
      </c>
      <c r="I205" s="250">
        <v>260.60000000000002</v>
      </c>
      <c r="J205" s="258" t="str">
        <f>IF($E205&lt;DATE(2018,7,1),"-",INDEX('Annual Inflation'!$AM$53:$BA$53, MATCH(YEAR(EOMONTH($E205,6)), 'Annual Inflation'!$AM$6:$BA$6, 0))/100)</f>
        <v>-</v>
      </c>
      <c r="K205" s="258" t="str">
        <f>IF($E205&lt;DATE(2018,7,1),"-",INDEX('Annual Inflation'!$AM$50:$BA$50, MATCH(YEAR(EOMONTH($E205,6)), 'Annual Inflation'!$AM$6:$BA$6, 0))/100)</f>
        <v>-</v>
      </c>
      <c r="L205" s="259">
        <f t="shared" si="17"/>
        <v>100.4</v>
      </c>
      <c r="M205" s="259">
        <f t="shared" si="18"/>
        <v>260.60000000000002</v>
      </c>
      <c r="N205" s="259">
        <f t="shared" si="19"/>
        <v>260.60000000000002</v>
      </c>
    </row>
    <row r="206" spans="5:14" ht="15">
      <c r="E206" s="249">
        <v>42370</v>
      </c>
      <c r="F206" s="323">
        <f t="shared" si="15"/>
        <v>42400</v>
      </c>
      <c r="G206" s="159">
        <f t="shared" si="16"/>
        <v>2016</v>
      </c>
      <c r="H206" s="290">
        <v>99.9</v>
      </c>
      <c r="I206" s="250">
        <v>258.8</v>
      </c>
      <c r="J206" s="258" t="str">
        <f>IF($E206&lt;DATE(2018,7,1),"-",INDEX('Annual Inflation'!$AM$53:$BA$53, MATCH(YEAR(EOMONTH($E206,6)), 'Annual Inflation'!$AM$6:$BA$6, 0))/100)</f>
        <v>-</v>
      </c>
      <c r="K206" s="258" t="str">
        <f>IF($E206&lt;DATE(2018,7,1),"-",INDEX('Annual Inflation'!$AM$50:$BA$50, MATCH(YEAR(EOMONTH($E206,6)), 'Annual Inflation'!$AM$6:$BA$6, 0))/100)</f>
        <v>-</v>
      </c>
      <c r="L206" s="259">
        <f t="shared" si="17"/>
        <v>99.9</v>
      </c>
      <c r="M206" s="259">
        <f t="shared" si="18"/>
        <v>258.8</v>
      </c>
      <c r="N206" s="259">
        <f t="shared" si="19"/>
        <v>258.8</v>
      </c>
    </row>
    <row r="207" spans="5:14" ht="15">
      <c r="E207" s="249">
        <v>42401</v>
      </c>
      <c r="F207" s="323">
        <f t="shared" si="15"/>
        <v>42429</v>
      </c>
      <c r="G207" s="159">
        <f t="shared" si="16"/>
        <v>2016</v>
      </c>
      <c r="H207" s="290">
        <v>100.1</v>
      </c>
      <c r="I207" s="250">
        <v>260</v>
      </c>
      <c r="J207" s="258" t="str">
        <f>IF($E207&lt;DATE(2018,7,1),"-",INDEX('Annual Inflation'!$AM$53:$BA$53, MATCH(YEAR(EOMONTH($E207,6)), 'Annual Inflation'!$AM$6:$BA$6, 0))/100)</f>
        <v>-</v>
      </c>
      <c r="K207" s="258" t="str">
        <f>IF($E207&lt;DATE(2018,7,1),"-",INDEX('Annual Inflation'!$AM$50:$BA$50, MATCH(YEAR(EOMONTH($E207,6)), 'Annual Inflation'!$AM$6:$BA$6, 0))/100)</f>
        <v>-</v>
      </c>
      <c r="L207" s="259">
        <f t="shared" si="17"/>
        <v>100.1</v>
      </c>
      <c r="M207" s="259">
        <f t="shared" si="18"/>
        <v>260</v>
      </c>
      <c r="N207" s="259">
        <f t="shared" si="19"/>
        <v>260</v>
      </c>
    </row>
    <row r="208" spans="5:14" ht="15">
      <c r="E208" s="249">
        <v>42430</v>
      </c>
      <c r="F208" s="323">
        <f t="shared" si="15"/>
        <v>42460</v>
      </c>
      <c r="G208" s="159">
        <f t="shared" si="16"/>
        <v>2016</v>
      </c>
      <c r="H208" s="290">
        <v>100.4</v>
      </c>
      <c r="I208" s="250">
        <v>261.10000000000002</v>
      </c>
      <c r="J208" s="258" t="str">
        <f>IF($E208&lt;DATE(2018,7,1),"-",INDEX('Annual Inflation'!$AM$53:$BA$53, MATCH(YEAR(EOMONTH($E208,6)), 'Annual Inflation'!$AM$6:$BA$6, 0))/100)</f>
        <v>-</v>
      </c>
      <c r="K208" s="258" t="str">
        <f>IF($E208&lt;DATE(2018,7,1),"-",INDEX('Annual Inflation'!$AM$50:$BA$50, MATCH(YEAR(EOMONTH($E208,6)), 'Annual Inflation'!$AM$6:$BA$6, 0))/100)</f>
        <v>-</v>
      </c>
      <c r="L208" s="259">
        <f t="shared" si="17"/>
        <v>100.4</v>
      </c>
      <c r="M208" s="259">
        <f t="shared" si="18"/>
        <v>261.10000000000002</v>
      </c>
      <c r="N208" s="259">
        <f t="shared" si="19"/>
        <v>261.10000000000002</v>
      </c>
    </row>
    <row r="209" spans="5:14" ht="15">
      <c r="E209" s="249">
        <v>42461</v>
      </c>
      <c r="F209" s="323">
        <f t="shared" si="15"/>
        <v>42490</v>
      </c>
      <c r="G209" s="159">
        <f t="shared" si="16"/>
        <v>2017</v>
      </c>
      <c r="H209" s="290">
        <v>100.6</v>
      </c>
      <c r="I209" s="250">
        <v>261.39999999999998</v>
      </c>
      <c r="J209" s="258" t="str">
        <f>IF($E209&lt;DATE(2018,7,1),"-",INDEX('Annual Inflation'!$AM$53:$BA$53, MATCH(YEAR(EOMONTH($E209,6)), 'Annual Inflation'!$AM$6:$BA$6, 0))/100)</f>
        <v>-</v>
      </c>
      <c r="K209" s="258" t="str">
        <f>IF($E209&lt;DATE(2018,7,1),"-",INDEX('Annual Inflation'!$AM$50:$BA$50, MATCH(YEAR(EOMONTH($E209,6)), 'Annual Inflation'!$AM$6:$BA$6, 0))/100)</f>
        <v>-</v>
      </c>
      <c r="L209" s="259">
        <f t="shared" si="17"/>
        <v>100.6</v>
      </c>
      <c r="M209" s="259">
        <f t="shared" si="18"/>
        <v>261.39999999999998</v>
      </c>
      <c r="N209" s="259">
        <f t="shared" si="19"/>
        <v>261.39999999999998</v>
      </c>
    </row>
    <row r="210" spans="5:14" ht="15">
      <c r="E210" s="249">
        <v>42491</v>
      </c>
      <c r="F210" s="323">
        <f t="shared" si="15"/>
        <v>42521</v>
      </c>
      <c r="G210" s="159">
        <f t="shared" si="16"/>
        <v>2017</v>
      </c>
      <c r="H210" s="290">
        <v>100.8</v>
      </c>
      <c r="I210" s="250">
        <v>262.10000000000002</v>
      </c>
      <c r="J210" s="258" t="str">
        <f>IF($E210&lt;DATE(2018,7,1),"-",INDEX('Annual Inflation'!$AM$53:$BA$53, MATCH(YEAR(EOMONTH($E210,6)), 'Annual Inflation'!$AM$6:$BA$6, 0))/100)</f>
        <v>-</v>
      </c>
      <c r="K210" s="258" t="str">
        <f>IF($E210&lt;DATE(2018,7,1),"-",INDEX('Annual Inflation'!$AM$50:$BA$50, MATCH(YEAR(EOMONTH($E210,6)), 'Annual Inflation'!$AM$6:$BA$6, 0))/100)</f>
        <v>-</v>
      </c>
      <c r="L210" s="259">
        <f t="shared" si="17"/>
        <v>100.8</v>
      </c>
      <c r="M210" s="259">
        <f t="shared" si="18"/>
        <v>262.10000000000002</v>
      </c>
      <c r="N210" s="259">
        <f t="shared" si="19"/>
        <v>262.10000000000002</v>
      </c>
    </row>
    <row r="211" spans="5:14" ht="15">
      <c r="E211" s="249">
        <v>42522</v>
      </c>
      <c r="F211" s="323">
        <f t="shared" si="15"/>
        <v>42551</v>
      </c>
      <c r="G211" s="159">
        <f t="shared" si="16"/>
        <v>2017</v>
      </c>
      <c r="H211" s="290">
        <v>101</v>
      </c>
      <c r="I211" s="250">
        <v>263.10000000000002</v>
      </c>
      <c r="J211" s="258" t="str">
        <f>IF($E211&lt;DATE(2018,7,1),"-",INDEX('Annual Inflation'!$AM$53:$BA$53, MATCH(YEAR(EOMONTH($E211,6)), 'Annual Inflation'!$AM$6:$BA$6, 0))/100)</f>
        <v>-</v>
      </c>
      <c r="K211" s="258" t="str">
        <f>IF($E211&lt;DATE(2018,7,1),"-",INDEX('Annual Inflation'!$AM$50:$BA$50, MATCH(YEAR(EOMONTH($E211,6)), 'Annual Inflation'!$AM$6:$BA$6, 0))/100)</f>
        <v>-</v>
      </c>
      <c r="L211" s="259">
        <f t="shared" si="17"/>
        <v>101</v>
      </c>
      <c r="M211" s="259">
        <f t="shared" si="18"/>
        <v>263.10000000000002</v>
      </c>
      <c r="N211" s="259">
        <f t="shared" si="19"/>
        <v>263.10000000000002</v>
      </c>
    </row>
    <row r="212" spans="5:14" ht="15">
      <c r="E212" s="249">
        <v>42552</v>
      </c>
      <c r="F212" s="323">
        <f t="shared" si="15"/>
        <v>42582</v>
      </c>
      <c r="G212" s="159">
        <f t="shared" si="16"/>
        <v>2017</v>
      </c>
      <c r="H212" s="290">
        <v>100.9</v>
      </c>
      <c r="I212" s="250">
        <v>263.39999999999998</v>
      </c>
      <c r="J212" s="258" t="str">
        <f>IF($E212&lt;DATE(2018,7,1),"-",INDEX('Annual Inflation'!$AM$53:$BA$53, MATCH(YEAR(EOMONTH($E212,6)), 'Annual Inflation'!$AM$6:$BA$6, 0))/100)</f>
        <v>-</v>
      </c>
      <c r="K212" s="258" t="str">
        <f>IF($E212&lt;DATE(2018,7,1),"-",INDEX('Annual Inflation'!$AM$50:$BA$50, MATCH(YEAR(EOMONTH($E212,6)), 'Annual Inflation'!$AM$6:$BA$6, 0))/100)</f>
        <v>-</v>
      </c>
      <c r="L212" s="259">
        <f t="shared" si="17"/>
        <v>100.9</v>
      </c>
      <c r="M212" s="259">
        <f t="shared" si="18"/>
        <v>263.39999999999998</v>
      </c>
      <c r="N212" s="259">
        <f t="shared" si="19"/>
        <v>263.39999999999998</v>
      </c>
    </row>
    <row r="213" spans="5:14" ht="15">
      <c r="E213" s="249">
        <v>42583</v>
      </c>
      <c r="F213" s="323">
        <f t="shared" si="15"/>
        <v>42613</v>
      </c>
      <c r="G213" s="159">
        <f t="shared" si="16"/>
        <v>2017</v>
      </c>
      <c r="H213" s="290">
        <v>101.2</v>
      </c>
      <c r="I213" s="250">
        <v>264.39999999999998</v>
      </c>
      <c r="J213" s="258" t="str">
        <f>IF($E213&lt;DATE(2018,7,1),"-",INDEX('Annual Inflation'!$AM$53:$BA$53, MATCH(YEAR(EOMONTH($E213,6)), 'Annual Inflation'!$AM$6:$BA$6, 0))/100)</f>
        <v>-</v>
      </c>
      <c r="K213" s="258" t="str">
        <f>IF($E213&lt;DATE(2018,7,1),"-",INDEX('Annual Inflation'!$AM$50:$BA$50, MATCH(YEAR(EOMONTH($E213,6)), 'Annual Inflation'!$AM$6:$BA$6, 0))/100)</f>
        <v>-</v>
      </c>
      <c r="L213" s="259">
        <f t="shared" si="17"/>
        <v>101.2</v>
      </c>
      <c r="M213" s="259">
        <f t="shared" si="18"/>
        <v>264.39999999999998</v>
      </c>
      <c r="N213" s="259">
        <f t="shared" si="19"/>
        <v>264.39999999999998</v>
      </c>
    </row>
    <row r="214" spans="5:14" ht="15">
      <c r="E214" s="249">
        <v>42614</v>
      </c>
      <c r="F214" s="323">
        <f t="shared" si="15"/>
        <v>42643</v>
      </c>
      <c r="G214" s="159">
        <f t="shared" si="16"/>
        <v>2017</v>
      </c>
      <c r="H214" s="290">
        <v>101.5</v>
      </c>
      <c r="I214" s="250">
        <v>264.89999999999998</v>
      </c>
      <c r="J214" s="258" t="str">
        <f>IF($E214&lt;DATE(2018,7,1),"-",INDEX('Annual Inflation'!$AM$53:$BA$53, MATCH(YEAR(EOMONTH($E214,6)), 'Annual Inflation'!$AM$6:$BA$6, 0))/100)</f>
        <v>-</v>
      </c>
      <c r="K214" s="258" t="str">
        <f>IF($E214&lt;DATE(2018,7,1),"-",INDEX('Annual Inflation'!$AM$50:$BA$50, MATCH(YEAR(EOMONTH($E214,6)), 'Annual Inflation'!$AM$6:$BA$6, 0))/100)</f>
        <v>-</v>
      </c>
      <c r="L214" s="259">
        <f t="shared" si="17"/>
        <v>101.5</v>
      </c>
      <c r="M214" s="259">
        <f t="shared" si="18"/>
        <v>264.89999999999998</v>
      </c>
      <c r="N214" s="259">
        <f t="shared" si="19"/>
        <v>264.89999999999998</v>
      </c>
    </row>
    <row r="215" spans="5:14" ht="15">
      <c r="E215" s="249">
        <v>42644</v>
      </c>
      <c r="F215" s="323">
        <f t="shared" si="15"/>
        <v>42674</v>
      </c>
      <c r="G215" s="159">
        <f t="shared" si="16"/>
        <v>2017</v>
      </c>
      <c r="H215" s="290">
        <v>101.6</v>
      </c>
      <c r="I215" s="250">
        <v>264.8</v>
      </c>
      <c r="J215" s="258" t="str">
        <f>IF($E215&lt;DATE(2018,7,1),"-",INDEX('Annual Inflation'!$AM$53:$BA$53, MATCH(YEAR(EOMONTH($E215,6)), 'Annual Inflation'!$AM$6:$BA$6, 0))/100)</f>
        <v>-</v>
      </c>
      <c r="K215" s="258" t="str">
        <f>IF($E215&lt;DATE(2018,7,1),"-",INDEX('Annual Inflation'!$AM$50:$BA$50, MATCH(YEAR(EOMONTH($E215,6)), 'Annual Inflation'!$AM$6:$BA$6, 0))/100)</f>
        <v>-</v>
      </c>
      <c r="L215" s="259">
        <f t="shared" si="17"/>
        <v>101.6</v>
      </c>
      <c r="M215" s="259">
        <f t="shared" si="18"/>
        <v>264.8</v>
      </c>
      <c r="N215" s="259">
        <f t="shared" si="19"/>
        <v>264.8</v>
      </c>
    </row>
    <row r="216" spans="5:14" ht="15">
      <c r="E216" s="249">
        <v>42675</v>
      </c>
      <c r="F216" s="323">
        <f t="shared" si="15"/>
        <v>42704</v>
      </c>
      <c r="G216" s="159">
        <f t="shared" si="16"/>
        <v>2017</v>
      </c>
      <c r="H216" s="290">
        <v>101.8</v>
      </c>
      <c r="I216" s="250">
        <v>265.5</v>
      </c>
      <c r="J216" s="258" t="str">
        <f>IF($E216&lt;DATE(2018,7,1),"-",INDEX('Annual Inflation'!$AM$53:$BA$53, MATCH(YEAR(EOMONTH($E216,6)), 'Annual Inflation'!$AM$6:$BA$6, 0))/100)</f>
        <v>-</v>
      </c>
      <c r="K216" s="258" t="str">
        <f>IF($E216&lt;DATE(2018,7,1),"-",INDEX('Annual Inflation'!$AM$50:$BA$50, MATCH(YEAR(EOMONTH($E216,6)), 'Annual Inflation'!$AM$6:$BA$6, 0))/100)</f>
        <v>-</v>
      </c>
      <c r="L216" s="259">
        <f t="shared" si="17"/>
        <v>101.8</v>
      </c>
      <c r="M216" s="259">
        <f t="shared" si="18"/>
        <v>265.5</v>
      </c>
      <c r="N216" s="259">
        <f t="shared" si="19"/>
        <v>265.5</v>
      </c>
    </row>
    <row r="217" spans="5:14" ht="15">
      <c r="E217" s="249">
        <v>42705</v>
      </c>
      <c r="F217" s="323">
        <f t="shared" si="15"/>
        <v>42735</v>
      </c>
      <c r="G217" s="159">
        <f t="shared" si="16"/>
        <v>2017</v>
      </c>
      <c r="H217" s="290">
        <v>102.2</v>
      </c>
      <c r="I217" s="250">
        <v>267.10000000000002</v>
      </c>
      <c r="J217" s="258" t="str">
        <f>IF($E217&lt;DATE(2018,7,1),"-",INDEX('Annual Inflation'!$AM$53:$BA$53, MATCH(YEAR(EOMONTH($E217,6)), 'Annual Inflation'!$AM$6:$BA$6, 0))/100)</f>
        <v>-</v>
      </c>
      <c r="K217" s="258" t="str">
        <f>IF($E217&lt;DATE(2018,7,1),"-",INDEX('Annual Inflation'!$AM$50:$BA$50, MATCH(YEAR(EOMONTH($E217,6)), 'Annual Inflation'!$AM$6:$BA$6, 0))/100)</f>
        <v>-</v>
      </c>
      <c r="L217" s="259">
        <f t="shared" si="17"/>
        <v>102.2</v>
      </c>
      <c r="M217" s="259">
        <f t="shared" si="18"/>
        <v>267.10000000000002</v>
      </c>
      <c r="N217" s="259">
        <f t="shared" si="19"/>
        <v>267.10000000000002</v>
      </c>
    </row>
    <row r="218" spans="5:14" ht="15">
      <c r="E218" s="249">
        <v>42736</v>
      </c>
      <c r="F218" s="323">
        <f t="shared" si="15"/>
        <v>42766</v>
      </c>
      <c r="G218" s="159">
        <f t="shared" si="16"/>
        <v>2017</v>
      </c>
      <c r="H218" s="290">
        <v>101.8</v>
      </c>
      <c r="I218" s="250">
        <v>265.5</v>
      </c>
      <c r="J218" s="258" t="str">
        <f>IF($E218&lt;DATE(2018,7,1),"-",INDEX('Annual Inflation'!$AM$53:$BA$53, MATCH(YEAR(EOMONTH($E218,6)), 'Annual Inflation'!$AM$6:$BA$6, 0))/100)</f>
        <v>-</v>
      </c>
      <c r="K218" s="258" t="str">
        <f>IF($E218&lt;DATE(2018,7,1),"-",INDEX('Annual Inflation'!$AM$50:$BA$50, MATCH(YEAR(EOMONTH($E218,6)), 'Annual Inflation'!$AM$6:$BA$6, 0))/100)</f>
        <v>-</v>
      </c>
      <c r="L218" s="259">
        <f t="shared" si="17"/>
        <v>101.8</v>
      </c>
      <c r="M218" s="259">
        <f t="shared" si="18"/>
        <v>265.5</v>
      </c>
      <c r="N218" s="259">
        <f t="shared" si="19"/>
        <v>265.5</v>
      </c>
    </row>
    <row r="219" spans="5:14" ht="15">
      <c r="E219" s="249">
        <v>42767</v>
      </c>
      <c r="F219" s="323">
        <f t="shared" si="15"/>
        <v>42794</v>
      </c>
      <c r="G219" s="159">
        <f t="shared" si="16"/>
        <v>2017</v>
      </c>
      <c r="H219" s="290">
        <v>102.4</v>
      </c>
      <c r="I219" s="250">
        <v>268.39999999999998</v>
      </c>
      <c r="J219" s="258" t="str">
        <f>IF($E219&lt;DATE(2018,7,1),"-",INDEX('Annual Inflation'!$AM$53:$BA$53, MATCH(YEAR(EOMONTH($E219,6)), 'Annual Inflation'!$AM$6:$BA$6, 0))/100)</f>
        <v>-</v>
      </c>
      <c r="K219" s="258" t="str">
        <f>IF($E219&lt;DATE(2018,7,1),"-",INDEX('Annual Inflation'!$AM$50:$BA$50, MATCH(YEAR(EOMONTH($E219,6)), 'Annual Inflation'!$AM$6:$BA$6, 0))/100)</f>
        <v>-</v>
      </c>
      <c r="L219" s="259">
        <f t="shared" si="17"/>
        <v>102.4</v>
      </c>
      <c r="M219" s="259">
        <f t="shared" si="18"/>
        <v>268.39999999999998</v>
      </c>
      <c r="N219" s="259">
        <f t="shared" si="19"/>
        <v>268.39999999999998</v>
      </c>
    </row>
    <row r="220" spans="5:14" ht="15">
      <c r="E220" s="249">
        <v>42795</v>
      </c>
      <c r="F220" s="323">
        <f t="shared" si="15"/>
        <v>42825</v>
      </c>
      <c r="G220" s="159">
        <f t="shared" si="16"/>
        <v>2017</v>
      </c>
      <c r="H220" s="290">
        <v>102.7</v>
      </c>
      <c r="I220" s="250">
        <v>269.3</v>
      </c>
      <c r="J220" s="258" t="str">
        <f>IF($E220&lt;DATE(2018,7,1),"-",INDEX('Annual Inflation'!$AM$53:$BA$53, MATCH(YEAR(EOMONTH($E220,6)), 'Annual Inflation'!$AM$6:$BA$6, 0))/100)</f>
        <v>-</v>
      </c>
      <c r="K220" s="258" t="str">
        <f>IF($E220&lt;DATE(2018,7,1),"-",INDEX('Annual Inflation'!$AM$50:$BA$50, MATCH(YEAR(EOMONTH($E220,6)), 'Annual Inflation'!$AM$6:$BA$6, 0))/100)</f>
        <v>-</v>
      </c>
      <c r="L220" s="259">
        <f t="shared" si="17"/>
        <v>102.7</v>
      </c>
      <c r="M220" s="259">
        <f t="shared" si="18"/>
        <v>269.3</v>
      </c>
      <c r="N220" s="259">
        <f t="shared" si="19"/>
        <v>269.3</v>
      </c>
    </row>
    <row r="221" spans="5:14" ht="15">
      <c r="E221" s="249">
        <v>42826</v>
      </c>
      <c r="F221" s="323">
        <f t="shared" si="15"/>
        <v>42855</v>
      </c>
      <c r="G221" s="159">
        <f t="shared" si="16"/>
        <v>2018</v>
      </c>
      <c r="H221" s="290">
        <v>103.2</v>
      </c>
      <c r="I221" s="250">
        <v>270.60000000000002</v>
      </c>
      <c r="J221" s="258" t="str">
        <f>IF($E221&lt;DATE(2018,7,1),"-",INDEX('Annual Inflation'!$AM$53:$BA$53, MATCH(YEAR(EOMONTH($E221,6)), 'Annual Inflation'!$AM$6:$BA$6, 0))/100)</f>
        <v>-</v>
      </c>
      <c r="K221" s="258" t="str">
        <f>IF($E221&lt;DATE(2018,7,1),"-",INDEX('Annual Inflation'!$AM$50:$BA$50, MATCH(YEAR(EOMONTH($E221,6)), 'Annual Inflation'!$AM$6:$BA$6, 0))/100)</f>
        <v>-</v>
      </c>
      <c r="L221" s="259">
        <f t="shared" si="17"/>
        <v>103.2</v>
      </c>
      <c r="M221" s="259">
        <f t="shared" si="18"/>
        <v>270.60000000000002</v>
      </c>
      <c r="N221" s="259">
        <f t="shared" si="19"/>
        <v>270.60000000000002</v>
      </c>
    </row>
    <row r="222" spans="5:14" ht="15">
      <c r="E222" s="249">
        <v>42856</v>
      </c>
      <c r="F222" s="323">
        <f t="shared" si="15"/>
        <v>42886</v>
      </c>
      <c r="G222" s="159">
        <f t="shared" si="16"/>
        <v>2018</v>
      </c>
      <c r="H222" s="290">
        <v>103.5</v>
      </c>
      <c r="I222" s="250">
        <v>271.7</v>
      </c>
      <c r="J222" s="258" t="str">
        <f>IF($E222&lt;DATE(2018,7,1),"-",INDEX('Annual Inflation'!$AM$53:$BA$53, MATCH(YEAR(EOMONTH($E222,6)), 'Annual Inflation'!$AM$6:$BA$6, 0))/100)</f>
        <v>-</v>
      </c>
      <c r="K222" s="258" t="str">
        <f>IF($E222&lt;DATE(2018,7,1),"-",INDEX('Annual Inflation'!$AM$50:$BA$50, MATCH(YEAR(EOMONTH($E222,6)), 'Annual Inflation'!$AM$6:$BA$6, 0))/100)</f>
        <v>-</v>
      </c>
      <c r="L222" s="259">
        <f t="shared" si="17"/>
        <v>103.5</v>
      </c>
      <c r="M222" s="259">
        <f t="shared" si="18"/>
        <v>271.7</v>
      </c>
      <c r="N222" s="259">
        <f t="shared" si="19"/>
        <v>271.7</v>
      </c>
    </row>
    <row r="223" spans="5:14" ht="15">
      <c r="E223" s="249">
        <v>42887</v>
      </c>
      <c r="F223" s="323">
        <f t="shared" si="15"/>
        <v>42916</v>
      </c>
      <c r="G223" s="159">
        <f t="shared" si="16"/>
        <v>2018</v>
      </c>
      <c r="H223" s="290">
        <v>103.5</v>
      </c>
      <c r="I223" s="250">
        <v>272.3</v>
      </c>
      <c r="J223" s="258" t="str">
        <f>IF($E223&lt;DATE(2018,7,1),"-",INDEX('Annual Inflation'!$AM$53:$BA$53, MATCH(YEAR(EOMONTH($E223,6)), 'Annual Inflation'!$AM$6:$BA$6, 0))/100)</f>
        <v>-</v>
      </c>
      <c r="K223" s="258" t="str">
        <f>IF($E223&lt;DATE(2018,7,1),"-",INDEX('Annual Inflation'!$AM$50:$BA$50, MATCH(YEAR(EOMONTH($E223,6)), 'Annual Inflation'!$AM$6:$BA$6, 0))/100)</f>
        <v>-</v>
      </c>
      <c r="L223" s="259">
        <f t="shared" si="17"/>
        <v>103.5</v>
      </c>
      <c r="M223" s="259">
        <f t="shared" si="18"/>
        <v>272.3</v>
      </c>
      <c r="N223" s="259">
        <f t="shared" si="19"/>
        <v>272.3</v>
      </c>
    </row>
    <row r="224" spans="5:14" ht="15">
      <c r="E224" s="249">
        <v>42917</v>
      </c>
      <c r="F224" s="323">
        <f t="shared" si="15"/>
        <v>42947</v>
      </c>
      <c r="G224" s="159">
        <f t="shared" si="16"/>
        <v>2018</v>
      </c>
      <c r="H224" s="290">
        <v>103.5</v>
      </c>
      <c r="I224" s="250">
        <v>272.89999999999998</v>
      </c>
      <c r="J224" s="258" t="str">
        <f>IF($E224&lt;DATE(2018,7,1),"-",INDEX('Annual Inflation'!$AM$53:$BA$53, MATCH(YEAR(EOMONTH($E224,6)), 'Annual Inflation'!$AM$6:$BA$6, 0))/100)</f>
        <v>-</v>
      </c>
      <c r="K224" s="258" t="str">
        <f>IF($E224&lt;DATE(2018,7,1),"-",INDEX('Annual Inflation'!$AM$50:$BA$50, MATCH(YEAR(EOMONTH($E224,6)), 'Annual Inflation'!$AM$6:$BA$6, 0))/100)</f>
        <v>-</v>
      </c>
      <c r="L224" s="259">
        <f t="shared" si="17"/>
        <v>103.5</v>
      </c>
      <c r="M224" s="259">
        <f t="shared" si="18"/>
        <v>272.89999999999998</v>
      </c>
      <c r="N224" s="259">
        <f t="shared" si="19"/>
        <v>272.89999999999998</v>
      </c>
    </row>
    <row r="225" spans="5:14" ht="15">
      <c r="E225" s="249">
        <v>42948</v>
      </c>
      <c r="F225" s="323">
        <f t="shared" si="15"/>
        <v>42978</v>
      </c>
      <c r="G225" s="159">
        <f t="shared" si="16"/>
        <v>2018</v>
      </c>
      <c r="H225" s="290">
        <v>104</v>
      </c>
      <c r="I225" s="250">
        <v>274.7</v>
      </c>
      <c r="J225" s="258" t="str">
        <f>IF($E225&lt;DATE(2018,7,1),"-",INDEX('Annual Inflation'!$AM$53:$BA$53, MATCH(YEAR(EOMONTH($E225,6)), 'Annual Inflation'!$AM$6:$BA$6, 0))/100)</f>
        <v>-</v>
      </c>
      <c r="K225" s="258" t="str">
        <f>IF($E225&lt;DATE(2018,7,1),"-",INDEX('Annual Inflation'!$AM$50:$BA$50, MATCH(YEAR(EOMONTH($E225,6)), 'Annual Inflation'!$AM$6:$BA$6, 0))/100)</f>
        <v>-</v>
      </c>
      <c r="L225" s="259">
        <f t="shared" si="17"/>
        <v>104</v>
      </c>
      <c r="M225" s="259">
        <f t="shared" si="18"/>
        <v>274.7</v>
      </c>
      <c r="N225" s="259">
        <f t="shared" si="19"/>
        <v>274.7</v>
      </c>
    </row>
    <row r="226" spans="5:14" ht="15">
      <c r="E226" s="249">
        <v>42979</v>
      </c>
      <c r="F226" s="323">
        <f t="shared" si="15"/>
        <v>43008</v>
      </c>
      <c r="G226" s="159">
        <f t="shared" si="16"/>
        <v>2018</v>
      </c>
      <c r="H226" s="290">
        <v>104.3</v>
      </c>
      <c r="I226" s="250">
        <v>275.10000000000002</v>
      </c>
      <c r="J226" s="258" t="str">
        <f>IF($E226&lt;DATE(2018,7,1),"-",INDEX('Annual Inflation'!$AM$53:$BA$53, MATCH(YEAR(EOMONTH($E226,6)), 'Annual Inflation'!$AM$6:$BA$6, 0))/100)</f>
        <v>-</v>
      </c>
      <c r="K226" s="258" t="str">
        <f>IF($E226&lt;DATE(2018,7,1),"-",INDEX('Annual Inflation'!$AM$50:$BA$50, MATCH(YEAR(EOMONTH($E226,6)), 'Annual Inflation'!$AM$6:$BA$6, 0))/100)</f>
        <v>-</v>
      </c>
      <c r="L226" s="259">
        <f t="shared" si="17"/>
        <v>104.3</v>
      </c>
      <c r="M226" s="259">
        <f t="shared" si="18"/>
        <v>275.10000000000002</v>
      </c>
      <c r="N226" s="259">
        <f t="shared" si="19"/>
        <v>275.10000000000002</v>
      </c>
    </row>
    <row r="227" spans="5:14" ht="15">
      <c r="E227" s="249">
        <v>43009</v>
      </c>
      <c r="F227" s="323">
        <f t="shared" si="15"/>
        <v>43039</v>
      </c>
      <c r="G227" s="159">
        <f t="shared" si="16"/>
        <v>2018</v>
      </c>
      <c r="H227" s="290">
        <v>104.4</v>
      </c>
      <c r="I227" s="250">
        <v>275.3</v>
      </c>
      <c r="J227" s="258" t="str">
        <f>IF($E227&lt;DATE(2018,7,1),"-",INDEX('Annual Inflation'!$AM$53:$BA$53, MATCH(YEAR(EOMONTH($E227,6)), 'Annual Inflation'!$AM$6:$BA$6, 0))/100)</f>
        <v>-</v>
      </c>
      <c r="K227" s="258" t="str">
        <f>IF($E227&lt;DATE(2018,7,1),"-",INDEX('Annual Inflation'!$AM$50:$BA$50, MATCH(YEAR(EOMONTH($E227,6)), 'Annual Inflation'!$AM$6:$BA$6, 0))/100)</f>
        <v>-</v>
      </c>
      <c r="L227" s="259">
        <f t="shared" si="17"/>
        <v>104.4</v>
      </c>
      <c r="M227" s="259">
        <f t="shared" si="18"/>
        <v>275.3</v>
      </c>
      <c r="N227" s="259">
        <f t="shared" si="19"/>
        <v>275.3</v>
      </c>
    </row>
    <row r="228" spans="5:14" ht="15">
      <c r="E228" s="249">
        <v>43040</v>
      </c>
      <c r="F228" s="323">
        <f t="shared" si="15"/>
        <v>43069</v>
      </c>
      <c r="G228" s="159">
        <f t="shared" si="16"/>
        <v>2018</v>
      </c>
      <c r="H228" s="290">
        <v>104.7</v>
      </c>
      <c r="I228" s="250">
        <v>275.8</v>
      </c>
      <c r="J228" s="258" t="str">
        <f>IF($E228&lt;DATE(2018,7,1),"-",INDEX('Annual Inflation'!$AM$53:$BA$53, MATCH(YEAR(EOMONTH($E228,6)), 'Annual Inflation'!$AM$6:$BA$6, 0))/100)</f>
        <v>-</v>
      </c>
      <c r="K228" s="258" t="str">
        <f>IF($E228&lt;DATE(2018,7,1),"-",INDEX('Annual Inflation'!$AM$50:$BA$50, MATCH(YEAR(EOMONTH($E228,6)), 'Annual Inflation'!$AM$6:$BA$6, 0))/100)</f>
        <v>-</v>
      </c>
      <c r="L228" s="259">
        <f t="shared" si="17"/>
        <v>104.7</v>
      </c>
      <c r="M228" s="259">
        <f t="shared" si="18"/>
        <v>275.8</v>
      </c>
      <c r="N228" s="259">
        <f t="shared" si="19"/>
        <v>275.8</v>
      </c>
    </row>
    <row r="229" spans="5:14" ht="15">
      <c r="E229" s="249">
        <v>43070</v>
      </c>
      <c r="F229" s="323">
        <f t="shared" si="15"/>
        <v>43100</v>
      </c>
      <c r="G229" s="159">
        <f t="shared" si="16"/>
        <v>2018</v>
      </c>
      <c r="H229" s="290">
        <v>105</v>
      </c>
      <c r="I229" s="250">
        <v>278.10000000000002</v>
      </c>
      <c r="J229" s="258" t="str">
        <f>IF($E229&lt;DATE(2018,7,1),"-",INDEX('Annual Inflation'!$AM$53:$BA$53, MATCH(YEAR(EOMONTH($E229,6)), 'Annual Inflation'!$AM$6:$BA$6, 0))/100)</f>
        <v>-</v>
      </c>
      <c r="K229" s="258" t="str">
        <f>IF($E229&lt;DATE(2018,7,1),"-",INDEX('Annual Inflation'!$AM$50:$BA$50, MATCH(YEAR(EOMONTH($E229,6)), 'Annual Inflation'!$AM$6:$BA$6, 0))/100)</f>
        <v>-</v>
      </c>
      <c r="L229" s="259">
        <f t="shared" si="17"/>
        <v>105</v>
      </c>
      <c r="M229" s="259">
        <f t="shared" si="18"/>
        <v>278.10000000000002</v>
      </c>
      <c r="N229" s="259">
        <f t="shared" si="19"/>
        <v>278.10000000000002</v>
      </c>
    </row>
    <row r="230" spans="5:14" ht="15">
      <c r="E230" s="249">
        <v>43101</v>
      </c>
      <c r="F230" s="323">
        <f t="shared" si="15"/>
        <v>43131</v>
      </c>
      <c r="G230" s="159">
        <f t="shared" si="16"/>
        <v>2018</v>
      </c>
      <c r="H230" s="290">
        <v>104.5</v>
      </c>
      <c r="I230" s="250">
        <v>276</v>
      </c>
      <c r="J230" s="258" t="str">
        <f>IF($E230&lt;DATE(2018,7,1),"-",INDEX('Annual Inflation'!$AM$53:$BA$53, MATCH(YEAR(EOMONTH($E230,6)), 'Annual Inflation'!$AM$6:$BA$6, 0))/100)</f>
        <v>-</v>
      </c>
      <c r="K230" s="258" t="str">
        <f>IF($E230&lt;DATE(2018,7,1),"-",INDEX('Annual Inflation'!$AM$50:$BA$50, MATCH(YEAR(EOMONTH($E230,6)), 'Annual Inflation'!$AM$6:$BA$6, 0))/100)</f>
        <v>-</v>
      </c>
      <c r="L230" s="259">
        <f t="shared" si="17"/>
        <v>104.5</v>
      </c>
      <c r="M230" s="259">
        <f t="shared" si="18"/>
        <v>276</v>
      </c>
      <c r="N230" s="259">
        <f t="shared" si="19"/>
        <v>276</v>
      </c>
    </row>
    <row r="231" spans="5:14" ht="15">
      <c r="E231" s="249">
        <v>43132</v>
      </c>
      <c r="F231" s="323">
        <f t="shared" si="15"/>
        <v>43159</v>
      </c>
      <c r="G231" s="159">
        <f t="shared" si="16"/>
        <v>2018</v>
      </c>
      <c r="H231" s="290">
        <v>104.9</v>
      </c>
      <c r="I231" s="250">
        <v>278.10000000000002</v>
      </c>
      <c r="J231" s="258" t="str">
        <f>IF($E231&lt;DATE(2018,7,1),"-",INDEX('Annual Inflation'!$AM$53:$BA$53, MATCH(YEAR(EOMONTH($E231,6)), 'Annual Inflation'!$AM$6:$BA$6, 0))/100)</f>
        <v>-</v>
      </c>
      <c r="K231" s="258" t="str">
        <f>IF($E231&lt;DATE(2018,7,1),"-",INDEX('Annual Inflation'!$AM$50:$BA$50, MATCH(YEAR(EOMONTH($E231,6)), 'Annual Inflation'!$AM$6:$BA$6, 0))/100)</f>
        <v>-</v>
      </c>
      <c r="L231" s="259">
        <f t="shared" si="17"/>
        <v>104.9</v>
      </c>
      <c r="M231" s="259">
        <f t="shared" si="18"/>
        <v>278.10000000000002</v>
      </c>
      <c r="N231" s="259">
        <f t="shared" si="19"/>
        <v>278.10000000000002</v>
      </c>
    </row>
    <row r="232" spans="5:14" ht="15">
      <c r="E232" s="249">
        <v>43160</v>
      </c>
      <c r="F232" s="323">
        <f t="shared" si="15"/>
        <v>43190</v>
      </c>
      <c r="G232" s="159">
        <f t="shared" si="16"/>
        <v>2018</v>
      </c>
      <c r="H232" s="290">
        <v>105.1</v>
      </c>
      <c r="I232" s="250">
        <v>278.3</v>
      </c>
      <c r="J232" s="258" t="str">
        <f>IF($E232&lt;DATE(2018,7,1),"-",INDEX('Annual Inflation'!$AM$53:$BA$53, MATCH(YEAR(EOMONTH($E232,6)), 'Annual Inflation'!$AM$6:$BA$6, 0))/100)</f>
        <v>-</v>
      </c>
      <c r="K232" s="258" t="str">
        <f>IF($E232&lt;DATE(2018,7,1),"-",INDEX('Annual Inflation'!$AM$50:$BA$50, MATCH(YEAR(EOMONTH($E232,6)), 'Annual Inflation'!$AM$6:$BA$6, 0))/100)</f>
        <v>-</v>
      </c>
      <c r="L232" s="259">
        <f t="shared" si="17"/>
        <v>105.1</v>
      </c>
      <c r="M232" s="259">
        <f t="shared" si="18"/>
        <v>278.3</v>
      </c>
      <c r="N232" s="259">
        <f t="shared" si="19"/>
        <v>278.3</v>
      </c>
    </row>
    <row r="233" spans="5:14" ht="15">
      <c r="E233" s="249">
        <v>43191</v>
      </c>
      <c r="F233" s="323">
        <f t="shared" si="15"/>
        <v>43220</v>
      </c>
      <c r="G233" s="159">
        <f t="shared" si="16"/>
        <v>2019</v>
      </c>
      <c r="H233" s="290">
        <v>105.5</v>
      </c>
      <c r="I233" s="250">
        <v>279.7</v>
      </c>
      <c r="J233" s="258" t="str">
        <f>IF($E233&lt;DATE(2018,7,1),"-",INDEX('Annual Inflation'!$AM$53:$BA$53, MATCH(YEAR(EOMONTH($E233,6)), 'Annual Inflation'!$AM$6:$BA$6, 0))/100)</f>
        <v>-</v>
      </c>
      <c r="K233" s="258" t="str">
        <f>IF($E233&lt;DATE(2018,7,1),"-",INDEX('Annual Inflation'!$AM$50:$BA$50, MATCH(YEAR(EOMONTH($E233,6)), 'Annual Inflation'!$AM$6:$BA$6, 0))/100)</f>
        <v>-</v>
      </c>
      <c r="L233" s="259">
        <f t="shared" si="17"/>
        <v>105.5</v>
      </c>
      <c r="M233" s="259">
        <f t="shared" si="18"/>
        <v>279.7</v>
      </c>
      <c r="N233" s="259">
        <f t="shared" si="19"/>
        <v>279.7</v>
      </c>
    </row>
    <row r="234" spans="5:14" ht="15">
      <c r="E234" s="249">
        <v>43221</v>
      </c>
      <c r="F234" s="323">
        <f t="shared" si="15"/>
        <v>43251</v>
      </c>
      <c r="G234" s="159">
        <f t="shared" si="16"/>
        <v>2019</v>
      </c>
      <c r="H234" s="290">
        <v>105.9</v>
      </c>
      <c r="I234" s="250">
        <v>280.7</v>
      </c>
      <c r="J234" s="258" t="str">
        <f>IF($E234&lt;DATE(2018,7,1),"-",INDEX('Annual Inflation'!$AM$53:$BA$53, MATCH(YEAR(EOMONTH($E234,6)), 'Annual Inflation'!$AM$6:$BA$6, 0))/100)</f>
        <v>-</v>
      </c>
      <c r="K234" s="258" t="str">
        <f>IF($E234&lt;DATE(2018,7,1),"-",INDEX('Annual Inflation'!$AM$50:$BA$50, MATCH(YEAR(EOMONTH($E234,6)), 'Annual Inflation'!$AM$6:$BA$6, 0))/100)</f>
        <v>-</v>
      </c>
      <c r="L234" s="259">
        <f t="shared" si="17"/>
        <v>105.9</v>
      </c>
      <c r="M234" s="259">
        <f t="shared" si="18"/>
        <v>280.7</v>
      </c>
      <c r="N234" s="259">
        <f t="shared" si="19"/>
        <v>280.7</v>
      </c>
    </row>
    <row r="235" spans="5:14" ht="15">
      <c r="E235" s="249">
        <v>43252</v>
      </c>
      <c r="F235" s="323">
        <f t="shared" si="15"/>
        <v>43281</v>
      </c>
      <c r="G235" s="159">
        <f t="shared" si="16"/>
        <v>2019</v>
      </c>
      <c r="H235" s="290">
        <v>105.9</v>
      </c>
      <c r="I235" s="250">
        <v>281.5</v>
      </c>
      <c r="J235" s="258" t="str">
        <f>IF($E235&lt;DATE(2018,7,1),"-",INDEX('Annual Inflation'!$AM$53:$BA$53, MATCH(YEAR(EOMONTH($E235,6)), 'Annual Inflation'!$AM$6:$BA$6, 0))/100)</f>
        <v>-</v>
      </c>
      <c r="K235" s="258" t="str">
        <f>IF($E235&lt;DATE(2018,7,1),"-",INDEX('Annual Inflation'!$AM$50:$BA$50, MATCH(YEAR(EOMONTH($E235,6)), 'Annual Inflation'!$AM$6:$BA$6, 0))/100)</f>
        <v>-</v>
      </c>
      <c r="L235" s="259">
        <f t="shared" si="17"/>
        <v>105.9</v>
      </c>
      <c r="M235" s="259">
        <f t="shared" si="18"/>
        <v>281.5</v>
      </c>
      <c r="N235" s="259">
        <f t="shared" si="19"/>
        <v>281.5</v>
      </c>
    </row>
    <row r="236" spans="5:14" ht="15">
      <c r="E236" s="249">
        <v>43282</v>
      </c>
      <c r="F236" s="323">
        <f t="shared" si="15"/>
        <v>43312</v>
      </c>
      <c r="G236" s="159">
        <f t="shared" si="16"/>
        <v>2019</v>
      </c>
      <c r="H236" s="290">
        <v>105.9</v>
      </c>
      <c r="I236" s="250">
        <v>281.7</v>
      </c>
      <c r="J236" s="258">
        <f>IF($E236&lt;DATE(2018,7,1),"-",INDEX('Annual Inflation'!$AM$53:$BA$53, MATCH(YEAR(EOMONTH($E236,6)), 'Annual Inflation'!$AM$6:$BA$6, 0))/100)</f>
        <v>1.7910205867057716E-2</v>
      </c>
      <c r="K236" s="258">
        <f>IF($E236&lt;DATE(2018,7,1),"-",INDEX('Annual Inflation'!$AM$50:$BA$50, MATCH(YEAR(EOMONTH($E236,6)), 'Annual Inflation'!$AM$6:$BA$6, 0))/100)</f>
        <v>2.5628884588821732E-2</v>
      </c>
      <c r="L236" s="259">
        <f t="shared" si="17"/>
        <v>105.9</v>
      </c>
      <c r="M236" s="259">
        <f t="shared" si="18"/>
        <v>281.7</v>
      </c>
      <c r="N236" s="259">
        <f t="shared" si="19"/>
        <v>281.7</v>
      </c>
    </row>
    <row r="237" spans="5:14" ht="15">
      <c r="E237" s="249">
        <v>43313</v>
      </c>
      <c r="F237" s="323">
        <f t="shared" si="15"/>
        <v>43343</v>
      </c>
      <c r="G237" s="159">
        <f t="shared" si="16"/>
        <v>2019</v>
      </c>
      <c r="H237" s="290">
        <v>106.5</v>
      </c>
      <c r="I237" s="250">
        <v>284.2</v>
      </c>
      <c r="J237" s="258">
        <f>IF($E237&lt;DATE(2018,7,1),"-",INDEX('Annual Inflation'!$AM$53:$BA$53, MATCH(YEAR(EOMONTH($E237,6)), 'Annual Inflation'!$AM$6:$BA$6, 0))/100)</f>
        <v>1.7910205867057716E-2</v>
      </c>
      <c r="K237" s="258">
        <f>IF($E237&lt;DATE(2018,7,1),"-",INDEX('Annual Inflation'!$AM$50:$BA$50, MATCH(YEAR(EOMONTH($E237,6)), 'Annual Inflation'!$AM$6:$BA$6, 0))/100)</f>
        <v>2.5628884588821732E-2</v>
      </c>
      <c r="L237" s="259">
        <f t="shared" si="17"/>
        <v>106.5</v>
      </c>
      <c r="M237" s="259">
        <f t="shared" si="18"/>
        <v>284.2</v>
      </c>
      <c r="N237" s="259">
        <f t="shared" si="19"/>
        <v>284.2</v>
      </c>
    </row>
    <row r="238" spans="5:14" ht="15">
      <c r="E238" s="249">
        <v>43344</v>
      </c>
      <c r="F238" s="323">
        <f t="shared" si="15"/>
        <v>43373</v>
      </c>
      <c r="G238" s="159">
        <f t="shared" si="16"/>
        <v>2019</v>
      </c>
      <c r="H238" s="290">
        <v>106.6</v>
      </c>
      <c r="I238" s="250">
        <v>284.10000000000002</v>
      </c>
      <c r="J238" s="258">
        <f>IF($E238&lt;DATE(2018,7,1),"-",INDEX('Annual Inflation'!$AM$53:$BA$53, MATCH(YEAR(EOMONTH($E238,6)), 'Annual Inflation'!$AM$6:$BA$6, 0))/100)</f>
        <v>1.7910205867057716E-2</v>
      </c>
      <c r="K238" s="258">
        <f>IF($E238&lt;DATE(2018,7,1),"-",INDEX('Annual Inflation'!$AM$50:$BA$50, MATCH(YEAR(EOMONTH($E238,6)), 'Annual Inflation'!$AM$6:$BA$6, 0))/100)</f>
        <v>2.5628884588821732E-2</v>
      </c>
      <c r="L238" s="259">
        <f t="shared" si="17"/>
        <v>106.6</v>
      </c>
      <c r="M238" s="259">
        <f t="shared" si="18"/>
        <v>284.10000000000002</v>
      </c>
      <c r="N238" s="259">
        <f t="shared" si="19"/>
        <v>284.10000000000002</v>
      </c>
    </row>
    <row r="239" spans="5:14" ht="15">
      <c r="E239" s="249">
        <v>43374</v>
      </c>
      <c r="F239" s="323">
        <f t="shared" si="15"/>
        <v>43404</v>
      </c>
      <c r="G239" s="159">
        <f t="shared" si="16"/>
        <v>2019</v>
      </c>
      <c r="H239" s="290">
        <v>106.7</v>
      </c>
      <c r="I239" s="250">
        <v>284.5</v>
      </c>
      <c r="J239" s="258">
        <f>IF($E239&lt;DATE(2018,7,1),"-",INDEX('Annual Inflation'!$AM$53:$BA$53, MATCH(YEAR(EOMONTH($E239,6)), 'Annual Inflation'!$AM$6:$BA$6, 0))/100)</f>
        <v>1.7910205867057716E-2</v>
      </c>
      <c r="K239" s="258">
        <f>IF($E239&lt;DATE(2018,7,1),"-",INDEX('Annual Inflation'!$AM$50:$BA$50, MATCH(YEAR(EOMONTH($E239,6)), 'Annual Inflation'!$AM$6:$BA$6, 0))/100)</f>
        <v>2.5628884588821732E-2</v>
      </c>
      <c r="L239" s="259">
        <f t="shared" si="17"/>
        <v>106.7</v>
      </c>
      <c r="M239" s="259">
        <f t="shared" si="18"/>
        <v>284.5</v>
      </c>
      <c r="N239" s="259">
        <f t="shared" si="19"/>
        <v>284.5</v>
      </c>
    </row>
    <row r="240" spans="5:14" ht="15">
      <c r="E240" s="249">
        <v>43405</v>
      </c>
      <c r="F240" s="323">
        <f t="shared" si="15"/>
        <v>43434</v>
      </c>
      <c r="G240" s="159">
        <f t="shared" si="16"/>
        <v>2019</v>
      </c>
      <c r="H240" s="290">
        <v>106.9</v>
      </c>
      <c r="I240" s="250">
        <v>284.60000000000002</v>
      </c>
      <c r="J240" s="258">
        <f>IF($E240&lt;DATE(2018,7,1),"-",INDEX('Annual Inflation'!$AM$53:$BA$53, MATCH(YEAR(EOMONTH($E240,6)), 'Annual Inflation'!$AM$6:$BA$6, 0))/100)</f>
        <v>1.7910205867057716E-2</v>
      </c>
      <c r="K240" s="258">
        <f>IF($E240&lt;DATE(2018,7,1),"-",INDEX('Annual Inflation'!$AM$50:$BA$50, MATCH(YEAR(EOMONTH($E240,6)), 'Annual Inflation'!$AM$6:$BA$6, 0))/100)</f>
        <v>2.5628884588821732E-2</v>
      </c>
      <c r="L240" s="259">
        <f t="shared" si="17"/>
        <v>106.9</v>
      </c>
      <c r="M240" s="259">
        <f t="shared" si="18"/>
        <v>284.60000000000002</v>
      </c>
      <c r="N240" s="259">
        <f t="shared" si="19"/>
        <v>284.60000000000002</v>
      </c>
    </row>
    <row r="241" spans="5:14" ht="15">
      <c r="E241" s="249">
        <v>43435</v>
      </c>
      <c r="F241" s="323">
        <f t="shared" si="15"/>
        <v>43465</v>
      </c>
      <c r="G241" s="159">
        <f t="shared" si="16"/>
        <v>2019</v>
      </c>
      <c r="H241" s="290">
        <v>107.1</v>
      </c>
      <c r="I241" s="250">
        <v>285.60000000000002</v>
      </c>
      <c r="J241" s="258">
        <f>IF($E241&lt;DATE(2018,7,1),"-",INDEX('Annual Inflation'!$AM$53:$BA$53, MATCH(YEAR(EOMONTH($E241,6)), 'Annual Inflation'!$AM$6:$BA$6, 0))/100)</f>
        <v>1.7910205867057716E-2</v>
      </c>
      <c r="K241" s="258">
        <f>IF($E241&lt;DATE(2018,7,1),"-",INDEX('Annual Inflation'!$AM$50:$BA$50, MATCH(YEAR(EOMONTH($E241,6)), 'Annual Inflation'!$AM$6:$BA$6, 0))/100)</f>
        <v>2.5628884588821732E-2</v>
      </c>
      <c r="L241" s="259">
        <f t="shared" si="17"/>
        <v>107.1</v>
      </c>
      <c r="M241" s="259">
        <f t="shared" si="18"/>
        <v>285.60000000000002</v>
      </c>
      <c r="N241" s="259">
        <f t="shared" si="19"/>
        <v>285.60000000000002</v>
      </c>
    </row>
    <row r="242" spans="5:14" ht="15">
      <c r="E242" s="249">
        <v>43466</v>
      </c>
      <c r="F242" s="323">
        <f t="shared" si="15"/>
        <v>43496</v>
      </c>
      <c r="G242" s="159">
        <f t="shared" si="16"/>
        <v>2019</v>
      </c>
      <c r="H242" s="290">
        <v>106.4</v>
      </c>
      <c r="I242" s="250">
        <v>283</v>
      </c>
      <c r="J242" s="258">
        <f>IF($E242&lt;DATE(2018,7,1),"-",INDEX('Annual Inflation'!$AM$53:$BA$53, MATCH(YEAR(EOMONTH($E242,6)), 'Annual Inflation'!$AM$6:$BA$6, 0))/100)</f>
        <v>1.7910205867057716E-2</v>
      </c>
      <c r="K242" s="258">
        <f>IF($E242&lt;DATE(2018,7,1),"-",INDEX('Annual Inflation'!$AM$50:$BA$50, MATCH(YEAR(EOMONTH($E242,6)), 'Annual Inflation'!$AM$6:$BA$6, 0))/100)</f>
        <v>2.5628884588821732E-2</v>
      </c>
      <c r="L242" s="259">
        <f t="shared" si="17"/>
        <v>106.4</v>
      </c>
      <c r="M242" s="259">
        <f t="shared" si="18"/>
        <v>283</v>
      </c>
      <c r="N242" s="259">
        <f t="shared" si="19"/>
        <v>283</v>
      </c>
    </row>
    <row r="243" spans="5:14" ht="15">
      <c r="E243" s="249">
        <v>43497</v>
      </c>
      <c r="F243" s="323">
        <f t="shared" si="15"/>
        <v>43524</v>
      </c>
      <c r="G243" s="159">
        <f t="shared" si="16"/>
        <v>2019</v>
      </c>
      <c r="H243" s="290">
        <v>106.8</v>
      </c>
      <c r="I243" s="250">
        <v>285</v>
      </c>
      <c r="J243" s="258">
        <f>IF($E243&lt;DATE(2018,7,1),"-",INDEX('Annual Inflation'!$AM$53:$BA$53, MATCH(YEAR(EOMONTH($E243,6)), 'Annual Inflation'!$AM$6:$BA$6, 0))/100)</f>
        <v>1.7910205867057716E-2</v>
      </c>
      <c r="K243" s="258">
        <f>IF($E243&lt;DATE(2018,7,1),"-",INDEX('Annual Inflation'!$AM$50:$BA$50, MATCH(YEAR(EOMONTH($E243,6)), 'Annual Inflation'!$AM$6:$BA$6, 0))/100)</f>
        <v>2.5628884588821732E-2</v>
      </c>
      <c r="L243" s="259">
        <f t="shared" si="17"/>
        <v>106.8</v>
      </c>
      <c r="M243" s="259">
        <f t="shared" si="18"/>
        <v>285</v>
      </c>
      <c r="N243" s="259">
        <f t="shared" si="19"/>
        <v>285</v>
      </c>
    </row>
    <row r="244" spans="5:14" ht="15">
      <c r="E244" s="249">
        <v>43525</v>
      </c>
      <c r="F244" s="323">
        <f t="shared" si="15"/>
        <v>43555</v>
      </c>
      <c r="G244" s="159">
        <f t="shared" si="16"/>
        <v>2019</v>
      </c>
      <c r="H244" s="290">
        <v>107</v>
      </c>
      <c r="I244" s="250">
        <v>285.10000000000002</v>
      </c>
      <c r="J244" s="258">
        <f>IF($E244&lt;DATE(2018,7,1),"-",INDEX('Annual Inflation'!$AM$53:$BA$53, MATCH(YEAR(EOMONTH($E244,6)), 'Annual Inflation'!$AM$6:$BA$6, 0))/100)</f>
        <v>1.7910205867057716E-2</v>
      </c>
      <c r="K244" s="258">
        <f>IF($E244&lt;DATE(2018,7,1),"-",INDEX('Annual Inflation'!$AM$50:$BA$50, MATCH(YEAR(EOMONTH($E244,6)), 'Annual Inflation'!$AM$6:$BA$6, 0))/100)</f>
        <v>2.5628884588821732E-2</v>
      </c>
      <c r="L244" s="259">
        <f t="shared" si="17"/>
        <v>107</v>
      </c>
      <c r="M244" s="259">
        <f t="shared" si="18"/>
        <v>285.10000000000002</v>
      </c>
      <c r="N244" s="259">
        <f t="shared" si="19"/>
        <v>285.10000000000002</v>
      </c>
    </row>
    <row r="245" spans="5:14" ht="15">
      <c r="E245" s="249">
        <v>43556</v>
      </c>
      <c r="F245" s="323">
        <f t="shared" si="15"/>
        <v>43585</v>
      </c>
      <c r="G245" s="159">
        <f t="shared" si="16"/>
        <v>2020</v>
      </c>
      <c r="H245" s="290">
        <v>107.6</v>
      </c>
      <c r="I245" s="250">
        <v>288.2</v>
      </c>
      <c r="J245" s="258">
        <f>IF($E245&lt;DATE(2018,7,1),"-",INDEX('Annual Inflation'!$AM$53:$BA$53, MATCH(YEAR(EOMONTH($E245,6)), 'Annual Inflation'!$AM$6:$BA$6, 0))/100)</f>
        <v>1.7910205867057716E-2</v>
      </c>
      <c r="K245" s="258">
        <f>IF($E245&lt;DATE(2018,7,1),"-",INDEX('Annual Inflation'!$AM$50:$BA$50, MATCH(YEAR(EOMONTH($E245,6)), 'Annual Inflation'!$AM$6:$BA$6, 0))/100)</f>
        <v>2.5628884588821732E-2</v>
      </c>
      <c r="L245" s="259">
        <f t="shared" si="17"/>
        <v>107.6</v>
      </c>
      <c r="M245" s="259">
        <f t="shared" si="18"/>
        <v>288.2</v>
      </c>
      <c r="N245" s="259">
        <f t="shared" si="19"/>
        <v>288.2</v>
      </c>
    </row>
    <row r="246" spans="5:14" ht="15">
      <c r="E246" s="249">
        <v>43586</v>
      </c>
      <c r="F246" s="323">
        <f t="shared" si="15"/>
        <v>43616</v>
      </c>
      <c r="G246" s="159">
        <f t="shared" si="16"/>
        <v>2020</v>
      </c>
      <c r="H246" s="290">
        <v>107.9</v>
      </c>
      <c r="I246" s="250">
        <v>289.2</v>
      </c>
      <c r="J246" s="258">
        <f>IF($E246&lt;DATE(2018,7,1),"-",INDEX('Annual Inflation'!$AM$53:$BA$53, MATCH(YEAR(EOMONTH($E246,6)), 'Annual Inflation'!$AM$6:$BA$6, 0))/100)</f>
        <v>1.7910205867057716E-2</v>
      </c>
      <c r="K246" s="258">
        <f>IF($E246&lt;DATE(2018,7,1),"-",INDEX('Annual Inflation'!$AM$50:$BA$50, MATCH(YEAR(EOMONTH($E246,6)), 'Annual Inflation'!$AM$6:$BA$6, 0))/100)</f>
        <v>2.5628884588821732E-2</v>
      </c>
      <c r="L246" s="259">
        <f t="shared" si="17"/>
        <v>107.9</v>
      </c>
      <c r="M246" s="259">
        <f t="shared" si="18"/>
        <v>289.2</v>
      </c>
      <c r="N246" s="259">
        <f t="shared" si="19"/>
        <v>289.2</v>
      </c>
    </row>
    <row r="247" spans="5:14" ht="15">
      <c r="E247" s="249">
        <v>43617</v>
      </c>
      <c r="F247" s="323">
        <f t="shared" si="15"/>
        <v>43646</v>
      </c>
      <c r="G247" s="159">
        <f t="shared" si="16"/>
        <v>2020</v>
      </c>
      <c r="H247" s="290">
        <v>107.9</v>
      </c>
      <c r="I247" s="250">
        <v>289.60000000000002</v>
      </c>
      <c r="J247" s="258">
        <f>IF($E247&lt;DATE(2018,7,1),"-",INDEX('Annual Inflation'!$AM$53:$BA$53, MATCH(YEAR(EOMONTH($E247,6)), 'Annual Inflation'!$AM$6:$BA$6, 0))/100)</f>
        <v>1.7910205867057716E-2</v>
      </c>
      <c r="K247" s="258">
        <f>IF($E247&lt;DATE(2018,7,1),"-",INDEX('Annual Inflation'!$AM$50:$BA$50, MATCH(YEAR(EOMONTH($E247,6)), 'Annual Inflation'!$AM$6:$BA$6, 0))/100)</f>
        <v>2.5628884588821732E-2</v>
      </c>
      <c r="L247" s="259">
        <f t="shared" si="17"/>
        <v>107.9</v>
      </c>
      <c r="M247" s="259">
        <f t="shared" si="18"/>
        <v>289.60000000000002</v>
      </c>
      <c r="N247" s="259">
        <f t="shared" si="19"/>
        <v>289.60000000000002</v>
      </c>
    </row>
    <row r="248" spans="5:14" ht="15">
      <c r="E248" s="249">
        <v>43647</v>
      </c>
      <c r="F248" s="323">
        <f t="shared" si="15"/>
        <v>43677</v>
      </c>
      <c r="G248" s="159">
        <f t="shared" si="16"/>
        <v>2020</v>
      </c>
      <c r="H248" s="290">
        <v>108</v>
      </c>
      <c r="I248" s="250">
        <v>289.5</v>
      </c>
      <c r="J248" s="258">
        <f>IF($E248&lt;DATE(2018,7,1),"-",INDEX('Annual Inflation'!$AM$53:$BA$53, MATCH(YEAR(EOMONTH($E248,6)), 'Annual Inflation'!$AM$6:$BA$6, 0))/100)</f>
        <v>8.5065402820157007E-3</v>
      </c>
      <c r="K248" s="258">
        <f>IF($E248&lt;DATE(2018,7,1),"-",INDEX('Annual Inflation'!$AM$50:$BA$50, MATCH(YEAR(EOMONTH($E248,6)), 'Annual Inflation'!$AM$6:$BA$6, 0))/100)</f>
        <v>1.50334712603879E-2</v>
      </c>
      <c r="L248" s="259">
        <f t="shared" si="17"/>
        <v>108</v>
      </c>
      <c r="M248" s="259">
        <f t="shared" si="18"/>
        <v>289.5</v>
      </c>
      <c r="N248" s="259">
        <f t="shared" si="19"/>
        <v>289.5</v>
      </c>
    </row>
    <row r="249" spans="5:14" ht="15">
      <c r="E249" s="249">
        <v>43678</v>
      </c>
      <c r="F249" s="323">
        <f t="shared" si="15"/>
        <v>43708</v>
      </c>
      <c r="G249" s="159">
        <f t="shared" si="16"/>
        <v>2020</v>
      </c>
      <c r="H249" s="290">
        <v>108.3</v>
      </c>
      <c r="I249" s="250">
        <v>291.7</v>
      </c>
      <c r="J249" s="258">
        <f>IF($E249&lt;DATE(2018,7,1),"-",INDEX('Annual Inflation'!$AM$53:$BA$53, MATCH(YEAR(EOMONTH($E249,6)), 'Annual Inflation'!$AM$6:$BA$6, 0))/100)</f>
        <v>8.5065402820157007E-3</v>
      </c>
      <c r="K249" s="258">
        <f>IF($E249&lt;DATE(2018,7,1),"-",INDEX('Annual Inflation'!$AM$50:$BA$50, MATCH(YEAR(EOMONTH($E249,6)), 'Annual Inflation'!$AM$6:$BA$6, 0))/100)</f>
        <v>1.50334712603879E-2</v>
      </c>
      <c r="L249" s="259">
        <f t="shared" si="17"/>
        <v>108.3</v>
      </c>
      <c r="M249" s="259">
        <f t="shared" si="18"/>
        <v>291.7</v>
      </c>
      <c r="N249" s="259">
        <f t="shared" si="19"/>
        <v>291.7</v>
      </c>
    </row>
    <row r="250" spans="5:14" ht="15">
      <c r="E250" s="249">
        <v>43709</v>
      </c>
      <c r="F250" s="323">
        <f t="shared" si="15"/>
        <v>43738</v>
      </c>
      <c r="G250" s="159">
        <f t="shared" si="16"/>
        <v>2020</v>
      </c>
      <c r="H250" s="290">
        <v>108.4</v>
      </c>
      <c r="I250" s="250">
        <v>291</v>
      </c>
      <c r="J250" s="258">
        <f>IF($E250&lt;DATE(2018,7,1),"-",INDEX('Annual Inflation'!$AM$53:$BA$53, MATCH(YEAR(EOMONTH($E250,6)), 'Annual Inflation'!$AM$6:$BA$6, 0))/100)</f>
        <v>8.5065402820157007E-3</v>
      </c>
      <c r="K250" s="258">
        <f>IF($E250&lt;DATE(2018,7,1),"-",INDEX('Annual Inflation'!$AM$50:$BA$50, MATCH(YEAR(EOMONTH($E250,6)), 'Annual Inflation'!$AM$6:$BA$6, 0))/100)</f>
        <v>1.50334712603879E-2</v>
      </c>
      <c r="L250" s="259">
        <f t="shared" si="17"/>
        <v>108.4</v>
      </c>
      <c r="M250" s="259">
        <f t="shared" si="18"/>
        <v>291</v>
      </c>
      <c r="N250" s="259">
        <f t="shared" si="19"/>
        <v>291</v>
      </c>
    </row>
    <row r="251" spans="5:14" ht="15">
      <c r="E251" s="249">
        <v>43739</v>
      </c>
      <c r="F251" s="323">
        <f t="shared" si="15"/>
        <v>43769</v>
      </c>
      <c r="G251" s="159">
        <f t="shared" si="16"/>
        <v>2020</v>
      </c>
      <c r="H251" s="290">
        <v>108.3</v>
      </c>
      <c r="I251" s="250">
        <v>290.39999999999998</v>
      </c>
      <c r="J251" s="258">
        <f>IF($E251&lt;DATE(2018,7,1),"-",INDEX('Annual Inflation'!$AM$53:$BA$53, MATCH(YEAR(EOMONTH($E251,6)), 'Annual Inflation'!$AM$6:$BA$6, 0))/100)</f>
        <v>8.5065402820157007E-3</v>
      </c>
      <c r="K251" s="258">
        <f>IF($E251&lt;DATE(2018,7,1),"-",INDEX('Annual Inflation'!$AM$50:$BA$50, MATCH(YEAR(EOMONTH($E251,6)), 'Annual Inflation'!$AM$6:$BA$6, 0))/100)</f>
        <v>1.50334712603879E-2</v>
      </c>
      <c r="L251" s="259">
        <f t="shared" si="17"/>
        <v>108.3</v>
      </c>
      <c r="M251" s="259">
        <f t="shared" si="18"/>
        <v>290.39999999999998</v>
      </c>
      <c r="N251" s="259">
        <f t="shared" si="19"/>
        <v>290.39999999999998</v>
      </c>
    </row>
    <row r="252" spans="5:14" ht="15">
      <c r="E252" s="249">
        <v>43770</v>
      </c>
      <c r="F252" s="323">
        <f t="shared" si="15"/>
        <v>43799</v>
      </c>
      <c r="G252" s="159">
        <f t="shared" si="16"/>
        <v>2020</v>
      </c>
      <c r="H252" s="290">
        <v>108.5</v>
      </c>
      <c r="I252" s="250">
        <v>291</v>
      </c>
      <c r="J252" s="258">
        <f>IF($E252&lt;DATE(2018,7,1),"-",INDEX('Annual Inflation'!$AM$53:$BA$53, MATCH(YEAR(EOMONTH($E252,6)), 'Annual Inflation'!$AM$6:$BA$6, 0))/100)</f>
        <v>8.5065402820157007E-3</v>
      </c>
      <c r="K252" s="258">
        <f>IF($E252&lt;DATE(2018,7,1),"-",INDEX('Annual Inflation'!$AM$50:$BA$50, MATCH(YEAR(EOMONTH($E252,6)), 'Annual Inflation'!$AM$6:$BA$6, 0))/100)</f>
        <v>1.50334712603879E-2</v>
      </c>
      <c r="L252" s="259">
        <f t="shared" si="17"/>
        <v>108.5</v>
      </c>
      <c r="M252" s="259">
        <f t="shared" si="18"/>
        <v>291</v>
      </c>
      <c r="N252" s="259">
        <f t="shared" si="19"/>
        <v>291</v>
      </c>
    </row>
    <row r="253" spans="5:14" ht="15">
      <c r="E253" s="249">
        <v>43800</v>
      </c>
      <c r="F253" s="323">
        <f t="shared" si="15"/>
        <v>43830</v>
      </c>
      <c r="G253" s="159">
        <f t="shared" si="16"/>
        <v>2020</v>
      </c>
      <c r="H253" s="290">
        <v>108.5</v>
      </c>
      <c r="I253" s="250">
        <v>291.89999999999998</v>
      </c>
      <c r="J253" s="258">
        <f>IF($E253&lt;DATE(2018,7,1),"-",INDEX('Annual Inflation'!$AM$53:$BA$53, MATCH(YEAR(EOMONTH($E253,6)), 'Annual Inflation'!$AM$6:$BA$6, 0))/100)</f>
        <v>8.5065402820157007E-3</v>
      </c>
      <c r="K253" s="258">
        <f>IF($E253&lt;DATE(2018,7,1),"-",INDEX('Annual Inflation'!$AM$50:$BA$50, MATCH(YEAR(EOMONTH($E253,6)), 'Annual Inflation'!$AM$6:$BA$6, 0))/100)</f>
        <v>1.50334712603879E-2</v>
      </c>
      <c r="L253" s="259">
        <f t="shared" si="17"/>
        <v>108.5</v>
      </c>
      <c r="M253" s="259">
        <f t="shared" si="18"/>
        <v>291.89999999999998</v>
      </c>
      <c r="N253" s="259">
        <f t="shared" si="19"/>
        <v>291.89999999999998</v>
      </c>
    </row>
    <row r="254" spans="5:14" ht="15">
      <c r="E254" s="249">
        <v>43831</v>
      </c>
      <c r="F254" s="323">
        <f t="shared" si="15"/>
        <v>43861</v>
      </c>
      <c r="G254" s="159">
        <f t="shared" si="16"/>
        <v>2020</v>
      </c>
      <c r="H254" s="290">
        <v>108.3</v>
      </c>
      <c r="I254" s="250">
        <v>290.60000000000002</v>
      </c>
      <c r="J254" s="258">
        <f>IF($E254&lt;DATE(2018,7,1),"-",INDEX('Annual Inflation'!$AM$53:$BA$53, MATCH(YEAR(EOMONTH($E254,6)), 'Annual Inflation'!$AM$6:$BA$6, 0))/100)</f>
        <v>8.5065402820157007E-3</v>
      </c>
      <c r="K254" s="258">
        <f>IF($E254&lt;DATE(2018,7,1),"-",INDEX('Annual Inflation'!$AM$50:$BA$50, MATCH(YEAR(EOMONTH($E254,6)), 'Annual Inflation'!$AM$6:$BA$6, 0))/100)</f>
        <v>1.50334712603879E-2</v>
      </c>
      <c r="L254" s="259">
        <f t="shared" si="17"/>
        <v>108.3</v>
      </c>
      <c r="M254" s="259">
        <f t="shared" si="18"/>
        <v>290.60000000000002</v>
      </c>
      <c r="N254" s="259">
        <f t="shared" si="19"/>
        <v>290.60000000000002</v>
      </c>
    </row>
    <row r="255" spans="5:14" ht="15">
      <c r="E255" s="249">
        <v>43862</v>
      </c>
      <c r="F255" s="323">
        <f t="shared" si="15"/>
        <v>43890</v>
      </c>
      <c r="G255" s="159">
        <f t="shared" si="16"/>
        <v>2020</v>
      </c>
      <c r="H255" s="290">
        <v>108.6</v>
      </c>
      <c r="I255" s="250">
        <v>292</v>
      </c>
      <c r="J255" s="258">
        <f>IF($E255&lt;DATE(2018,7,1),"-",INDEX('Annual Inflation'!$AM$53:$BA$53, MATCH(YEAR(EOMONTH($E255,6)), 'Annual Inflation'!$AM$6:$BA$6, 0))/100)</f>
        <v>8.5065402820157007E-3</v>
      </c>
      <c r="K255" s="258">
        <f>IF($E255&lt;DATE(2018,7,1),"-",INDEX('Annual Inflation'!$AM$50:$BA$50, MATCH(YEAR(EOMONTH($E255,6)), 'Annual Inflation'!$AM$6:$BA$6, 0))/100)</f>
        <v>1.50334712603879E-2</v>
      </c>
      <c r="L255" s="259">
        <f t="shared" si="17"/>
        <v>108.6</v>
      </c>
      <c r="M255" s="259">
        <f t="shared" si="18"/>
        <v>292</v>
      </c>
      <c r="N255" s="259">
        <f t="shared" si="19"/>
        <v>292</v>
      </c>
    </row>
    <row r="256" spans="5:14" ht="15">
      <c r="E256" s="249">
        <v>43891</v>
      </c>
      <c r="F256" s="323">
        <f t="shared" si="15"/>
        <v>43921</v>
      </c>
      <c r="G256" s="159">
        <f t="shared" si="16"/>
        <v>2020</v>
      </c>
      <c r="H256" s="290">
        <v>108.6</v>
      </c>
      <c r="I256" s="250">
        <v>292.60000000000002</v>
      </c>
      <c r="J256" s="258">
        <f>IF($E256&lt;DATE(2018,7,1),"-",INDEX('Annual Inflation'!$AM$53:$BA$53, MATCH(YEAR(EOMONTH($E256,6)), 'Annual Inflation'!$AM$6:$BA$6, 0))/100)</f>
        <v>8.5065402820157007E-3</v>
      </c>
      <c r="K256" s="258">
        <f>IF($E256&lt;DATE(2018,7,1),"-",INDEX('Annual Inflation'!$AM$50:$BA$50, MATCH(YEAR(EOMONTH($E256,6)), 'Annual Inflation'!$AM$6:$BA$6, 0))/100)</f>
        <v>1.50334712603879E-2</v>
      </c>
      <c r="L256" s="259">
        <f t="shared" si="17"/>
        <v>108.6</v>
      </c>
      <c r="M256" s="259">
        <f t="shared" si="18"/>
        <v>292.60000000000002</v>
      </c>
      <c r="N256" s="259">
        <f t="shared" si="19"/>
        <v>292.60000000000002</v>
      </c>
    </row>
    <row r="257" spans="5:14" ht="15">
      <c r="E257" s="249">
        <v>43922</v>
      </c>
      <c r="F257" s="323">
        <f t="shared" si="15"/>
        <v>43951</v>
      </c>
      <c r="G257" s="159">
        <f t="shared" si="16"/>
        <v>2021</v>
      </c>
      <c r="H257" s="290">
        <v>108.6</v>
      </c>
      <c r="I257" s="250">
        <v>292.60000000000002</v>
      </c>
      <c r="J257" s="258">
        <f>IF($E257&lt;DATE(2018,7,1),"-",INDEX('Annual Inflation'!$AM$53:$BA$53, MATCH(YEAR(EOMONTH($E257,6)), 'Annual Inflation'!$AM$6:$BA$6, 0))/100)</f>
        <v>8.5065402820157007E-3</v>
      </c>
      <c r="K257" s="258">
        <f>IF($E257&lt;DATE(2018,7,1),"-",INDEX('Annual Inflation'!$AM$50:$BA$50, MATCH(YEAR(EOMONTH($E257,6)), 'Annual Inflation'!$AM$6:$BA$6, 0))/100)</f>
        <v>1.50334712603879E-2</v>
      </c>
      <c r="L257" s="259">
        <f t="shared" si="17"/>
        <v>108.6</v>
      </c>
      <c r="M257" s="259">
        <f t="shared" si="18"/>
        <v>292.60000000000002</v>
      </c>
      <c r="N257" s="259">
        <f t="shared" si="19"/>
        <v>292.60000000000002</v>
      </c>
    </row>
    <row r="258" spans="5:14" ht="15">
      <c r="E258" s="249">
        <v>43952</v>
      </c>
      <c r="F258" s="323">
        <f t="shared" si="15"/>
        <v>43982</v>
      </c>
      <c r="G258" s="159">
        <f t="shared" si="16"/>
        <v>2021</v>
      </c>
      <c r="H258" s="290">
        <v>108.6</v>
      </c>
      <c r="I258" s="250">
        <v>292.2</v>
      </c>
      <c r="J258" s="258">
        <f>IF($E258&lt;DATE(2018,7,1),"-",INDEX('Annual Inflation'!$AM$53:$BA$53, MATCH(YEAR(EOMONTH($E258,6)), 'Annual Inflation'!$AM$6:$BA$6, 0))/100)</f>
        <v>8.5065402820157007E-3</v>
      </c>
      <c r="K258" s="258">
        <f>IF($E258&lt;DATE(2018,7,1),"-",INDEX('Annual Inflation'!$AM$50:$BA$50, MATCH(YEAR(EOMONTH($E258,6)), 'Annual Inflation'!$AM$6:$BA$6, 0))/100)</f>
        <v>1.50334712603879E-2</v>
      </c>
      <c r="L258" s="259">
        <f t="shared" si="17"/>
        <v>108.6</v>
      </c>
      <c r="M258" s="259">
        <f t="shared" si="18"/>
        <v>292.2</v>
      </c>
      <c r="N258" s="259">
        <f t="shared" si="19"/>
        <v>292.2</v>
      </c>
    </row>
    <row r="259" spans="5:14" ht="15">
      <c r="E259" s="249">
        <v>43983</v>
      </c>
      <c r="F259" s="323">
        <f t="shared" si="15"/>
        <v>44012</v>
      </c>
      <c r="G259" s="159">
        <f t="shared" si="16"/>
        <v>2021</v>
      </c>
      <c r="H259" s="290">
        <v>108.8</v>
      </c>
      <c r="I259" s="250">
        <v>292.7</v>
      </c>
      <c r="J259" s="258">
        <f>IF($E259&lt;DATE(2018,7,1),"-",INDEX('Annual Inflation'!$AM$53:$BA$53, MATCH(YEAR(EOMONTH($E259,6)), 'Annual Inflation'!$AM$6:$BA$6, 0))/100)</f>
        <v>8.5065402820157007E-3</v>
      </c>
      <c r="K259" s="258">
        <f>IF($E259&lt;DATE(2018,7,1),"-",INDEX('Annual Inflation'!$AM$50:$BA$50, MATCH(YEAR(EOMONTH($E259,6)), 'Annual Inflation'!$AM$6:$BA$6, 0))/100)</f>
        <v>1.50334712603879E-2</v>
      </c>
      <c r="L259" s="259">
        <f t="shared" si="17"/>
        <v>108.8</v>
      </c>
      <c r="M259" s="259">
        <f t="shared" si="18"/>
        <v>292.7</v>
      </c>
      <c r="N259" s="259">
        <f t="shared" si="19"/>
        <v>292.7</v>
      </c>
    </row>
    <row r="260" spans="5:14" ht="15">
      <c r="E260" s="249">
        <v>44013</v>
      </c>
      <c r="F260" s="323">
        <f t="shared" si="15"/>
        <v>44043</v>
      </c>
      <c r="G260" s="159">
        <f t="shared" si="16"/>
        <v>2021</v>
      </c>
      <c r="H260" s="290">
        <v>109.2</v>
      </c>
      <c r="I260" s="250">
        <v>294.2</v>
      </c>
      <c r="J260" s="258">
        <f>IF($E260&lt;DATE(2018,7,1),"-",INDEX('Annual Inflation'!$AM$53:$BA$53, MATCH(YEAR(EOMONTH($E260,6)), 'Annual Inflation'!$AM$6:$BA$6, 0))/100)</f>
        <v>2.5882219500718201E-2</v>
      </c>
      <c r="K260" s="258">
        <f>IF($E260&lt;DATE(2018,7,1),"-",INDEX('Annual Inflation'!$AM$50:$BA$50, MATCH(YEAR(EOMONTH($E260,6)), 'Annual Inflation'!$AM$6:$BA$6, 0))/100)</f>
        <v>4.0452569031158125E-2</v>
      </c>
      <c r="L260" s="259">
        <f t="shared" si="17"/>
        <v>109.2</v>
      </c>
      <c r="M260" s="259">
        <f t="shared" si="18"/>
        <v>294.2</v>
      </c>
      <c r="N260" s="259">
        <f t="shared" si="19"/>
        <v>294.2</v>
      </c>
    </row>
    <row r="261" spans="5:14" ht="15">
      <c r="E261" s="249">
        <v>44044</v>
      </c>
      <c r="F261" s="323">
        <f t="shared" si="15"/>
        <v>44074</v>
      </c>
      <c r="G261" s="159">
        <f t="shared" si="16"/>
        <v>2021</v>
      </c>
      <c r="H261" s="290">
        <v>108.8</v>
      </c>
      <c r="I261" s="250">
        <v>293.3</v>
      </c>
      <c r="J261" s="258">
        <f>IF($E261&lt;DATE(2018,7,1),"-",INDEX('Annual Inflation'!$AM$53:$BA$53, MATCH(YEAR(EOMONTH($E261,6)), 'Annual Inflation'!$AM$6:$BA$6, 0))/100)</f>
        <v>2.5882219500718201E-2</v>
      </c>
      <c r="K261" s="258">
        <f>IF($E261&lt;DATE(2018,7,1),"-",INDEX('Annual Inflation'!$AM$50:$BA$50, MATCH(YEAR(EOMONTH($E261,6)), 'Annual Inflation'!$AM$6:$BA$6, 0))/100)</f>
        <v>4.0452569031158125E-2</v>
      </c>
      <c r="L261" s="259">
        <f t="shared" si="17"/>
        <v>108.8</v>
      </c>
      <c r="M261" s="259">
        <f t="shared" si="18"/>
        <v>293.3</v>
      </c>
      <c r="N261" s="259">
        <f t="shared" si="19"/>
        <v>293.3</v>
      </c>
    </row>
    <row r="262" spans="5:14" ht="15">
      <c r="E262" s="249">
        <v>44075</v>
      </c>
      <c r="F262" s="323">
        <f t="shared" ref="F262:F325" si="20">EOMONTH(E262, 0)</f>
        <v>44104</v>
      </c>
      <c r="G262" s="159">
        <f t="shared" ref="G262:G325" si="21">IF(MONTH(E262)&gt;=4,YEAR(E262)+1,YEAR(E262))</f>
        <v>2021</v>
      </c>
      <c r="H262" s="290">
        <v>109.2</v>
      </c>
      <c r="I262" s="250">
        <v>294.3</v>
      </c>
      <c r="J262" s="258">
        <f>IF($E262&lt;DATE(2018,7,1),"-",INDEX('Annual Inflation'!$AM$53:$BA$53, MATCH(YEAR(EOMONTH($E262,6)), 'Annual Inflation'!$AM$6:$BA$6, 0))/100)</f>
        <v>2.5882219500718201E-2</v>
      </c>
      <c r="K262" s="258">
        <f>IF($E262&lt;DATE(2018,7,1),"-",INDEX('Annual Inflation'!$AM$50:$BA$50, MATCH(YEAR(EOMONTH($E262,6)), 'Annual Inflation'!$AM$6:$BA$6, 0))/100)</f>
        <v>4.0452569031158125E-2</v>
      </c>
      <c r="L262" s="259">
        <f t="shared" ref="L262:L325" si="22">IF(ISBLANK(H262),L261*((1+J262)^(1/12)),H262)</f>
        <v>109.2</v>
      </c>
      <c r="M262" s="259">
        <f t="shared" ref="M262:M325" si="23">IF(ISBLANK(I262),M261*((1+K262)^(1/12)),I262)</f>
        <v>294.3</v>
      </c>
      <c r="N262" s="259">
        <f t="shared" ref="N262:N325" si="24">IF($E262 &lt; DATE(2023,4,1),  M262,  IF($E262 = DATE(2023,4,1), N261 * ((0.5*L262/L261) + (0.5*M262/M261)), N261*(L262/L261)))</f>
        <v>294.3</v>
      </c>
    </row>
    <row r="263" spans="5:14" ht="15">
      <c r="E263" s="249">
        <v>44105</v>
      </c>
      <c r="F263" s="323">
        <f t="shared" si="20"/>
        <v>44135</v>
      </c>
      <c r="G263" s="159">
        <f t="shared" si="21"/>
        <v>2021</v>
      </c>
      <c r="H263" s="290">
        <v>109.2</v>
      </c>
      <c r="I263" s="250">
        <v>294.3</v>
      </c>
      <c r="J263" s="258">
        <f>IF($E263&lt;DATE(2018,7,1),"-",INDEX('Annual Inflation'!$AM$53:$BA$53, MATCH(YEAR(EOMONTH($E263,6)), 'Annual Inflation'!$AM$6:$BA$6, 0))/100)</f>
        <v>2.5882219500718201E-2</v>
      </c>
      <c r="K263" s="258">
        <f>IF($E263&lt;DATE(2018,7,1),"-",INDEX('Annual Inflation'!$AM$50:$BA$50, MATCH(YEAR(EOMONTH($E263,6)), 'Annual Inflation'!$AM$6:$BA$6, 0))/100)</f>
        <v>4.0452569031158125E-2</v>
      </c>
      <c r="L263" s="259">
        <f t="shared" si="22"/>
        <v>109.2</v>
      </c>
      <c r="M263" s="259">
        <f t="shared" si="23"/>
        <v>294.3</v>
      </c>
      <c r="N263" s="259">
        <f t="shared" si="24"/>
        <v>294.3</v>
      </c>
    </row>
    <row r="264" spans="5:14" ht="15">
      <c r="E264" s="249">
        <v>44136</v>
      </c>
      <c r="F264" s="323">
        <f t="shared" si="20"/>
        <v>44165</v>
      </c>
      <c r="G264" s="159">
        <f t="shared" si="21"/>
        <v>2021</v>
      </c>
      <c r="H264" s="290">
        <v>109.1</v>
      </c>
      <c r="I264" s="250">
        <v>293.5</v>
      </c>
      <c r="J264" s="258">
        <f>IF($E264&lt;DATE(2018,7,1),"-",INDEX('Annual Inflation'!$AM$53:$BA$53, MATCH(YEAR(EOMONTH($E264,6)), 'Annual Inflation'!$AM$6:$BA$6, 0))/100)</f>
        <v>2.5882219500718201E-2</v>
      </c>
      <c r="K264" s="258">
        <f>IF($E264&lt;DATE(2018,7,1),"-",INDEX('Annual Inflation'!$AM$50:$BA$50, MATCH(YEAR(EOMONTH($E264,6)), 'Annual Inflation'!$AM$6:$BA$6, 0))/100)</f>
        <v>4.0452569031158125E-2</v>
      </c>
      <c r="L264" s="259">
        <f t="shared" si="22"/>
        <v>109.1</v>
      </c>
      <c r="M264" s="259">
        <f t="shared" si="23"/>
        <v>293.5</v>
      </c>
      <c r="N264" s="259">
        <f t="shared" si="24"/>
        <v>293.5</v>
      </c>
    </row>
    <row r="265" spans="5:14" ht="15">
      <c r="E265" s="249">
        <v>44166</v>
      </c>
      <c r="F265" s="323">
        <f t="shared" si="20"/>
        <v>44196</v>
      </c>
      <c r="G265" s="159">
        <f t="shared" si="21"/>
        <v>2021</v>
      </c>
      <c r="H265" s="290">
        <v>109.4</v>
      </c>
      <c r="I265" s="250">
        <v>295.39999999999998</v>
      </c>
      <c r="J265" s="258">
        <f>IF($E265&lt;DATE(2018,7,1),"-",INDEX('Annual Inflation'!$AM$53:$BA$53, MATCH(YEAR(EOMONTH($E265,6)), 'Annual Inflation'!$AM$6:$BA$6, 0))/100)</f>
        <v>2.5882219500718201E-2</v>
      </c>
      <c r="K265" s="258">
        <f>IF($E265&lt;DATE(2018,7,1),"-",INDEX('Annual Inflation'!$AM$50:$BA$50, MATCH(YEAR(EOMONTH($E265,6)), 'Annual Inflation'!$AM$6:$BA$6, 0))/100)</f>
        <v>4.0452569031158125E-2</v>
      </c>
      <c r="L265" s="259">
        <f t="shared" si="22"/>
        <v>109.4</v>
      </c>
      <c r="M265" s="259">
        <f t="shared" si="23"/>
        <v>295.39999999999998</v>
      </c>
      <c r="N265" s="259">
        <f t="shared" si="24"/>
        <v>295.39999999999998</v>
      </c>
    </row>
    <row r="266" spans="5:14" ht="15">
      <c r="E266" s="249">
        <v>44197</v>
      </c>
      <c r="F266" s="323">
        <f t="shared" si="20"/>
        <v>44227</v>
      </c>
      <c r="G266" s="159">
        <f t="shared" si="21"/>
        <v>2021</v>
      </c>
      <c r="H266" s="290">
        <v>109.3</v>
      </c>
      <c r="I266" s="250">
        <v>294.60000000000002</v>
      </c>
      <c r="J266" s="258">
        <f>IF($E266&lt;DATE(2018,7,1),"-",INDEX('Annual Inflation'!$AM$53:$BA$53, MATCH(YEAR(EOMONTH($E266,6)), 'Annual Inflation'!$AM$6:$BA$6, 0))/100)</f>
        <v>2.5882219500718201E-2</v>
      </c>
      <c r="K266" s="258">
        <f>IF($E266&lt;DATE(2018,7,1),"-",INDEX('Annual Inflation'!$AM$50:$BA$50, MATCH(YEAR(EOMONTH($E266,6)), 'Annual Inflation'!$AM$6:$BA$6, 0))/100)</f>
        <v>4.0452569031158125E-2</v>
      </c>
      <c r="L266" s="259">
        <f t="shared" si="22"/>
        <v>109.3</v>
      </c>
      <c r="M266" s="259">
        <f t="shared" si="23"/>
        <v>294.60000000000002</v>
      </c>
      <c r="N266" s="259">
        <f t="shared" si="24"/>
        <v>294.60000000000002</v>
      </c>
    </row>
    <row r="267" spans="5:14" ht="15">
      <c r="E267" s="249">
        <v>44228</v>
      </c>
      <c r="F267" s="323">
        <f t="shared" si="20"/>
        <v>44255</v>
      </c>
      <c r="G267" s="159">
        <f t="shared" si="21"/>
        <v>2021</v>
      </c>
      <c r="H267" s="290">
        <v>109.4</v>
      </c>
      <c r="I267" s="250">
        <v>296</v>
      </c>
      <c r="J267" s="258">
        <f>IF($E267&lt;DATE(2018,7,1),"-",INDEX('Annual Inflation'!$AM$53:$BA$53, MATCH(YEAR(EOMONTH($E267,6)), 'Annual Inflation'!$AM$6:$BA$6, 0))/100)</f>
        <v>2.5882219500718201E-2</v>
      </c>
      <c r="K267" s="258">
        <f>IF($E267&lt;DATE(2018,7,1),"-",INDEX('Annual Inflation'!$AM$50:$BA$50, MATCH(YEAR(EOMONTH($E267,6)), 'Annual Inflation'!$AM$6:$BA$6, 0))/100)</f>
        <v>4.0452569031158125E-2</v>
      </c>
      <c r="L267" s="259">
        <f t="shared" si="22"/>
        <v>109.4</v>
      </c>
      <c r="M267" s="259">
        <f t="shared" si="23"/>
        <v>296</v>
      </c>
      <c r="N267" s="259">
        <f t="shared" si="24"/>
        <v>296</v>
      </c>
    </row>
    <row r="268" spans="5:14" ht="15">
      <c r="E268" s="249">
        <v>44256</v>
      </c>
      <c r="F268" s="323">
        <f t="shared" si="20"/>
        <v>44286</v>
      </c>
      <c r="G268" s="159">
        <f t="shared" si="21"/>
        <v>2021</v>
      </c>
      <c r="H268" s="290">
        <v>109.7</v>
      </c>
      <c r="I268" s="250">
        <v>296.89999999999998</v>
      </c>
      <c r="J268" s="258">
        <f>IF($E268&lt;DATE(2018,7,1),"-",INDEX('Annual Inflation'!$AM$53:$BA$53, MATCH(YEAR(EOMONTH($E268,6)), 'Annual Inflation'!$AM$6:$BA$6, 0))/100)</f>
        <v>2.5882219500718201E-2</v>
      </c>
      <c r="K268" s="258">
        <f>IF($E268&lt;DATE(2018,7,1),"-",INDEX('Annual Inflation'!$AM$50:$BA$50, MATCH(YEAR(EOMONTH($E268,6)), 'Annual Inflation'!$AM$6:$BA$6, 0))/100)</f>
        <v>4.0452569031158125E-2</v>
      </c>
      <c r="L268" s="259">
        <f t="shared" si="22"/>
        <v>109.7</v>
      </c>
      <c r="M268" s="259">
        <f t="shared" si="23"/>
        <v>296.89999999999998</v>
      </c>
      <c r="N268" s="259">
        <f t="shared" si="24"/>
        <v>296.89999999999998</v>
      </c>
    </row>
    <row r="269" spans="5:14" ht="15">
      <c r="E269" s="249">
        <v>44287</v>
      </c>
      <c r="F269" s="323">
        <f t="shared" si="20"/>
        <v>44316</v>
      </c>
      <c r="G269" s="159">
        <f t="shared" si="21"/>
        <v>2022</v>
      </c>
      <c r="H269" s="290">
        <v>110.4</v>
      </c>
      <c r="I269" s="250">
        <v>301.10000000000002</v>
      </c>
      <c r="J269" s="258">
        <f>IF($E269&lt;DATE(2018,7,1),"-",INDEX('Annual Inflation'!$AM$53:$BA$53, MATCH(YEAR(EOMONTH($E269,6)), 'Annual Inflation'!$AM$6:$BA$6, 0))/100)</f>
        <v>2.5882219500718201E-2</v>
      </c>
      <c r="K269" s="258">
        <f>IF($E269&lt;DATE(2018,7,1),"-",INDEX('Annual Inflation'!$AM$50:$BA$50, MATCH(YEAR(EOMONTH($E269,6)), 'Annual Inflation'!$AM$6:$BA$6, 0))/100)</f>
        <v>4.0452569031158125E-2</v>
      </c>
      <c r="L269" s="259">
        <f t="shared" ref="L269:L287" si="25">IF(ISBLANK(H269),L268*((1+J269)^(1/12)),H269)</f>
        <v>110.4</v>
      </c>
      <c r="M269" s="259">
        <f t="shared" ref="M269:M287" si="26">IF(ISBLANK(I269),M268*((1+K269)^(1/12)),I269)</f>
        <v>301.10000000000002</v>
      </c>
      <c r="N269" s="259">
        <f t="shared" si="24"/>
        <v>301.10000000000002</v>
      </c>
    </row>
    <row r="270" spans="5:14" ht="15">
      <c r="E270" s="249">
        <v>44317</v>
      </c>
      <c r="F270" s="323">
        <f t="shared" si="20"/>
        <v>44347</v>
      </c>
      <c r="G270" s="159">
        <f t="shared" si="21"/>
        <v>2022</v>
      </c>
      <c r="H270" s="290">
        <v>111</v>
      </c>
      <c r="I270" s="250">
        <v>301.89999999999998</v>
      </c>
      <c r="J270" s="258">
        <f>IF($E270&lt;DATE(2018,7,1),"-",INDEX('Annual Inflation'!$AM$53:$BA$53, MATCH(YEAR(EOMONTH($E270,6)), 'Annual Inflation'!$AM$6:$BA$6, 0))/100)</f>
        <v>2.5882219500718201E-2</v>
      </c>
      <c r="K270" s="258">
        <f>IF($E270&lt;DATE(2018,7,1),"-",INDEX('Annual Inflation'!$AM$50:$BA$50, MATCH(YEAR(EOMONTH($E270,6)), 'Annual Inflation'!$AM$6:$BA$6, 0))/100)</f>
        <v>4.0452569031158125E-2</v>
      </c>
      <c r="L270" s="259">
        <f t="shared" si="25"/>
        <v>111</v>
      </c>
      <c r="M270" s="259">
        <f t="shared" si="26"/>
        <v>301.89999999999998</v>
      </c>
      <c r="N270" s="259">
        <f t="shared" si="24"/>
        <v>301.89999999999998</v>
      </c>
    </row>
    <row r="271" spans="5:14" ht="15">
      <c r="E271" s="249">
        <v>44348</v>
      </c>
      <c r="F271" s="323">
        <f t="shared" si="20"/>
        <v>44377</v>
      </c>
      <c r="G271" s="159">
        <f t="shared" si="21"/>
        <v>2022</v>
      </c>
      <c r="H271" s="290">
        <v>111.4</v>
      </c>
      <c r="I271" s="250">
        <v>304</v>
      </c>
      <c r="J271" s="258">
        <f>IF($E271&lt;DATE(2018,7,1),"-",INDEX('Annual Inflation'!$AM$53:$BA$53, MATCH(YEAR(EOMONTH($E271,6)), 'Annual Inflation'!$AM$6:$BA$6, 0))/100)</f>
        <v>2.5882219500718201E-2</v>
      </c>
      <c r="K271" s="258">
        <f>IF($E271&lt;DATE(2018,7,1),"-",INDEX('Annual Inflation'!$AM$50:$BA$50, MATCH(YEAR(EOMONTH($E271,6)), 'Annual Inflation'!$AM$6:$BA$6, 0))/100)</f>
        <v>4.0452569031158125E-2</v>
      </c>
      <c r="L271" s="259">
        <f t="shared" si="25"/>
        <v>111.4</v>
      </c>
      <c r="M271" s="259">
        <f t="shared" si="26"/>
        <v>304</v>
      </c>
      <c r="N271" s="259">
        <f t="shared" si="24"/>
        <v>304</v>
      </c>
    </row>
    <row r="272" spans="5:14" ht="15">
      <c r="E272" s="249">
        <v>44378</v>
      </c>
      <c r="F272" s="323">
        <f t="shared" si="20"/>
        <v>44408</v>
      </c>
      <c r="G272" s="159">
        <f t="shared" si="21"/>
        <v>2022</v>
      </c>
      <c r="H272" s="290">
        <v>111.4</v>
      </c>
      <c r="I272" s="250">
        <v>305.5</v>
      </c>
      <c r="J272" s="258">
        <f>IF($E272&lt;DATE(2018,7,1),"-",INDEX('Annual Inflation'!$AM$53:$BA$53, MATCH(YEAR(EOMONTH($E272,6)), 'Annual Inflation'!$AM$6:$BA$6, 0))/100)</f>
        <v>9.0667455547039033E-2</v>
      </c>
      <c r="K272" s="258">
        <f>IF($E272&lt;DATE(2018,7,1),"-",INDEX('Annual Inflation'!$AM$50:$BA$50, MATCH(YEAR(EOMONTH($E272,6)), 'Annual Inflation'!$AM$6:$BA$6, 0))/100)</f>
        <v>0.11584699426229506</v>
      </c>
      <c r="L272" s="259">
        <f t="shared" si="25"/>
        <v>111.4</v>
      </c>
      <c r="M272" s="259">
        <f t="shared" si="26"/>
        <v>305.5</v>
      </c>
      <c r="N272" s="259">
        <f t="shared" si="24"/>
        <v>305.5</v>
      </c>
    </row>
    <row r="273" spans="5:14" ht="15">
      <c r="E273" s="249">
        <v>44409</v>
      </c>
      <c r="F273" s="323">
        <f t="shared" si="20"/>
        <v>44439</v>
      </c>
      <c r="G273" s="159">
        <f t="shared" si="21"/>
        <v>2022</v>
      </c>
      <c r="H273" s="290">
        <v>112.1</v>
      </c>
      <c r="I273" s="250">
        <v>307.39999999999998</v>
      </c>
      <c r="J273" s="258">
        <f>IF($E273&lt;DATE(2018,7,1),"-",INDEX('Annual Inflation'!$AM$53:$BA$53, MATCH(YEAR(EOMONTH($E273,6)), 'Annual Inflation'!$AM$6:$BA$6, 0))/100)</f>
        <v>9.0667455547039033E-2</v>
      </c>
      <c r="K273" s="258">
        <f>IF($E273&lt;DATE(2018,7,1),"-",INDEX('Annual Inflation'!$AM$50:$BA$50, MATCH(YEAR(EOMONTH($E273,6)), 'Annual Inflation'!$AM$6:$BA$6, 0))/100)</f>
        <v>0.11584699426229506</v>
      </c>
      <c r="L273" s="259">
        <f t="shared" si="25"/>
        <v>112.1</v>
      </c>
      <c r="M273" s="259">
        <f t="shared" si="26"/>
        <v>307.39999999999998</v>
      </c>
      <c r="N273" s="259">
        <f t="shared" si="24"/>
        <v>307.39999999999998</v>
      </c>
    </row>
    <row r="274" spans="5:14" ht="15">
      <c r="E274" s="249">
        <v>44440</v>
      </c>
      <c r="F274" s="323">
        <f t="shared" si="20"/>
        <v>44469</v>
      </c>
      <c r="G274" s="159">
        <f t="shared" si="21"/>
        <v>2022</v>
      </c>
      <c r="H274" s="290">
        <v>112.4</v>
      </c>
      <c r="I274" s="250">
        <v>308.60000000000002</v>
      </c>
      <c r="J274" s="258">
        <f>IF($E274&lt;DATE(2018,7,1),"-",INDEX('Annual Inflation'!$AM$53:$BA$53, MATCH(YEAR(EOMONTH($E274,6)), 'Annual Inflation'!$AM$6:$BA$6, 0))/100)</f>
        <v>9.0667455547039033E-2</v>
      </c>
      <c r="K274" s="258">
        <f>IF($E274&lt;DATE(2018,7,1),"-",INDEX('Annual Inflation'!$AM$50:$BA$50, MATCH(YEAR(EOMONTH($E274,6)), 'Annual Inflation'!$AM$6:$BA$6, 0))/100)</f>
        <v>0.11584699426229506</v>
      </c>
      <c r="L274" s="259">
        <f t="shared" si="25"/>
        <v>112.4</v>
      </c>
      <c r="M274" s="259">
        <f t="shared" si="26"/>
        <v>308.60000000000002</v>
      </c>
      <c r="N274" s="259">
        <f t="shared" si="24"/>
        <v>308.60000000000002</v>
      </c>
    </row>
    <row r="275" spans="5:14" ht="15">
      <c r="E275" s="249">
        <v>44470</v>
      </c>
      <c r="F275" s="323">
        <f t="shared" si="20"/>
        <v>44500</v>
      </c>
      <c r="G275" s="159">
        <f t="shared" si="21"/>
        <v>2022</v>
      </c>
      <c r="H275" s="290">
        <v>113.4</v>
      </c>
      <c r="I275" s="250">
        <v>312</v>
      </c>
      <c r="J275" s="258">
        <f>IF($E275&lt;DATE(2018,7,1),"-",INDEX('Annual Inflation'!$AM$53:$BA$53, MATCH(YEAR(EOMONTH($E275,6)), 'Annual Inflation'!$AM$6:$BA$6, 0))/100)</f>
        <v>9.0667455547039033E-2</v>
      </c>
      <c r="K275" s="258">
        <f>IF($E275&lt;DATE(2018,7,1),"-",INDEX('Annual Inflation'!$AM$50:$BA$50, MATCH(YEAR(EOMONTH($E275,6)), 'Annual Inflation'!$AM$6:$BA$6, 0))/100)</f>
        <v>0.11584699426229506</v>
      </c>
      <c r="L275" s="259">
        <f t="shared" si="25"/>
        <v>113.4</v>
      </c>
      <c r="M275" s="259">
        <f t="shared" si="26"/>
        <v>312</v>
      </c>
      <c r="N275" s="259">
        <f t="shared" si="24"/>
        <v>312</v>
      </c>
    </row>
    <row r="276" spans="5:14" ht="15">
      <c r="E276" s="249">
        <v>44501</v>
      </c>
      <c r="F276" s="323">
        <f t="shared" si="20"/>
        <v>44530</v>
      </c>
      <c r="G276" s="159">
        <f t="shared" si="21"/>
        <v>2022</v>
      </c>
      <c r="H276" s="290">
        <v>114.1</v>
      </c>
      <c r="I276" s="250">
        <v>314.3</v>
      </c>
      <c r="J276" s="258">
        <f>IF($E276&lt;DATE(2018,7,1),"-",INDEX('Annual Inflation'!$AM$53:$BA$53, MATCH(YEAR(EOMONTH($E276,6)), 'Annual Inflation'!$AM$6:$BA$6, 0))/100)</f>
        <v>9.0667455547039033E-2</v>
      </c>
      <c r="K276" s="258">
        <f>IF($E276&lt;DATE(2018,7,1),"-",INDEX('Annual Inflation'!$AM$50:$BA$50, MATCH(YEAR(EOMONTH($E276,6)), 'Annual Inflation'!$AM$6:$BA$6, 0))/100)</f>
        <v>0.11584699426229506</v>
      </c>
      <c r="L276" s="259">
        <f t="shared" si="25"/>
        <v>114.1</v>
      </c>
      <c r="M276" s="259">
        <f t="shared" si="26"/>
        <v>314.3</v>
      </c>
      <c r="N276" s="259">
        <f t="shared" si="24"/>
        <v>314.3</v>
      </c>
    </row>
    <row r="277" spans="5:14" ht="15">
      <c r="E277" s="249">
        <v>44531</v>
      </c>
      <c r="F277" s="323">
        <f t="shared" si="20"/>
        <v>44561</v>
      </c>
      <c r="G277" s="159">
        <f t="shared" si="21"/>
        <v>2022</v>
      </c>
      <c r="H277" s="290">
        <v>114.7</v>
      </c>
      <c r="I277" s="250">
        <v>317.7</v>
      </c>
      <c r="J277" s="258">
        <f>IF($E277&lt;DATE(2018,7,1),"-",INDEX('Annual Inflation'!$AM$53:$BA$53, MATCH(YEAR(EOMONTH($E277,6)), 'Annual Inflation'!$AM$6:$BA$6, 0))/100)</f>
        <v>9.0667455547039033E-2</v>
      </c>
      <c r="K277" s="258">
        <f>IF($E277&lt;DATE(2018,7,1),"-",INDEX('Annual Inflation'!$AM$50:$BA$50, MATCH(YEAR(EOMONTH($E277,6)), 'Annual Inflation'!$AM$6:$BA$6, 0))/100)</f>
        <v>0.11584699426229506</v>
      </c>
      <c r="L277" s="259">
        <f t="shared" si="25"/>
        <v>114.7</v>
      </c>
      <c r="M277" s="259">
        <f t="shared" si="26"/>
        <v>317.7</v>
      </c>
      <c r="N277" s="259">
        <f t="shared" si="24"/>
        <v>317.7</v>
      </c>
    </row>
    <row r="278" spans="5:14" ht="15">
      <c r="E278" s="249">
        <v>44562</v>
      </c>
      <c r="F278" s="323">
        <f t="shared" si="20"/>
        <v>44592</v>
      </c>
      <c r="G278" s="159">
        <f t="shared" si="21"/>
        <v>2022</v>
      </c>
      <c r="H278" s="290">
        <v>114.6</v>
      </c>
      <c r="I278" s="250">
        <v>317.7</v>
      </c>
      <c r="J278" s="258">
        <f>IF($E278&lt;DATE(2018,7,1),"-",INDEX('Annual Inflation'!$AM$53:$BA$53, MATCH(YEAR(EOMONTH($E278,6)), 'Annual Inflation'!$AM$6:$BA$6, 0))/100)</f>
        <v>9.0667455547039033E-2</v>
      </c>
      <c r="K278" s="258">
        <f>IF($E278&lt;DATE(2018,7,1),"-",INDEX('Annual Inflation'!$AM$50:$BA$50, MATCH(YEAR(EOMONTH($E278,6)), 'Annual Inflation'!$AM$6:$BA$6, 0))/100)</f>
        <v>0.11584699426229506</v>
      </c>
      <c r="L278" s="259">
        <f t="shared" si="25"/>
        <v>114.6</v>
      </c>
      <c r="M278" s="259">
        <f t="shared" si="26"/>
        <v>317.7</v>
      </c>
      <c r="N278" s="259">
        <f t="shared" si="24"/>
        <v>317.7</v>
      </c>
    </row>
    <row r="279" spans="5:14" ht="15">
      <c r="E279" s="249">
        <v>44593</v>
      </c>
      <c r="F279" s="323">
        <f t="shared" si="20"/>
        <v>44620</v>
      </c>
      <c r="G279" s="159">
        <f t="shared" si="21"/>
        <v>2022</v>
      </c>
      <c r="H279" s="290">
        <v>115.4</v>
      </c>
      <c r="I279" s="250">
        <v>320.2</v>
      </c>
      <c r="J279" s="258">
        <f>IF($E279&lt;DATE(2018,7,1),"-",INDEX('Annual Inflation'!$AM$53:$BA$53, MATCH(YEAR(EOMONTH($E279,6)), 'Annual Inflation'!$AM$6:$BA$6, 0))/100)</f>
        <v>9.0667455547039033E-2</v>
      </c>
      <c r="K279" s="258">
        <f>IF($E279&lt;DATE(2018,7,1),"-",INDEX('Annual Inflation'!$AM$50:$BA$50, MATCH(YEAR(EOMONTH($E279,6)), 'Annual Inflation'!$AM$6:$BA$6, 0))/100)</f>
        <v>0.11584699426229506</v>
      </c>
      <c r="L279" s="259">
        <f t="shared" si="25"/>
        <v>115.4</v>
      </c>
      <c r="M279" s="259">
        <f t="shared" si="26"/>
        <v>320.2</v>
      </c>
      <c r="N279" s="259">
        <f t="shared" si="24"/>
        <v>320.2</v>
      </c>
    </row>
    <row r="280" spans="5:14" ht="15">
      <c r="E280" s="249">
        <v>44621</v>
      </c>
      <c r="F280" s="323">
        <f t="shared" si="20"/>
        <v>44651</v>
      </c>
      <c r="G280" s="159">
        <f t="shared" si="21"/>
        <v>2022</v>
      </c>
      <c r="H280" s="290">
        <v>116.5</v>
      </c>
      <c r="I280" s="250">
        <v>323.5</v>
      </c>
      <c r="J280" s="258">
        <f>IF($E280&lt;DATE(2018,7,1),"-",INDEX('Annual Inflation'!$AM$53:$BA$53, MATCH(YEAR(EOMONTH($E280,6)), 'Annual Inflation'!$AM$6:$BA$6, 0))/100)</f>
        <v>9.0667455547039033E-2</v>
      </c>
      <c r="K280" s="258">
        <f>IF($E280&lt;DATE(2018,7,1),"-",INDEX('Annual Inflation'!$AM$50:$BA$50, MATCH(YEAR(EOMONTH($E280,6)), 'Annual Inflation'!$AM$6:$BA$6, 0))/100)</f>
        <v>0.11584699426229506</v>
      </c>
      <c r="L280" s="259">
        <f t="shared" si="25"/>
        <v>116.5</v>
      </c>
      <c r="M280" s="259">
        <f t="shared" si="26"/>
        <v>323.5</v>
      </c>
      <c r="N280" s="259">
        <f t="shared" si="24"/>
        <v>323.5</v>
      </c>
    </row>
    <row r="281" spans="5:14" ht="15">
      <c r="E281" s="249">
        <v>44652</v>
      </c>
      <c r="F281" s="323">
        <f t="shared" si="20"/>
        <v>44681</v>
      </c>
      <c r="G281" s="159">
        <f t="shared" si="21"/>
        <v>2023</v>
      </c>
      <c r="H281" s="290">
        <v>119</v>
      </c>
      <c r="I281" s="250">
        <v>334.6</v>
      </c>
      <c r="J281" s="258">
        <f>IF($E281&lt;DATE(2018,7,1),"-",INDEX('Annual Inflation'!$AM$53:$BA$53, MATCH(YEAR(EOMONTH($E281,6)), 'Annual Inflation'!$AM$6:$BA$6, 0))/100)</f>
        <v>9.0667455547039033E-2</v>
      </c>
      <c r="K281" s="258">
        <f>IF($E281&lt;DATE(2018,7,1),"-",INDEX('Annual Inflation'!$AM$50:$BA$50, MATCH(YEAR(EOMONTH($E281,6)), 'Annual Inflation'!$AM$6:$BA$6, 0))/100)</f>
        <v>0.11584699426229506</v>
      </c>
      <c r="L281" s="259">
        <f t="shared" si="25"/>
        <v>119</v>
      </c>
      <c r="M281" s="259">
        <f t="shared" si="26"/>
        <v>334.6</v>
      </c>
      <c r="N281" s="259">
        <f t="shared" si="24"/>
        <v>334.6</v>
      </c>
    </row>
    <row r="282" spans="5:14" ht="15">
      <c r="E282" s="249">
        <v>44682</v>
      </c>
      <c r="F282" s="323">
        <f t="shared" si="20"/>
        <v>44712</v>
      </c>
      <c r="G282" s="159">
        <f t="shared" si="21"/>
        <v>2023</v>
      </c>
      <c r="H282" s="499">
        <v>119.7</v>
      </c>
      <c r="I282" s="499">
        <v>337.1</v>
      </c>
      <c r="J282" s="258">
        <f>IF($E282&lt;DATE(2018,7,1),"-",INDEX('Annual Inflation'!$AM$53:$BA$53, MATCH(YEAR(EOMONTH($E282,6)), 'Annual Inflation'!$AM$6:$BA$6, 0))/100)</f>
        <v>9.0667455547039033E-2</v>
      </c>
      <c r="K282" s="258">
        <f>IF($E282&lt;DATE(2018,7,1),"-",INDEX('Annual Inflation'!$AM$50:$BA$50, MATCH(YEAR(EOMONTH($E282,6)), 'Annual Inflation'!$AM$6:$BA$6, 0))/100)</f>
        <v>0.11584699426229506</v>
      </c>
      <c r="L282" s="259">
        <f t="shared" si="25"/>
        <v>119.7</v>
      </c>
      <c r="M282" s="259">
        <f t="shared" si="26"/>
        <v>337.1</v>
      </c>
      <c r="N282" s="259">
        <f t="shared" si="24"/>
        <v>337.1</v>
      </c>
    </row>
    <row r="283" spans="5:14" ht="15">
      <c r="E283" s="249">
        <v>44713</v>
      </c>
      <c r="F283" s="323">
        <f t="shared" si="20"/>
        <v>44742</v>
      </c>
      <c r="G283" s="159">
        <f t="shared" si="21"/>
        <v>2023</v>
      </c>
      <c r="H283" s="499">
        <v>120.5</v>
      </c>
      <c r="I283" s="550">
        <v>340</v>
      </c>
      <c r="J283" s="258">
        <f>IF($E283&lt;DATE(2018,7,1),"-",INDEX('Annual Inflation'!$AM$53:$BA$53, MATCH(YEAR(EOMONTH($E283,6)), 'Annual Inflation'!$AM$6:$BA$6, 0))/100)</f>
        <v>9.0667455547039033E-2</v>
      </c>
      <c r="K283" s="258">
        <f>IF($E283&lt;DATE(2018,7,1),"-",INDEX('Annual Inflation'!$AM$50:$BA$50, MATCH(YEAR(EOMONTH($E283,6)), 'Annual Inflation'!$AM$6:$BA$6, 0))/100)</f>
        <v>0.11584699426229506</v>
      </c>
      <c r="L283" s="259">
        <f t="shared" si="25"/>
        <v>120.5</v>
      </c>
      <c r="M283" s="259">
        <f t="shared" si="26"/>
        <v>340</v>
      </c>
      <c r="N283" s="259">
        <f t="shared" si="24"/>
        <v>340</v>
      </c>
    </row>
    <row r="284" spans="5:14" ht="15">
      <c r="E284" s="249">
        <v>44743</v>
      </c>
      <c r="F284" s="323">
        <f t="shared" si="20"/>
        <v>44773</v>
      </c>
      <c r="G284" s="159">
        <f t="shared" si="21"/>
        <v>2023</v>
      </c>
      <c r="H284" s="500">
        <v>121.2</v>
      </c>
      <c r="I284" s="500">
        <v>343.2</v>
      </c>
      <c r="J284" s="258">
        <f>IF($E284&lt;DATE(2018,7,1),"-",INDEX('Annual Inflation'!$AM$53:$BA$53, MATCH(YEAR(EOMONTH($E284,6)), 'Annual Inflation'!$AM$6:$BA$6, 0))/100)</f>
        <v>6.1305643823576617E-2</v>
      </c>
      <c r="K284" s="258">
        <f>IF($E284&lt;DATE(2018,7,1),"-",INDEX('Annual Inflation'!$AM$50:$BA$50, MATCH(YEAR(EOMONTH($E284,6)), 'Annual Inflation'!$AM$6:$BA$6, 0))/100)</f>
        <v>8.8846248062890876E-2</v>
      </c>
      <c r="L284" s="259">
        <f t="shared" si="25"/>
        <v>121.2</v>
      </c>
      <c r="M284" s="259">
        <f t="shared" si="26"/>
        <v>343.2</v>
      </c>
      <c r="N284" s="259">
        <f t="shared" si="24"/>
        <v>343.2</v>
      </c>
    </row>
    <row r="285" spans="5:14" ht="15">
      <c r="E285" s="249">
        <v>44774</v>
      </c>
      <c r="F285" s="323">
        <f t="shared" si="20"/>
        <v>44804</v>
      </c>
      <c r="G285" s="159">
        <f t="shared" si="21"/>
        <v>2023</v>
      </c>
      <c r="H285" s="500">
        <v>121.8</v>
      </c>
      <c r="I285" s="500">
        <v>345.2</v>
      </c>
      <c r="J285" s="258">
        <f>IF($E285&lt;DATE(2018,7,1),"-",INDEX('Annual Inflation'!$AM$53:$BA$53, MATCH(YEAR(EOMONTH($E285,6)), 'Annual Inflation'!$AM$6:$BA$6, 0))/100)</f>
        <v>6.1305643823576617E-2</v>
      </c>
      <c r="K285" s="258">
        <f>IF($E285&lt;DATE(2018,7,1),"-",INDEX('Annual Inflation'!$AM$50:$BA$50, MATCH(YEAR(EOMONTH($E285,6)), 'Annual Inflation'!$AM$6:$BA$6, 0))/100)</f>
        <v>8.8846248062890876E-2</v>
      </c>
      <c r="L285" s="259">
        <f t="shared" si="25"/>
        <v>121.8</v>
      </c>
      <c r="M285" s="259">
        <f t="shared" si="26"/>
        <v>345.2</v>
      </c>
      <c r="N285" s="259">
        <f t="shared" si="24"/>
        <v>345.2</v>
      </c>
    </row>
    <row r="286" spans="5:14" ht="15">
      <c r="E286" s="249">
        <v>44805</v>
      </c>
      <c r="F286" s="323">
        <f t="shared" si="20"/>
        <v>44834</v>
      </c>
      <c r="G286" s="159">
        <f t="shared" si="21"/>
        <v>2023</v>
      </c>
      <c r="H286" s="500">
        <v>122.3</v>
      </c>
      <c r="I286" s="500">
        <v>347.6</v>
      </c>
      <c r="J286" s="258">
        <f>IF($E286&lt;DATE(2018,7,1),"-",INDEX('Annual Inflation'!$AM$53:$BA$53, MATCH(YEAR(EOMONTH($E286,6)), 'Annual Inflation'!$AM$6:$BA$6, 0))/100)</f>
        <v>6.1305643823576617E-2</v>
      </c>
      <c r="K286" s="258">
        <f>IF($E286&lt;DATE(2018,7,1),"-",INDEX('Annual Inflation'!$AM$50:$BA$50, MATCH(YEAR(EOMONTH($E286,6)), 'Annual Inflation'!$AM$6:$BA$6, 0))/100)</f>
        <v>8.8846248062890876E-2</v>
      </c>
      <c r="L286" s="259">
        <f t="shared" si="25"/>
        <v>122.3</v>
      </c>
      <c r="M286" s="259">
        <f t="shared" si="26"/>
        <v>347.6</v>
      </c>
      <c r="N286" s="259">
        <f t="shared" si="24"/>
        <v>347.6</v>
      </c>
    </row>
    <row r="287" spans="5:14" ht="15">
      <c r="E287" s="249">
        <v>44835</v>
      </c>
      <c r="F287" s="323">
        <f t="shared" si="20"/>
        <v>44865</v>
      </c>
      <c r="G287" s="159">
        <f t="shared" si="21"/>
        <v>2023</v>
      </c>
      <c r="H287" s="500">
        <v>124.3</v>
      </c>
      <c r="I287" s="500">
        <v>356.2</v>
      </c>
      <c r="J287" s="258">
        <f>IF($E287&lt;DATE(2018,7,1),"-",INDEX('Annual Inflation'!$AM$53:$BA$53, MATCH(YEAR(EOMONTH($E287,6)), 'Annual Inflation'!$AM$6:$BA$6, 0))/100)</f>
        <v>6.1305643823576617E-2</v>
      </c>
      <c r="K287" s="258">
        <f>IF($E287&lt;DATE(2018,7,1),"-",INDEX('Annual Inflation'!$AM$50:$BA$50, MATCH(YEAR(EOMONTH($E287,6)), 'Annual Inflation'!$AM$6:$BA$6, 0))/100)</f>
        <v>8.8846248062890876E-2</v>
      </c>
      <c r="L287" s="259">
        <f t="shared" si="25"/>
        <v>124.3</v>
      </c>
      <c r="M287" s="259">
        <f t="shared" si="26"/>
        <v>356.2</v>
      </c>
      <c r="N287" s="259">
        <f t="shared" si="24"/>
        <v>356.2</v>
      </c>
    </row>
    <row r="288" spans="5:14" ht="15">
      <c r="E288" s="249">
        <v>44866</v>
      </c>
      <c r="F288" s="323">
        <f t="shared" si="20"/>
        <v>44895</v>
      </c>
      <c r="G288" s="159">
        <f t="shared" si="21"/>
        <v>2023</v>
      </c>
      <c r="H288" s="500">
        <v>124.8</v>
      </c>
      <c r="I288" s="500">
        <v>358.3</v>
      </c>
      <c r="J288" s="258">
        <f>IF($E288&lt;DATE(2018,7,1),"-",INDEX('Annual Inflation'!$AM$53:$BA$53, MATCH(YEAR(EOMONTH($E288,6)), 'Annual Inflation'!$AM$6:$BA$6, 0))/100)</f>
        <v>6.1305643823576617E-2</v>
      </c>
      <c r="K288" s="258">
        <f>IF($E288&lt;DATE(2018,7,1),"-",INDEX('Annual Inflation'!$AM$50:$BA$50, MATCH(YEAR(EOMONTH($E288,6)), 'Annual Inflation'!$AM$6:$BA$6, 0))/100)</f>
        <v>8.8846248062890876E-2</v>
      </c>
      <c r="L288" s="259">
        <f t="shared" si="22"/>
        <v>124.8</v>
      </c>
      <c r="M288" s="259">
        <f t="shared" si="23"/>
        <v>358.3</v>
      </c>
      <c r="N288" s="259">
        <f t="shared" si="24"/>
        <v>358.3</v>
      </c>
    </row>
    <row r="289" spans="5:14" ht="15">
      <c r="E289" s="249">
        <v>44896</v>
      </c>
      <c r="F289" s="323">
        <f t="shared" si="20"/>
        <v>44926</v>
      </c>
      <c r="G289" s="159">
        <f t="shared" si="21"/>
        <v>2023</v>
      </c>
      <c r="H289" s="500">
        <v>125.3</v>
      </c>
      <c r="I289" s="500">
        <v>360.4</v>
      </c>
      <c r="J289" s="258">
        <f>IF($E289&lt;DATE(2018,7,1),"-",INDEX('Annual Inflation'!$AM$53:$BA$53, MATCH(YEAR(EOMONTH($E289,6)), 'Annual Inflation'!$AM$6:$BA$6, 0))/100)</f>
        <v>6.1305643823576617E-2</v>
      </c>
      <c r="K289" s="258">
        <f>IF($E289&lt;DATE(2018,7,1),"-",INDEX('Annual Inflation'!$AM$50:$BA$50, MATCH(YEAR(EOMONTH($E289,6)), 'Annual Inflation'!$AM$6:$BA$6, 0))/100)</f>
        <v>8.8846248062890876E-2</v>
      </c>
      <c r="L289" s="259">
        <f t="shared" si="22"/>
        <v>125.3</v>
      </c>
      <c r="M289" s="259">
        <f t="shared" si="23"/>
        <v>360.4</v>
      </c>
      <c r="N289" s="259">
        <f t="shared" si="24"/>
        <v>360.4</v>
      </c>
    </row>
    <row r="290" spans="5:14" ht="15">
      <c r="E290" s="249">
        <v>44927</v>
      </c>
      <c r="F290" s="323">
        <f t="shared" si="20"/>
        <v>44957</v>
      </c>
      <c r="G290" s="159">
        <f t="shared" si="21"/>
        <v>2023</v>
      </c>
      <c r="H290" s="500">
        <v>124.8</v>
      </c>
      <c r="I290" s="500">
        <v>360.3</v>
      </c>
      <c r="J290" s="258">
        <f>IF($E290&lt;DATE(2018,7,1),"-",INDEX('Annual Inflation'!$AM$53:$BA$53, MATCH(YEAR(EOMONTH($E290,6)), 'Annual Inflation'!$AM$6:$BA$6, 0))/100)</f>
        <v>6.1305643823576617E-2</v>
      </c>
      <c r="K290" s="258">
        <f>IF($E290&lt;DATE(2018,7,1),"-",INDEX('Annual Inflation'!$AM$50:$BA$50, MATCH(YEAR(EOMONTH($E290,6)), 'Annual Inflation'!$AM$6:$BA$6, 0))/100)</f>
        <v>8.8846248062890876E-2</v>
      </c>
      <c r="L290" s="259">
        <f t="shared" si="22"/>
        <v>124.8</v>
      </c>
      <c r="M290" s="259">
        <f t="shared" si="23"/>
        <v>360.3</v>
      </c>
      <c r="N290" s="259">
        <f t="shared" si="24"/>
        <v>360.3</v>
      </c>
    </row>
    <row r="291" spans="5:14" ht="15">
      <c r="E291" s="249">
        <v>44958</v>
      </c>
      <c r="F291" s="323">
        <f t="shared" si="20"/>
        <v>44985</v>
      </c>
      <c r="G291" s="159">
        <f t="shared" si="21"/>
        <v>2023</v>
      </c>
      <c r="H291" s="500">
        <v>126</v>
      </c>
      <c r="I291" s="500">
        <v>364.5</v>
      </c>
      <c r="J291" s="258">
        <f>IF($E291&lt;DATE(2018,7,1),"-",INDEX('Annual Inflation'!$AM$53:$BA$53, MATCH(YEAR(EOMONTH($E291,6)), 'Annual Inflation'!$AM$6:$BA$6, 0))/100)</f>
        <v>6.1305643823576617E-2</v>
      </c>
      <c r="K291" s="258">
        <f>IF($E291&lt;DATE(2018,7,1),"-",INDEX('Annual Inflation'!$AM$50:$BA$50, MATCH(YEAR(EOMONTH($E291,6)), 'Annual Inflation'!$AM$6:$BA$6, 0))/100)</f>
        <v>8.8846248062890876E-2</v>
      </c>
      <c r="L291" s="259">
        <f t="shared" si="22"/>
        <v>126</v>
      </c>
      <c r="M291" s="259">
        <f t="shared" si="23"/>
        <v>364.5</v>
      </c>
      <c r="N291" s="259">
        <f t="shared" si="24"/>
        <v>364.5</v>
      </c>
    </row>
    <row r="292" spans="5:14" ht="15">
      <c r="E292" s="249">
        <v>44986</v>
      </c>
      <c r="F292" s="323">
        <f t="shared" si="20"/>
        <v>45016</v>
      </c>
      <c r="G292" s="159">
        <f t="shared" si="21"/>
        <v>2023</v>
      </c>
      <c r="H292" s="500">
        <v>126.8</v>
      </c>
      <c r="I292" s="500">
        <v>367.2</v>
      </c>
      <c r="J292" s="258">
        <f>IF($E292&lt;DATE(2018,7,1),"-",INDEX('Annual Inflation'!$AM$53:$BA$53, MATCH(YEAR(EOMONTH($E292,6)), 'Annual Inflation'!$AM$6:$BA$6, 0))/100)</f>
        <v>6.1305643823576617E-2</v>
      </c>
      <c r="K292" s="258">
        <f>IF($E292&lt;DATE(2018,7,1),"-",INDEX('Annual Inflation'!$AM$50:$BA$50, MATCH(YEAR(EOMONTH($E292,6)), 'Annual Inflation'!$AM$6:$BA$6, 0))/100)</f>
        <v>8.8846248062890876E-2</v>
      </c>
      <c r="L292" s="259">
        <f t="shared" si="22"/>
        <v>126.8</v>
      </c>
      <c r="M292" s="259">
        <f t="shared" si="23"/>
        <v>367.2</v>
      </c>
      <c r="N292" s="259">
        <f t="shared" si="24"/>
        <v>367.2</v>
      </c>
    </row>
    <row r="293" spans="5:14" ht="15">
      <c r="E293" s="249">
        <v>45017</v>
      </c>
      <c r="F293" s="323">
        <f t="shared" si="20"/>
        <v>45046</v>
      </c>
      <c r="G293" s="159">
        <f t="shared" si="21"/>
        <v>2024</v>
      </c>
      <c r="H293" s="500">
        <v>128.30000000000001</v>
      </c>
      <c r="I293" s="500">
        <v>372.8</v>
      </c>
      <c r="J293" s="258">
        <f>IF($E293&lt;DATE(2018,7,1),"-",INDEX('Annual Inflation'!$AM$53:$BA$53, MATCH(YEAR(EOMONTH($E293,6)), 'Annual Inflation'!$AM$6:$BA$6, 0))/100)</f>
        <v>6.1305643823576617E-2</v>
      </c>
      <c r="K293" s="258">
        <f>IF($E293&lt;DATE(2018,7,1),"-",INDEX('Annual Inflation'!$AM$50:$BA$50, MATCH(YEAR(EOMONTH($E293,6)), 'Annual Inflation'!$AM$6:$BA$6, 0))/100)</f>
        <v>8.8846248062890876E-2</v>
      </c>
      <c r="L293" s="259">
        <f t="shared" si="22"/>
        <v>128.30000000000001</v>
      </c>
      <c r="M293" s="259">
        <f t="shared" si="23"/>
        <v>372.8</v>
      </c>
      <c r="N293" s="259">
        <f t="shared" si="24"/>
        <v>372.17192429022083</v>
      </c>
    </row>
    <row r="294" spans="5:14" ht="15">
      <c r="E294" s="249">
        <v>45047</v>
      </c>
      <c r="F294" s="323">
        <f t="shared" si="20"/>
        <v>45077</v>
      </c>
      <c r="G294" s="159">
        <f t="shared" si="21"/>
        <v>2024</v>
      </c>
      <c r="H294" s="500">
        <v>129.1</v>
      </c>
      <c r="I294" s="500">
        <v>375.3</v>
      </c>
      <c r="J294" s="258">
        <f>IF($E294&lt;DATE(2018,7,1),"-",INDEX('Annual Inflation'!$AM$53:$BA$53, MATCH(YEAR(EOMONTH($E294,6)), 'Annual Inflation'!$AM$6:$BA$6, 0))/100)</f>
        <v>6.1305643823576617E-2</v>
      </c>
      <c r="K294" s="258">
        <f>IF($E294&lt;DATE(2018,7,1),"-",INDEX('Annual Inflation'!$AM$50:$BA$50, MATCH(YEAR(EOMONTH($E294,6)), 'Annual Inflation'!$AM$6:$BA$6, 0))/100)</f>
        <v>8.8846248062890876E-2</v>
      </c>
      <c r="L294" s="259">
        <f t="shared" si="22"/>
        <v>129.1</v>
      </c>
      <c r="M294" s="259">
        <f t="shared" si="23"/>
        <v>375.3</v>
      </c>
      <c r="N294" s="259">
        <f t="shared" si="24"/>
        <v>374.49255982749423</v>
      </c>
    </row>
    <row r="295" spans="5:14" ht="15">
      <c r="E295" s="249">
        <v>45078</v>
      </c>
      <c r="F295" s="323">
        <f t="shared" si="20"/>
        <v>45107</v>
      </c>
      <c r="G295" s="159">
        <f t="shared" si="21"/>
        <v>2024</v>
      </c>
      <c r="H295" s="500">
        <v>129.4</v>
      </c>
      <c r="I295" s="500">
        <v>376.4</v>
      </c>
      <c r="J295" s="258">
        <f>IF($E295&lt;DATE(2018,7,1),"-",INDEX('Annual Inflation'!$AM$53:$BA$53, MATCH(YEAR(EOMONTH($E295,6)), 'Annual Inflation'!$AM$6:$BA$6, 0))/100)</f>
        <v>6.1305643823576617E-2</v>
      </c>
      <c r="K295" s="258">
        <f>IF($E295&lt;DATE(2018,7,1),"-",INDEX('Annual Inflation'!$AM$50:$BA$50, MATCH(YEAR(EOMONTH($E295,6)), 'Annual Inflation'!$AM$6:$BA$6, 0))/100)</f>
        <v>8.8846248062890876E-2</v>
      </c>
      <c r="L295" s="259">
        <f t="shared" si="22"/>
        <v>129.4</v>
      </c>
      <c r="M295" s="259">
        <f t="shared" si="23"/>
        <v>376.4</v>
      </c>
      <c r="N295" s="259">
        <f t="shared" si="24"/>
        <v>375.36279815397182</v>
      </c>
    </row>
    <row r="296" spans="5:14" ht="15">
      <c r="E296" s="249">
        <v>45108</v>
      </c>
      <c r="F296" s="323">
        <f t="shared" si="20"/>
        <v>45138</v>
      </c>
      <c r="G296" s="159">
        <f t="shared" si="21"/>
        <v>2024</v>
      </c>
      <c r="H296" s="500"/>
      <c r="I296" s="500"/>
      <c r="J296" s="258">
        <f>IF($E296&lt;DATE(2018,7,1),"-",INDEX('Annual Inflation'!$AM$53:$BA$53, MATCH(YEAR(EOMONTH($E296,6)), 'Annual Inflation'!$AM$6:$BA$6, 0))/100)</f>
        <v>3.6114247777982333E-2</v>
      </c>
      <c r="K296" s="258">
        <f>IF($E296&lt;DATE(2018,7,1),"-",INDEX('Annual Inflation'!$AM$50:$BA$50, MATCH(YEAR(EOMONTH($E296,6)), 'Annual Inflation'!$AM$6:$BA$6, 0))/100)</f>
        <v>5.1192952208696019E-2</v>
      </c>
      <c r="L296" s="259">
        <f t="shared" si="22"/>
        <v>129.7831308723359</v>
      </c>
      <c r="M296" s="259">
        <f t="shared" si="23"/>
        <v>377.96926384280891</v>
      </c>
      <c r="N296" s="259">
        <f t="shared" si="24"/>
        <v>376.47418205118333</v>
      </c>
    </row>
    <row r="297" spans="5:14" ht="15">
      <c r="E297" s="249">
        <v>45139</v>
      </c>
      <c r="F297" s="323">
        <f t="shared" si="20"/>
        <v>45169</v>
      </c>
      <c r="G297" s="159">
        <f t="shared" si="21"/>
        <v>2024</v>
      </c>
      <c r="H297" s="500"/>
      <c r="I297" s="500"/>
      <c r="J297" s="258">
        <f>IF($E297&lt;DATE(2018,7,1),"-",INDEX('Annual Inflation'!$AM$53:$BA$53, MATCH(YEAR(EOMONTH($E297,6)), 'Annual Inflation'!$AM$6:$BA$6, 0))/100)</f>
        <v>3.6114247777982333E-2</v>
      </c>
      <c r="K297" s="258">
        <f>IF($E297&lt;DATE(2018,7,1),"-",INDEX('Annual Inflation'!$AM$50:$BA$50, MATCH(YEAR(EOMONTH($E297,6)), 'Annual Inflation'!$AM$6:$BA$6, 0))/100)</f>
        <v>5.1192952208696019E-2</v>
      </c>
      <c r="L297" s="259">
        <f t="shared" si="22"/>
        <v>130.16739612848428</v>
      </c>
      <c r="M297" s="259">
        <f t="shared" si="23"/>
        <v>379.54507016438606</v>
      </c>
      <c r="N297" s="259">
        <f t="shared" si="24"/>
        <v>377.5888565626301</v>
      </c>
    </row>
    <row r="298" spans="5:14" ht="15">
      <c r="E298" s="249">
        <v>45170</v>
      </c>
      <c r="F298" s="323">
        <f t="shared" si="20"/>
        <v>45199</v>
      </c>
      <c r="G298" s="159">
        <f t="shared" si="21"/>
        <v>2024</v>
      </c>
      <c r="H298" s="500"/>
      <c r="I298" s="500"/>
      <c r="J298" s="258">
        <f>IF($E298&lt;DATE(2018,7,1),"-",INDEX('Annual Inflation'!$AM$53:$BA$53, MATCH(YEAR(EOMONTH($E298,6)), 'Annual Inflation'!$AM$6:$BA$6, 0))/100)</f>
        <v>3.6114247777982333E-2</v>
      </c>
      <c r="K298" s="258">
        <f>IF($E298&lt;DATE(2018,7,1),"-",INDEX('Annual Inflation'!$AM$50:$BA$50, MATCH(YEAR(EOMONTH($E298,6)), 'Annual Inflation'!$AM$6:$BA$6, 0))/100)</f>
        <v>5.1192952208696019E-2</v>
      </c>
      <c r="L298" s="259">
        <f t="shared" si="22"/>
        <v>130.55279912715815</v>
      </c>
      <c r="M298" s="259">
        <f t="shared" si="23"/>
        <v>381.12744624123343</v>
      </c>
      <c r="N298" s="259">
        <f t="shared" si="24"/>
        <v>378.70683143124796</v>
      </c>
    </row>
    <row r="299" spans="5:14" ht="15">
      <c r="E299" s="249">
        <v>45200</v>
      </c>
      <c r="F299" s="323">
        <f t="shared" si="20"/>
        <v>45230</v>
      </c>
      <c r="G299" s="159">
        <f t="shared" si="21"/>
        <v>2024</v>
      </c>
      <c r="H299" s="500"/>
      <c r="I299" s="500"/>
      <c r="J299" s="258">
        <f>IF($E299&lt;DATE(2018,7,1),"-",INDEX('Annual Inflation'!$AM$53:$BA$53, MATCH(YEAR(EOMONTH($E299,6)), 'Annual Inflation'!$AM$6:$BA$6, 0))/100)</f>
        <v>3.6114247777982333E-2</v>
      </c>
      <c r="K299" s="258">
        <f>IF($E299&lt;DATE(2018,7,1),"-",INDEX('Annual Inflation'!$AM$50:$BA$50, MATCH(YEAR(EOMONTH($E299,6)), 'Annual Inflation'!$AM$6:$BA$6, 0))/100)</f>
        <v>5.1192952208696019E-2</v>
      </c>
      <c r="L299" s="259">
        <f t="shared" si="22"/>
        <v>130.93934323701504</v>
      </c>
      <c r="M299" s="259">
        <f t="shared" si="23"/>
        <v>382.71641946357261</v>
      </c>
      <c r="N299" s="259">
        <f t="shared" si="24"/>
        <v>379.82811642881995</v>
      </c>
    </row>
    <row r="300" spans="5:14" ht="15">
      <c r="E300" s="249">
        <v>45231</v>
      </c>
      <c r="F300" s="323">
        <f t="shared" si="20"/>
        <v>45260</v>
      </c>
      <c r="G300" s="159">
        <f t="shared" si="21"/>
        <v>2024</v>
      </c>
      <c r="H300" s="500"/>
      <c r="I300" s="500"/>
      <c r="J300" s="258">
        <f>IF($E300&lt;DATE(2018,7,1),"-",INDEX('Annual Inflation'!$AM$53:$BA$53, MATCH(YEAR(EOMONTH($E300,6)), 'Annual Inflation'!$AM$6:$BA$6, 0))/100)</f>
        <v>3.6114247777982333E-2</v>
      </c>
      <c r="K300" s="258">
        <f>IF($E300&lt;DATE(2018,7,1),"-",INDEX('Annual Inflation'!$AM$50:$BA$50, MATCH(YEAR(EOMONTH($E300,6)), 'Annual Inflation'!$AM$6:$BA$6, 0))/100)</f>
        <v>5.1192952208696019E-2</v>
      </c>
      <c r="L300" s="259">
        <f t="shared" si="22"/>
        <v>131.3270318366865</v>
      </c>
      <c r="M300" s="259">
        <f t="shared" si="23"/>
        <v>384.31201733581884</v>
      </c>
      <c r="N300" s="259">
        <f t="shared" si="24"/>
        <v>380.9527213560616</v>
      </c>
    </row>
    <row r="301" spans="5:14" ht="15">
      <c r="E301" s="249">
        <v>45261</v>
      </c>
      <c r="F301" s="323">
        <f t="shared" si="20"/>
        <v>45291</v>
      </c>
      <c r="G301" s="159">
        <f t="shared" si="21"/>
        <v>2024</v>
      </c>
      <c r="H301" s="500"/>
      <c r="I301" s="500"/>
      <c r="J301" s="258">
        <f>IF($E301&lt;DATE(2018,7,1),"-",INDEX('Annual Inflation'!$AM$53:$BA$53, MATCH(YEAR(EOMONTH($E301,6)), 'Annual Inflation'!$AM$6:$BA$6, 0))/100)</f>
        <v>3.6114247777982333E-2</v>
      </c>
      <c r="K301" s="258">
        <f>IF($E301&lt;DATE(2018,7,1),"-",INDEX('Annual Inflation'!$AM$50:$BA$50, MATCH(YEAR(EOMONTH($E301,6)), 'Annual Inflation'!$AM$6:$BA$6, 0))/100)</f>
        <v>5.1192952208696019E-2</v>
      </c>
      <c r="L301" s="259">
        <f t="shared" si="22"/>
        <v>131.71586831480761</v>
      </c>
      <c r="M301" s="259">
        <f t="shared" si="23"/>
        <v>385.91426747705702</v>
      </c>
      <c r="N301" s="259">
        <f t="shared" si="24"/>
        <v>382.08065604270672</v>
      </c>
    </row>
    <row r="302" spans="5:14" ht="15">
      <c r="E302" s="249">
        <v>45292</v>
      </c>
      <c r="F302" s="323">
        <f t="shared" si="20"/>
        <v>45322</v>
      </c>
      <c r="G302" s="159">
        <f t="shared" si="21"/>
        <v>2024</v>
      </c>
      <c r="H302" s="500"/>
      <c r="I302" s="500"/>
      <c r="J302" s="258">
        <f>IF($E302&lt;DATE(2018,7,1),"-",INDEX('Annual Inflation'!$AM$53:$BA$53, MATCH(YEAR(EOMONTH($E302,6)), 'Annual Inflation'!$AM$6:$BA$6, 0))/100)</f>
        <v>3.6114247777982333E-2</v>
      </c>
      <c r="K302" s="258">
        <f>IF($E302&lt;DATE(2018,7,1),"-",INDEX('Annual Inflation'!$AM$50:$BA$50, MATCH(YEAR(EOMONTH($E302,6)), 'Annual Inflation'!$AM$6:$BA$6, 0))/100)</f>
        <v>5.1192952208696019E-2</v>
      </c>
      <c r="L302" s="259">
        <f t="shared" si="22"/>
        <v>132.10585607004666</v>
      </c>
      <c r="M302" s="259">
        <f t="shared" si="23"/>
        <v>387.52319762151996</v>
      </c>
      <c r="N302" s="259">
        <f t="shared" si="24"/>
        <v>383.21193034759318</v>
      </c>
    </row>
    <row r="303" spans="5:14" ht="15">
      <c r="E303" s="249">
        <v>45323</v>
      </c>
      <c r="F303" s="323">
        <f t="shared" si="20"/>
        <v>45351</v>
      </c>
      <c r="G303" s="159">
        <f t="shared" si="21"/>
        <v>2024</v>
      </c>
      <c r="H303" s="500"/>
      <c r="I303" s="500"/>
      <c r="J303" s="258">
        <f>IF($E303&lt;DATE(2018,7,1),"-",INDEX('Annual Inflation'!$AM$53:$BA$53, MATCH(YEAR(EOMONTH($E303,6)), 'Annual Inflation'!$AM$6:$BA$6, 0))/100)</f>
        <v>3.6114247777982333E-2</v>
      </c>
      <c r="K303" s="258">
        <f>IF($E303&lt;DATE(2018,7,1),"-",INDEX('Annual Inflation'!$AM$50:$BA$50, MATCH(YEAR(EOMONTH($E303,6)), 'Annual Inflation'!$AM$6:$BA$6, 0))/100)</f>
        <v>5.1192952208696019E-2</v>
      </c>
      <c r="L303" s="259">
        <f t="shared" si="22"/>
        <v>132.49699851113473</v>
      </c>
      <c r="M303" s="259">
        <f t="shared" si="23"/>
        <v>389.13883561906817</v>
      </c>
      <c r="N303" s="259">
        <f t="shared" si="24"/>
        <v>384.3465541587492</v>
      </c>
    </row>
    <row r="304" spans="5:14" ht="15">
      <c r="E304" s="249">
        <v>45352</v>
      </c>
      <c r="F304" s="323">
        <f t="shared" si="20"/>
        <v>45382</v>
      </c>
      <c r="G304" s="159">
        <f t="shared" si="21"/>
        <v>2024</v>
      </c>
      <c r="H304" s="500"/>
      <c r="I304" s="500"/>
      <c r="J304" s="258">
        <f>IF($E304&lt;DATE(2018,7,1),"-",INDEX('Annual Inflation'!$AM$53:$BA$53, MATCH(YEAR(EOMONTH($E304,6)), 'Annual Inflation'!$AM$6:$BA$6, 0))/100)</f>
        <v>3.6114247777982333E-2</v>
      </c>
      <c r="K304" s="258">
        <f>IF($E304&lt;DATE(2018,7,1),"-",INDEX('Annual Inflation'!$AM$50:$BA$50, MATCH(YEAR(EOMONTH($E304,6)), 'Annual Inflation'!$AM$6:$BA$6, 0))/100)</f>
        <v>5.1192952208696019E-2</v>
      </c>
      <c r="L304" s="259">
        <f t="shared" si="22"/>
        <v>132.88929905689562</v>
      </c>
      <c r="M304" s="259">
        <f t="shared" si="23"/>
        <v>390.76120943567224</v>
      </c>
      <c r="N304" s="259">
        <f t="shared" si="24"/>
        <v>385.48453739347974</v>
      </c>
    </row>
    <row r="305" spans="5:14" ht="15">
      <c r="E305" s="249">
        <v>45383</v>
      </c>
      <c r="F305" s="323">
        <f t="shared" si="20"/>
        <v>45412</v>
      </c>
      <c r="G305" s="159">
        <f t="shared" si="21"/>
        <v>2025</v>
      </c>
      <c r="H305" s="500"/>
      <c r="I305" s="500"/>
      <c r="J305" s="258">
        <f>IF($E305&lt;DATE(2018,7,1),"-",INDEX('Annual Inflation'!$AM$53:$BA$53, MATCH(YEAR(EOMONTH($E305,6)), 'Annual Inflation'!$AM$6:$BA$6, 0))/100)</f>
        <v>3.6114247777982333E-2</v>
      </c>
      <c r="K305" s="258">
        <f>IF($E305&lt;DATE(2018,7,1),"-",INDEX('Annual Inflation'!$AM$50:$BA$50, MATCH(YEAR(EOMONTH($E305,6)), 'Annual Inflation'!$AM$6:$BA$6, 0))/100)</f>
        <v>5.1192952208696019E-2</v>
      </c>
      <c r="L305" s="259">
        <f t="shared" si="22"/>
        <v>133.28276113627564</v>
      </c>
      <c r="M305" s="259">
        <f t="shared" si="23"/>
        <v>392.3903471538967</v>
      </c>
      <c r="N305" s="259">
        <f t="shared" si="24"/>
        <v>386.62588999845315</v>
      </c>
    </row>
    <row r="306" spans="5:14" ht="15">
      <c r="E306" s="249">
        <v>45413</v>
      </c>
      <c r="F306" s="323">
        <f t="shared" si="20"/>
        <v>45443</v>
      </c>
      <c r="G306" s="159">
        <f t="shared" si="21"/>
        <v>2025</v>
      </c>
      <c r="H306" s="500"/>
      <c r="I306" s="500"/>
      <c r="J306" s="258">
        <f>IF($E306&lt;DATE(2018,7,1),"-",INDEX('Annual Inflation'!$AM$53:$BA$53, MATCH(YEAR(EOMONTH($E306,6)), 'Annual Inflation'!$AM$6:$BA$6, 0))/100)</f>
        <v>3.6114247777982333E-2</v>
      </c>
      <c r="K306" s="258">
        <f>IF($E306&lt;DATE(2018,7,1),"-",INDEX('Annual Inflation'!$AM$50:$BA$50, MATCH(YEAR(EOMONTH($E306,6)), 'Annual Inflation'!$AM$6:$BA$6, 0))/100)</f>
        <v>5.1192952208696019E-2</v>
      </c>
      <c r="L306" s="259">
        <f t="shared" si="22"/>
        <v>133.67738818837361</v>
      </c>
      <c r="M306" s="259">
        <f t="shared" si="23"/>
        <v>394.02627697338619</v>
      </c>
      <c r="N306" s="259">
        <f t="shared" si="24"/>
        <v>387.77062194978811</v>
      </c>
    </row>
    <row r="307" spans="5:14" ht="15">
      <c r="E307" s="249">
        <v>45444</v>
      </c>
      <c r="F307" s="323">
        <f t="shared" si="20"/>
        <v>45473</v>
      </c>
      <c r="G307" s="159">
        <f t="shared" si="21"/>
        <v>2025</v>
      </c>
      <c r="H307" s="500"/>
      <c r="I307" s="500"/>
      <c r="J307" s="258">
        <f>IF($E307&lt;DATE(2018,7,1),"-",INDEX('Annual Inflation'!$AM$53:$BA$53, MATCH(YEAR(EOMONTH($E307,6)), 'Annual Inflation'!$AM$6:$BA$6, 0))/100)</f>
        <v>3.6114247777982333E-2</v>
      </c>
      <c r="K307" s="258">
        <f>IF($E307&lt;DATE(2018,7,1),"-",INDEX('Annual Inflation'!$AM$50:$BA$50, MATCH(YEAR(EOMONTH($E307,6)), 'Annual Inflation'!$AM$6:$BA$6, 0))/100)</f>
        <v>5.1192952208696019E-2</v>
      </c>
      <c r="L307" s="259">
        <f t="shared" si="22"/>
        <v>134.07318366247094</v>
      </c>
      <c r="M307" s="259">
        <f t="shared" si="23"/>
        <v>395.66902721135364</v>
      </c>
      <c r="N307" s="259">
        <f t="shared" si="24"/>
        <v>388.91874325314092</v>
      </c>
    </row>
    <row r="308" spans="5:14" ht="15">
      <c r="E308" s="249">
        <v>45474</v>
      </c>
      <c r="F308" s="323">
        <f t="shared" si="20"/>
        <v>45504</v>
      </c>
      <c r="G308" s="159">
        <f t="shared" si="21"/>
        <v>2025</v>
      </c>
      <c r="H308" s="500"/>
      <c r="I308" s="500"/>
      <c r="J308" s="258">
        <f>IF($E308&lt;DATE(2018,7,1),"-",INDEX('Annual Inflation'!$AM$53:$BA$53, MATCH(YEAR(EOMONTH($E308,6)), 'Annual Inflation'!$AM$6:$BA$6, 0))/100)</f>
        <v>1.7760878895190846E-2</v>
      </c>
      <c r="K308" s="258">
        <f>IF($E308&lt;DATE(2018,7,1),"-",INDEX('Annual Inflation'!$AM$50:$BA$50, MATCH(YEAR(EOMONTH($E308,6)), 'Annual Inflation'!$AM$6:$BA$6, 0))/100)</f>
        <v>2.5996271122782799E-2</v>
      </c>
      <c r="L308" s="259">
        <f t="shared" si="22"/>
        <v>134.27002452345565</v>
      </c>
      <c r="M308" s="259">
        <f t="shared" si="23"/>
        <v>396.51614060328797</v>
      </c>
      <c r="N308" s="259">
        <f t="shared" si="24"/>
        <v>389.48973812462668</v>
      </c>
    </row>
    <row r="309" spans="5:14" ht="15">
      <c r="E309" s="249">
        <v>45505</v>
      </c>
      <c r="F309" s="323">
        <f t="shared" si="20"/>
        <v>45535</v>
      </c>
      <c r="G309" s="159">
        <f t="shared" si="21"/>
        <v>2025</v>
      </c>
      <c r="H309" s="500"/>
      <c r="I309" s="500"/>
      <c r="J309" s="258">
        <f>IF($E309&lt;DATE(2018,7,1),"-",INDEX('Annual Inflation'!$AM$53:$BA$53, MATCH(YEAR(EOMONTH($E309,6)), 'Annual Inflation'!$AM$6:$BA$6, 0))/100)</f>
        <v>1.7760878895190846E-2</v>
      </c>
      <c r="K309" s="258">
        <f>IF($E309&lt;DATE(2018,7,1),"-",INDEX('Annual Inflation'!$AM$50:$BA$50, MATCH(YEAR(EOMONTH($E309,6)), 'Annual Inflation'!$AM$6:$BA$6, 0))/100)</f>
        <v>2.5996271122782799E-2</v>
      </c>
      <c r="L309" s="259">
        <f t="shared" si="22"/>
        <v>134.46715437828308</v>
      </c>
      <c r="M309" s="259">
        <f t="shared" si="23"/>
        <v>397.36506763503093</v>
      </c>
      <c r="N309" s="259">
        <f t="shared" si="24"/>
        <v>390.0615713078393</v>
      </c>
    </row>
    <row r="310" spans="5:14" ht="15">
      <c r="E310" s="249">
        <v>45536</v>
      </c>
      <c r="F310" s="323">
        <f t="shared" si="20"/>
        <v>45565</v>
      </c>
      <c r="G310" s="159">
        <f t="shared" si="21"/>
        <v>2025</v>
      </c>
      <c r="H310" s="500"/>
      <c r="I310" s="500"/>
      <c r="J310" s="258">
        <f>IF($E310&lt;DATE(2018,7,1),"-",INDEX('Annual Inflation'!$AM$53:$BA$53, MATCH(YEAR(EOMONTH($E310,6)), 'Annual Inflation'!$AM$6:$BA$6, 0))/100)</f>
        <v>1.7760878895190846E-2</v>
      </c>
      <c r="K310" s="258">
        <f>IF($E310&lt;DATE(2018,7,1),"-",INDEX('Annual Inflation'!$AM$50:$BA$50, MATCH(YEAR(EOMONTH($E310,6)), 'Annual Inflation'!$AM$6:$BA$6, 0))/100)</f>
        <v>2.5996271122782799E-2</v>
      </c>
      <c r="L310" s="259">
        <f t="shared" si="22"/>
        <v>134.66457365124239</v>
      </c>
      <c r="M310" s="259">
        <f t="shared" si="23"/>
        <v>398.21581218952116</v>
      </c>
      <c r="N310" s="259">
        <f t="shared" si="24"/>
        <v>390.63424403355435</v>
      </c>
    </row>
    <row r="311" spans="5:14" ht="15">
      <c r="E311" s="249">
        <v>45566</v>
      </c>
      <c r="F311" s="323">
        <f t="shared" si="20"/>
        <v>45596</v>
      </c>
      <c r="G311" s="159">
        <f t="shared" si="21"/>
        <v>2025</v>
      </c>
      <c r="H311" s="500"/>
      <c r="I311" s="500"/>
      <c r="J311" s="258">
        <f>IF($E311&lt;DATE(2018,7,1),"-",INDEX('Annual Inflation'!$AM$53:$BA$53, MATCH(YEAR(EOMONTH($E311,6)), 'Annual Inflation'!$AM$6:$BA$6, 0))/100)</f>
        <v>1.7760878895190846E-2</v>
      </c>
      <c r="K311" s="258">
        <f>IF($E311&lt;DATE(2018,7,1),"-",INDEX('Annual Inflation'!$AM$50:$BA$50, MATCH(YEAR(EOMONTH($E311,6)), 'Annual Inflation'!$AM$6:$BA$6, 0))/100)</f>
        <v>2.5996271122782799E-2</v>
      </c>
      <c r="L311" s="259">
        <f t="shared" si="22"/>
        <v>134.86228276724563</v>
      </c>
      <c r="M311" s="259">
        <f t="shared" si="23"/>
        <v>399.06837815801066</v>
      </c>
      <c r="N311" s="259">
        <f t="shared" si="24"/>
        <v>391.20775753435441</v>
      </c>
    </row>
    <row r="312" spans="5:14" ht="15">
      <c r="E312" s="249">
        <v>45597</v>
      </c>
      <c r="F312" s="323">
        <f t="shared" si="20"/>
        <v>45626</v>
      </c>
      <c r="G312" s="159">
        <f t="shared" si="21"/>
        <v>2025</v>
      </c>
      <c r="H312" s="500"/>
      <c r="I312" s="500"/>
      <c r="J312" s="258">
        <f>IF($E312&lt;DATE(2018,7,1),"-",INDEX('Annual Inflation'!$AM$53:$BA$53, MATCH(YEAR(EOMONTH($E312,6)), 'Annual Inflation'!$AM$6:$BA$6, 0))/100)</f>
        <v>1.7760878895190846E-2</v>
      </c>
      <c r="K312" s="258">
        <f>IF($E312&lt;DATE(2018,7,1),"-",INDEX('Annual Inflation'!$AM$50:$BA$50, MATCH(YEAR(EOMONTH($E312,6)), 'Annual Inflation'!$AM$6:$BA$6, 0))/100)</f>
        <v>2.5996271122782799E-2</v>
      </c>
      <c r="L312" s="259">
        <f t="shared" si="22"/>
        <v>135.06028215182874</v>
      </c>
      <c r="M312" s="259">
        <f t="shared" si="23"/>
        <v>399.92276944008233</v>
      </c>
      <c r="N312" s="259">
        <f t="shared" si="24"/>
        <v>391.78211304463167</v>
      </c>
    </row>
    <row r="313" spans="5:14" ht="15">
      <c r="E313" s="249">
        <v>45627</v>
      </c>
      <c r="F313" s="323">
        <f t="shared" si="20"/>
        <v>45657</v>
      </c>
      <c r="G313" s="159">
        <f t="shared" si="21"/>
        <v>2025</v>
      </c>
      <c r="H313" s="500"/>
      <c r="I313" s="500"/>
      <c r="J313" s="258">
        <f>IF($E313&lt;DATE(2018,7,1),"-",INDEX('Annual Inflation'!$AM$53:$BA$53, MATCH(YEAR(EOMONTH($E313,6)), 'Annual Inflation'!$AM$6:$BA$6, 0))/100)</f>
        <v>1.7760878895190846E-2</v>
      </c>
      <c r="K313" s="258">
        <f>IF($E313&lt;DATE(2018,7,1),"-",INDEX('Annual Inflation'!$AM$50:$BA$50, MATCH(YEAR(EOMONTH($E313,6)), 'Annual Inflation'!$AM$6:$BA$6, 0))/100)</f>
        <v>2.5996271122782799E-2</v>
      </c>
      <c r="L313" s="259">
        <f t="shared" si="22"/>
        <v>135.25857223115239</v>
      </c>
      <c r="M313" s="259">
        <f t="shared" si="23"/>
        <v>400.77898994366797</v>
      </c>
      <c r="N313" s="259">
        <f t="shared" si="24"/>
        <v>392.35731180059065</v>
      </c>
    </row>
    <row r="314" spans="5:14" ht="15">
      <c r="E314" s="249">
        <v>45658</v>
      </c>
      <c r="F314" s="323">
        <f t="shared" si="20"/>
        <v>45688</v>
      </c>
      <c r="G314" s="159">
        <f t="shared" si="21"/>
        <v>2025</v>
      </c>
      <c r="H314" s="500"/>
      <c r="I314" s="500"/>
      <c r="J314" s="258">
        <f>IF($E314&lt;DATE(2018,7,1),"-",INDEX('Annual Inflation'!$AM$53:$BA$53, MATCH(YEAR(EOMONTH($E314,6)), 'Annual Inflation'!$AM$6:$BA$6, 0))/100)</f>
        <v>1.7760878895190846E-2</v>
      </c>
      <c r="K314" s="258">
        <f>IF($E314&lt;DATE(2018,7,1),"-",INDEX('Annual Inflation'!$AM$50:$BA$50, MATCH(YEAR(EOMONTH($E314,6)), 'Annual Inflation'!$AM$6:$BA$6, 0))/100)</f>
        <v>2.5996271122782799E-2</v>
      </c>
      <c r="L314" s="259">
        <f t="shared" si="22"/>
        <v>135.45715343200288</v>
      </c>
      <c r="M314" s="259">
        <f t="shared" si="23"/>
        <v>401.63704358506618</v>
      </c>
      <c r="N314" s="259">
        <f t="shared" si="24"/>
        <v>392.93335504025077</v>
      </c>
    </row>
    <row r="315" spans="5:14" ht="15">
      <c r="E315" s="249">
        <v>45689</v>
      </c>
      <c r="F315" s="323">
        <f t="shared" si="20"/>
        <v>45716</v>
      </c>
      <c r="G315" s="159">
        <f t="shared" si="21"/>
        <v>2025</v>
      </c>
      <c r="H315" s="500"/>
      <c r="I315" s="500"/>
      <c r="J315" s="258">
        <f>IF($E315&lt;DATE(2018,7,1),"-",INDEX('Annual Inflation'!$AM$53:$BA$53, MATCH(YEAR(EOMONTH($E315,6)), 'Annual Inflation'!$AM$6:$BA$6, 0))/100)</f>
        <v>1.7760878895190846E-2</v>
      </c>
      <c r="K315" s="258">
        <f>IF($E315&lt;DATE(2018,7,1),"-",INDEX('Annual Inflation'!$AM$50:$BA$50, MATCH(YEAR(EOMONTH($E315,6)), 'Annual Inflation'!$AM$6:$BA$6, 0))/100)</f>
        <v>2.5996271122782799E-2</v>
      </c>
      <c r="L315" s="259">
        <f t="shared" si="22"/>
        <v>135.65602618179315</v>
      </c>
      <c r="M315" s="259">
        <f t="shared" si="23"/>
        <v>402.49693428896012</v>
      </c>
      <c r="N315" s="259">
        <f t="shared" si="24"/>
        <v>393.51024400344903</v>
      </c>
    </row>
    <row r="316" spans="5:14" ht="15">
      <c r="E316" s="249">
        <v>45717</v>
      </c>
      <c r="F316" s="323">
        <f t="shared" si="20"/>
        <v>45747</v>
      </c>
      <c r="G316" s="159">
        <f t="shared" si="21"/>
        <v>2025</v>
      </c>
      <c r="H316" s="500"/>
      <c r="I316" s="500"/>
      <c r="J316" s="258">
        <f>IF($E316&lt;DATE(2018,7,1),"-",INDEX('Annual Inflation'!$AM$53:$BA$53, MATCH(YEAR(EOMONTH($E316,6)), 'Annual Inflation'!$AM$6:$BA$6, 0))/100)</f>
        <v>1.7760878895190846E-2</v>
      </c>
      <c r="K316" s="258">
        <f>IF($E316&lt;DATE(2018,7,1),"-",INDEX('Annual Inflation'!$AM$50:$BA$50, MATCH(YEAR(EOMONTH($E316,6)), 'Annual Inflation'!$AM$6:$BA$6, 0))/100)</f>
        <v>2.5996271122782799E-2</v>
      </c>
      <c r="L316" s="259">
        <f t="shared" si="22"/>
        <v>135.85519090856366</v>
      </c>
      <c r="M316" s="259">
        <f t="shared" si="23"/>
        <v>403.35866598843569</v>
      </c>
      <c r="N316" s="259">
        <f t="shared" si="24"/>
        <v>394.08797993184277</v>
      </c>
    </row>
    <row r="317" spans="5:14" ht="15">
      <c r="E317" s="249">
        <v>45748</v>
      </c>
      <c r="F317" s="323">
        <f t="shared" si="20"/>
        <v>45777</v>
      </c>
      <c r="G317" s="159">
        <f t="shared" si="21"/>
        <v>2026</v>
      </c>
      <c r="H317" s="500"/>
      <c r="I317" s="500"/>
      <c r="J317" s="258">
        <f>IF($E317&lt;DATE(2018,7,1),"-",INDEX('Annual Inflation'!$AM$53:$BA$53, MATCH(YEAR(EOMONTH($E317,6)), 'Annual Inflation'!$AM$6:$BA$6, 0))/100)</f>
        <v>1.7760878895190846E-2</v>
      </c>
      <c r="K317" s="258">
        <f>IF($E317&lt;DATE(2018,7,1),"-",INDEX('Annual Inflation'!$AM$50:$BA$50, MATCH(YEAR(EOMONTH($E317,6)), 'Annual Inflation'!$AM$6:$BA$6, 0))/100)</f>
        <v>2.5996271122782799E-2</v>
      </c>
      <c r="L317" s="259">
        <f t="shared" si="22"/>
        <v>136.05464804098327</v>
      </c>
      <c r="M317" s="259">
        <f t="shared" si="23"/>
        <v>404.22224262499924</v>
      </c>
      <c r="N317" s="259">
        <f t="shared" si="24"/>
        <v>394.66656406891224</v>
      </c>
    </row>
    <row r="318" spans="5:14" ht="15">
      <c r="E318" s="249">
        <v>45778</v>
      </c>
      <c r="F318" s="323">
        <f t="shared" si="20"/>
        <v>45808</v>
      </c>
      <c r="G318" s="159">
        <f t="shared" si="21"/>
        <v>2026</v>
      </c>
      <c r="H318" s="500"/>
      <c r="I318" s="500"/>
      <c r="J318" s="258">
        <f>IF($E318&lt;DATE(2018,7,1),"-",INDEX('Annual Inflation'!$AM$53:$BA$53, MATCH(YEAR(EOMONTH($E318,6)), 'Annual Inflation'!$AM$6:$BA$6, 0))/100)</f>
        <v>1.7760878895190846E-2</v>
      </c>
      <c r="K318" s="258">
        <f>IF($E318&lt;DATE(2018,7,1),"-",INDEX('Annual Inflation'!$AM$50:$BA$50, MATCH(YEAR(EOMONTH($E318,6)), 'Annual Inflation'!$AM$6:$BA$6, 0))/100)</f>
        <v>2.5996271122782799E-2</v>
      </c>
      <c r="L318" s="259">
        <f t="shared" si="22"/>
        <v>136.25439800835019</v>
      </c>
      <c r="M318" s="259">
        <f t="shared" si="23"/>
        <v>405.08766814859587</v>
      </c>
      <c r="N318" s="259">
        <f t="shared" si="24"/>
        <v>395.24599765996334</v>
      </c>
    </row>
    <row r="319" spans="5:14" ht="15">
      <c r="E319" s="249">
        <v>45809</v>
      </c>
      <c r="F319" s="323">
        <f t="shared" si="20"/>
        <v>45838</v>
      </c>
      <c r="G319" s="159">
        <f t="shared" si="21"/>
        <v>2026</v>
      </c>
      <c r="H319" s="500"/>
      <c r="I319" s="500"/>
      <c r="J319" s="258">
        <f>IF($E319&lt;DATE(2018,7,1),"-",INDEX('Annual Inflation'!$AM$53:$BA$53, MATCH(YEAR(EOMONTH($E319,6)), 'Annual Inflation'!$AM$6:$BA$6, 0))/100)</f>
        <v>1.7760878895190846E-2</v>
      </c>
      <c r="K319" s="258">
        <f>IF($E319&lt;DATE(2018,7,1),"-",INDEX('Annual Inflation'!$AM$50:$BA$50, MATCH(YEAR(EOMONTH($E319,6)), 'Annual Inflation'!$AM$6:$BA$6, 0))/100)</f>
        <v>2.5996271122782799E-2</v>
      </c>
      <c r="L319" s="259">
        <f t="shared" si="22"/>
        <v>136.45444124059296</v>
      </c>
      <c r="M319" s="259">
        <f t="shared" si="23"/>
        <v>405.95494651762732</v>
      </c>
      <c r="N319" s="259">
        <f t="shared" si="24"/>
        <v>395.82628195213027</v>
      </c>
    </row>
    <row r="320" spans="5:14" ht="15">
      <c r="E320" s="249">
        <v>45839</v>
      </c>
      <c r="F320" s="323">
        <f t="shared" si="20"/>
        <v>45869</v>
      </c>
      <c r="G320" s="159">
        <f t="shared" si="21"/>
        <v>2026</v>
      </c>
      <c r="H320" s="500"/>
      <c r="I320" s="500"/>
      <c r="J320" s="258">
        <f>IF($E320&lt;DATE(2018,7,1),"-",INDEX('Annual Inflation'!$AM$53:$BA$53, MATCH(YEAR(EOMONTH($E320,6)), 'Annual Inflation'!$AM$6:$BA$6, 0))/100)</f>
        <v>1.446667906451915E-2</v>
      </c>
      <c r="K320" s="258">
        <f>IF($E320&lt;DATE(2018,7,1),"-",INDEX('Annual Inflation'!$AM$50:$BA$50, MATCH(YEAR(EOMONTH($E320,6)), 'Annual Inflation'!$AM$6:$BA$6, 0))/100)</f>
        <v>2.5121856232399598E-2</v>
      </c>
      <c r="L320" s="259">
        <f t="shared" si="22"/>
        <v>136.61786401664347</v>
      </c>
      <c r="M320" s="259">
        <f t="shared" si="23"/>
        <v>406.79517710508418</v>
      </c>
      <c r="N320" s="259">
        <f t="shared" si="24"/>
        <v>396.30033782925864</v>
      </c>
    </row>
    <row r="321" spans="5:14" ht="15">
      <c r="E321" s="249">
        <v>45870</v>
      </c>
      <c r="F321" s="323">
        <f t="shared" si="20"/>
        <v>45900</v>
      </c>
      <c r="G321" s="159">
        <f t="shared" si="21"/>
        <v>2026</v>
      </c>
      <c r="H321" s="500"/>
      <c r="I321" s="500"/>
      <c r="J321" s="258">
        <f>IF($E321&lt;DATE(2018,7,1),"-",INDEX('Annual Inflation'!$AM$53:$BA$53, MATCH(YEAR(EOMONTH($E321,6)), 'Annual Inflation'!$AM$6:$BA$6, 0))/100)</f>
        <v>1.446667906451915E-2</v>
      </c>
      <c r="K321" s="258">
        <f>IF($E321&lt;DATE(2018,7,1),"-",INDEX('Annual Inflation'!$AM$50:$BA$50, MATCH(YEAR(EOMONTH($E321,6)), 'Annual Inflation'!$AM$6:$BA$6, 0))/100)</f>
        <v>2.5121856232399598E-2</v>
      </c>
      <c r="L321" s="259">
        <f t="shared" si="22"/>
        <v>136.78148251372357</v>
      </c>
      <c r="M321" s="259">
        <f t="shared" si="23"/>
        <v>407.6371467708455</v>
      </c>
      <c r="N321" s="259">
        <f t="shared" si="24"/>
        <v>396.77496145285784</v>
      </c>
    </row>
    <row r="322" spans="5:14" ht="15">
      <c r="E322" s="249">
        <v>45901</v>
      </c>
      <c r="F322" s="323">
        <f t="shared" si="20"/>
        <v>45930</v>
      </c>
      <c r="G322" s="159">
        <f t="shared" si="21"/>
        <v>2026</v>
      </c>
      <c r="H322" s="500"/>
      <c r="I322" s="500"/>
      <c r="J322" s="258">
        <f>IF($E322&lt;DATE(2018,7,1),"-",INDEX('Annual Inflation'!$AM$53:$BA$53, MATCH(YEAR(EOMONTH($E322,6)), 'Annual Inflation'!$AM$6:$BA$6, 0))/100)</f>
        <v>1.446667906451915E-2</v>
      </c>
      <c r="K322" s="258">
        <f>IF($E322&lt;DATE(2018,7,1),"-",INDEX('Annual Inflation'!$AM$50:$BA$50, MATCH(YEAR(EOMONTH($E322,6)), 'Annual Inflation'!$AM$6:$BA$6, 0))/100)</f>
        <v>2.5121856232399598E-2</v>
      </c>
      <c r="L322" s="259">
        <f t="shared" si="22"/>
        <v>136.94529696623587</v>
      </c>
      <c r="M322" s="259">
        <f t="shared" si="23"/>
        <v>408.48085911439154</v>
      </c>
      <c r="N322" s="259">
        <f t="shared" si="24"/>
        <v>397.25015350288157</v>
      </c>
    </row>
    <row r="323" spans="5:14" ht="15">
      <c r="E323" s="249">
        <v>45931</v>
      </c>
      <c r="F323" s="323">
        <f t="shared" si="20"/>
        <v>45961</v>
      </c>
      <c r="G323" s="159">
        <f t="shared" si="21"/>
        <v>2026</v>
      </c>
      <c r="H323" s="500"/>
      <c r="I323" s="500"/>
      <c r="J323" s="258">
        <f>IF($E323&lt;DATE(2018,7,1),"-",INDEX('Annual Inflation'!$AM$53:$BA$53, MATCH(YEAR(EOMONTH($E323,6)), 'Annual Inflation'!$AM$6:$BA$6, 0))/100)</f>
        <v>1.446667906451915E-2</v>
      </c>
      <c r="K323" s="258">
        <f>IF($E323&lt;DATE(2018,7,1),"-",INDEX('Annual Inflation'!$AM$50:$BA$50, MATCH(YEAR(EOMONTH($E323,6)), 'Annual Inflation'!$AM$6:$BA$6, 0))/100)</f>
        <v>2.5121856232399598E-2</v>
      </c>
      <c r="L323" s="259">
        <f t="shared" si="22"/>
        <v>137.10930760886365</v>
      </c>
      <c r="M323" s="259">
        <f t="shared" si="23"/>
        <v>409.32631774265252</v>
      </c>
      <c r="N323" s="259">
        <f t="shared" si="24"/>
        <v>397.72591466009794</v>
      </c>
    </row>
    <row r="324" spans="5:14" ht="15">
      <c r="E324" s="249">
        <v>45962</v>
      </c>
      <c r="F324" s="323">
        <f t="shared" si="20"/>
        <v>45991</v>
      </c>
      <c r="G324" s="159">
        <f t="shared" si="21"/>
        <v>2026</v>
      </c>
      <c r="H324" s="500"/>
      <c r="I324" s="500"/>
      <c r="J324" s="258">
        <f>IF($E324&lt;DATE(2018,7,1),"-",INDEX('Annual Inflation'!$AM$53:$BA$53, MATCH(YEAR(EOMONTH($E324,6)), 'Annual Inflation'!$AM$6:$BA$6, 0))/100)</f>
        <v>1.446667906451915E-2</v>
      </c>
      <c r="K324" s="258">
        <f>IF($E324&lt;DATE(2018,7,1),"-",INDEX('Annual Inflation'!$AM$50:$BA$50, MATCH(YEAR(EOMONTH($E324,6)), 'Annual Inflation'!$AM$6:$BA$6, 0))/100)</f>
        <v>2.5121856232399598E-2</v>
      </c>
      <c r="L324" s="259">
        <f t="shared" si="22"/>
        <v>137.2735146765713</v>
      </c>
      <c r="M324" s="259">
        <f t="shared" si="23"/>
        <v>410.17352627002418</v>
      </c>
      <c r="N324" s="259">
        <f t="shared" si="24"/>
        <v>398.20224560609023</v>
      </c>
    </row>
    <row r="325" spans="5:14" ht="15">
      <c r="E325" s="249">
        <v>45992</v>
      </c>
      <c r="F325" s="323">
        <f t="shared" si="20"/>
        <v>46022</v>
      </c>
      <c r="G325" s="159">
        <f t="shared" si="21"/>
        <v>2026</v>
      </c>
      <c r="H325" s="500"/>
      <c r="I325" s="500"/>
      <c r="J325" s="258">
        <f>IF($E325&lt;DATE(2018,7,1),"-",INDEX('Annual Inflation'!$AM$53:$BA$53, MATCH(YEAR(EOMONTH($E325,6)), 'Annual Inflation'!$AM$6:$BA$6, 0))/100)</f>
        <v>1.446667906451915E-2</v>
      </c>
      <c r="K325" s="258">
        <f>IF($E325&lt;DATE(2018,7,1),"-",INDEX('Annual Inflation'!$AM$50:$BA$50, MATCH(YEAR(EOMONTH($E325,6)), 'Annual Inflation'!$AM$6:$BA$6, 0))/100)</f>
        <v>2.5121856232399598E-2</v>
      </c>
      <c r="L325" s="259">
        <f t="shared" si="22"/>
        <v>137.4379184046046</v>
      </c>
      <c r="M325" s="259">
        <f t="shared" si="23"/>
        <v>411.02248831838324</v>
      </c>
      <c r="N325" s="259">
        <f t="shared" si="24"/>
        <v>398.67914702325817</v>
      </c>
    </row>
    <row r="326" spans="5:14" ht="15">
      <c r="E326" s="249">
        <v>46023</v>
      </c>
      <c r="F326" s="323">
        <f t="shared" ref="F326:F352" si="27">EOMONTH(E326, 0)</f>
        <v>46053</v>
      </c>
      <c r="G326" s="159">
        <f t="shared" ref="G326:G352" si="28">IF(MONTH(E326)&gt;=4,YEAR(E326)+1,YEAR(E326))</f>
        <v>2026</v>
      </c>
      <c r="H326" s="500"/>
      <c r="I326" s="500"/>
      <c r="J326" s="258">
        <f>IF($E326&lt;DATE(2018,7,1),"-",INDEX('Annual Inflation'!$AM$53:$BA$53, MATCH(YEAR(EOMONTH($E326,6)), 'Annual Inflation'!$AM$6:$BA$6, 0))/100)</f>
        <v>1.446667906451915E-2</v>
      </c>
      <c r="K326" s="258">
        <f>IF($E326&lt;DATE(2018,7,1),"-",INDEX('Annual Inflation'!$AM$50:$BA$50, MATCH(YEAR(EOMONTH($E326,6)), 'Annual Inflation'!$AM$6:$BA$6, 0))/100)</f>
        <v>2.5121856232399598E-2</v>
      </c>
      <c r="L326" s="259">
        <f t="shared" ref="L326:L352" si="29">IF(ISBLANK(H326),L325*((1+J326)^(1/12)),H326)</f>
        <v>137.60251902849109</v>
      </c>
      <c r="M326" s="259">
        <f t="shared" ref="M326:M352" si="30">IF(ISBLANK(I326),M325*((1+K326)^(1/12)),I326)</f>
        <v>411.8732075171028</v>
      </c>
      <c r="N326" s="259">
        <f t="shared" ref="N326:N352" si="31">IF($E326 &lt; DATE(2023,4,1),  M326,  IF($E326 = DATE(2023,4,1), N325 * ((0.5*L326/L325) + (0.5*M326/M325)), N325*(L326/L325)))</f>
        <v>399.15661959481866</v>
      </c>
    </row>
    <row r="327" spans="5:14" ht="15">
      <c r="E327" s="249">
        <v>46054</v>
      </c>
      <c r="F327" s="323">
        <f t="shared" si="27"/>
        <v>46081</v>
      </c>
      <c r="G327" s="159">
        <f t="shared" si="28"/>
        <v>2026</v>
      </c>
      <c r="H327" s="500"/>
      <c r="I327" s="500"/>
      <c r="J327" s="258">
        <f>IF($E327&lt;DATE(2018,7,1),"-",INDEX('Annual Inflation'!$AM$53:$BA$53, MATCH(YEAR(EOMONTH($E327,6)), 'Annual Inflation'!$AM$6:$BA$6, 0))/100)</f>
        <v>1.446667906451915E-2</v>
      </c>
      <c r="K327" s="258">
        <f>IF($E327&lt;DATE(2018,7,1),"-",INDEX('Annual Inflation'!$AM$50:$BA$50, MATCH(YEAR(EOMONTH($E327,6)), 'Annual Inflation'!$AM$6:$BA$6, 0))/100)</f>
        <v>2.5121856232399598E-2</v>
      </c>
      <c r="L327" s="259">
        <f t="shared" si="29"/>
        <v>137.76731678404036</v>
      </c>
      <c r="M327" s="259">
        <f t="shared" si="30"/>
        <v>412.72568750306795</v>
      </c>
      <c r="N327" s="259">
        <f t="shared" si="31"/>
        <v>399.63466400480684</v>
      </c>
    </row>
    <row r="328" spans="5:14" ht="15">
      <c r="E328" s="249">
        <v>46082</v>
      </c>
      <c r="F328" s="323">
        <f t="shared" si="27"/>
        <v>46112</v>
      </c>
      <c r="G328" s="159">
        <f t="shared" si="28"/>
        <v>2026</v>
      </c>
      <c r="H328" s="500"/>
      <c r="I328" s="500"/>
      <c r="J328" s="258">
        <f>IF($E328&lt;DATE(2018,7,1),"-",INDEX('Annual Inflation'!$AM$53:$BA$53, MATCH(YEAR(EOMONTH($E328,6)), 'Annual Inflation'!$AM$6:$BA$6, 0))/100)</f>
        <v>1.446667906451915E-2</v>
      </c>
      <c r="K328" s="258">
        <f>IF($E328&lt;DATE(2018,7,1),"-",INDEX('Annual Inflation'!$AM$50:$BA$50, MATCH(YEAR(EOMONTH($E328,6)), 'Annual Inflation'!$AM$6:$BA$6, 0))/100)</f>
        <v>2.5121856232399598E-2</v>
      </c>
      <c r="L328" s="259">
        <f t="shared" si="29"/>
        <v>137.93231190734443</v>
      </c>
      <c r="M328" s="259">
        <f t="shared" si="30"/>
        <v>413.57993192069119</v>
      </c>
      <c r="N328" s="259">
        <f t="shared" si="31"/>
        <v>400.11328093807708</v>
      </c>
    </row>
    <row r="329" spans="5:14" ht="15">
      <c r="E329" s="249">
        <v>46113</v>
      </c>
      <c r="F329" s="323">
        <f t="shared" si="27"/>
        <v>46142</v>
      </c>
      <c r="G329" s="159">
        <f t="shared" si="28"/>
        <v>2027</v>
      </c>
      <c r="H329" s="500"/>
      <c r="I329" s="500"/>
      <c r="J329" s="258">
        <f>IF($E329&lt;DATE(2018,7,1),"-",INDEX('Annual Inflation'!$AM$53:$BA$53, MATCH(YEAR(EOMONTH($E329,6)), 'Annual Inflation'!$AM$6:$BA$6, 0))/100)</f>
        <v>1.446667906451915E-2</v>
      </c>
      <c r="K329" s="258">
        <f>IF($E329&lt;DATE(2018,7,1),"-",INDEX('Annual Inflation'!$AM$50:$BA$50, MATCH(YEAR(EOMONTH($E329,6)), 'Annual Inflation'!$AM$6:$BA$6, 0))/100)</f>
        <v>2.5121856232399598E-2</v>
      </c>
      <c r="L329" s="259">
        <f t="shared" si="29"/>
        <v>138.09750463477803</v>
      </c>
      <c r="M329" s="259">
        <f t="shared" si="30"/>
        <v>414.43594442192818</v>
      </c>
      <c r="N329" s="259">
        <f t="shared" si="31"/>
        <v>400.59247108030405</v>
      </c>
    </row>
    <row r="330" spans="5:14" ht="15">
      <c r="E330" s="249">
        <v>46143</v>
      </c>
      <c r="F330" s="323">
        <f t="shared" si="27"/>
        <v>46173</v>
      </c>
      <c r="G330" s="159">
        <f t="shared" si="28"/>
        <v>2027</v>
      </c>
      <c r="H330" s="500"/>
      <c r="I330" s="500"/>
      <c r="J330" s="258">
        <f>IF($E330&lt;DATE(2018,7,1),"-",INDEX('Annual Inflation'!$AM$53:$BA$53, MATCH(YEAR(EOMONTH($E330,6)), 'Annual Inflation'!$AM$6:$BA$6, 0))/100)</f>
        <v>1.446667906451915E-2</v>
      </c>
      <c r="K330" s="258">
        <f>IF($E330&lt;DATE(2018,7,1),"-",INDEX('Annual Inflation'!$AM$50:$BA$50, MATCH(YEAR(EOMONTH($E330,6)), 'Annual Inflation'!$AM$6:$BA$6, 0))/100)</f>
        <v>2.5121856232399598E-2</v>
      </c>
      <c r="L330" s="259">
        <f t="shared" si="29"/>
        <v>138.26289520299906</v>
      </c>
      <c r="M330" s="259">
        <f t="shared" si="30"/>
        <v>415.29372866629319</v>
      </c>
      <c r="N330" s="259">
        <f t="shared" si="31"/>
        <v>401.0722351179835</v>
      </c>
    </row>
    <row r="331" spans="5:14" ht="15">
      <c r="E331" s="249">
        <v>46174</v>
      </c>
      <c r="F331" s="323">
        <f t="shared" si="27"/>
        <v>46203</v>
      </c>
      <c r="G331" s="159">
        <f t="shared" si="28"/>
        <v>2027</v>
      </c>
      <c r="H331" s="500"/>
      <c r="I331" s="500"/>
      <c r="J331" s="258">
        <f>IF($E331&lt;DATE(2018,7,1),"-",INDEX('Annual Inflation'!$AM$53:$BA$53, MATCH(YEAR(EOMONTH($E331,6)), 'Annual Inflation'!$AM$6:$BA$6, 0))/100)</f>
        <v>1.446667906451915E-2</v>
      </c>
      <c r="K331" s="258">
        <f>IF($E331&lt;DATE(2018,7,1),"-",INDEX('Annual Inflation'!$AM$50:$BA$50, MATCH(YEAR(EOMONTH($E331,6)), 'Annual Inflation'!$AM$6:$BA$6, 0))/100)</f>
        <v>2.5121856232399598E-2</v>
      </c>
      <c r="L331" s="259">
        <f t="shared" si="29"/>
        <v>138.42848384894879</v>
      </c>
      <c r="M331" s="259">
        <f t="shared" si="30"/>
        <v>416.15328832087488</v>
      </c>
      <c r="N331" s="259">
        <f t="shared" si="31"/>
        <v>401.55257373843341</v>
      </c>
    </row>
    <row r="332" spans="5:14" ht="15">
      <c r="E332" s="249">
        <v>46204</v>
      </c>
      <c r="F332" s="323">
        <f t="shared" si="27"/>
        <v>46234</v>
      </c>
      <c r="G332" s="159">
        <f t="shared" si="28"/>
        <v>2027</v>
      </c>
      <c r="H332" s="500"/>
      <c r="I332" s="500"/>
      <c r="J332" s="258">
        <f>IF($E332&lt;DATE(2018,7,1),"-",INDEX('Annual Inflation'!$AM$53:$BA$53, MATCH(YEAR(EOMONTH($E332,6)), 'Annual Inflation'!$AM$6:$BA$6, 0))/100)</f>
        <v>1.7296573062324683E-2</v>
      </c>
      <c r="K332" s="258">
        <f>IF($E332&lt;DATE(2018,7,1),"-",INDEX('Annual Inflation'!$AM$50:$BA$50, MATCH(YEAR(EOMONTH($E332,6)), 'Annual Inflation'!$AM$6:$BA$6, 0))/100)</f>
        <v>2.8036598929437329E-2</v>
      </c>
      <c r="L332" s="259">
        <f t="shared" si="29"/>
        <v>138.62644753081375</v>
      </c>
      <c r="M332" s="259">
        <f t="shared" si="30"/>
        <v>417.1133071338275</v>
      </c>
      <c r="N332" s="259">
        <f t="shared" si="31"/>
        <v>402.12682568246504</v>
      </c>
    </row>
    <row r="333" spans="5:14" ht="15">
      <c r="E333" s="249">
        <v>46235</v>
      </c>
      <c r="F333" s="323">
        <f t="shared" si="27"/>
        <v>46265</v>
      </c>
      <c r="G333" s="159">
        <f t="shared" si="28"/>
        <v>2027</v>
      </c>
      <c r="H333" s="500"/>
      <c r="I333" s="500"/>
      <c r="J333" s="258">
        <f>IF($E333&lt;DATE(2018,7,1),"-",INDEX('Annual Inflation'!$AM$53:$BA$53, MATCH(YEAR(EOMONTH($E333,6)), 'Annual Inflation'!$AM$6:$BA$6, 0))/100)</f>
        <v>1.7296573062324683E-2</v>
      </c>
      <c r="K333" s="258">
        <f>IF($E333&lt;DATE(2018,7,1),"-",INDEX('Annual Inflation'!$AM$50:$BA$50, MATCH(YEAR(EOMONTH($E333,6)), 'Annual Inflation'!$AM$6:$BA$6, 0))/100)</f>
        <v>2.8036598929437329E-2</v>
      </c>
      <c r="L333" s="259">
        <f t="shared" si="29"/>
        <v>138.82469431640308</v>
      </c>
      <c r="M333" s="259">
        <f t="shared" si="30"/>
        <v>418.07554060216574</v>
      </c>
      <c r="N333" s="259">
        <f t="shared" si="31"/>
        <v>402.70189885220111</v>
      </c>
    </row>
    <row r="334" spans="5:14" ht="15">
      <c r="E334" s="249">
        <v>46266</v>
      </c>
      <c r="F334" s="323">
        <f t="shared" si="27"/>
        <v>46295</v>
      </c>
      <c r="G334" s="159">
        <f t="shared" si="28"/>
        <v>2027</v>
      </c>
      <c r="H334" s="500"/>
      <c r="I334" s="500"/>
      <c r="J334" s="258">
        <f>IF($E334&lt;DATE(2018,7,1),"-",INDEX('Annual Inflation'!$AM$53:$BA$53, MATCH(YEAR(EOMONTH($E334,6)), 'Annual Inflation'!$AM$6:$BA$6, 0))/100)</f>
        <v>1.7296573062324683E-2</v>
      </c>
      <c r="K334" s="258">
        <f>IF($E334&lt;DATE(2018,7,1),"-",INDEX('Annual Inflation'!$AM$50:$BA$50, MATCH(YEAR(EOMONTH($E334,6)), 'Annual Inflation'!$AM$6:$BA$6, 0))/100)</f>
        <v>2.8036598929437329E-2</v>
      </c>
      <c r="L334" s="259">
        <f t="shared" si="29"/>
        <v>139.02322461057753</v>
      </c>
      <c r="M334" s="259">
        <f t="shared" si="30"/>
        <v>419.03999383485041</v>
      </c>
      <c r="N334" s="259">
        <f t="shared" si="31"/>
        <v>403.27779442205929</v>
      </c>
    </row>
    <row r="335" spans="5:14" ht="15">
      <c r="E335" s="249">
        <v>46296</v>
      </c>
      <c r="F335" s="323">
        <f t="shared" si="27"/>
        <v>46326</v>
      </c>
      <c r="G335" s="159">
        <f t="shared" si="28"/>
        <v>2027</v>
      </c>
      <c r="H335" s="500"/>
      <c r="I335" s="500"/>
      <c r="J335" s="258">
        <f>IF($E335&lt;DATE(2018,7,1),"-",INDEX('Annual Inflation'!$AM$53:$BA$53, MATCH(YEAR(EOMONTH($E335,6)), 'Annual Inflation'!$AM$6:$BA$6, 0))/100)</f>
        <v>1.7296573062324683E-2</v>
      </c>
      <c r="K335" s="258">
        <f>IF($E335&lt;DATE(2018,7,1),"-",INDEX('Annual Inflation'!$AM$50:$BA$50, MATCH(YEAR(EOMONTH($E335,6)), 'Annual Inflation'!$AM$6:$BA$6, 0))/100)</f>
        <v>2.8036598929437329E-2</v>
      </c>
      <c r="L335" s="259">
        <f t="shared" si="29"/>
        <v>139.22203881877678</v>
      </c>
      <c r="M335" s="259">
        <f t="shared" si="30"/>
        <v>420.0066719526281</v>
      </c>
      <c r="N335" s="259">
        <f t="shared" si="31"/>
        <v>403.85451356813684</v>
      </c>
    </row>
    <row r="336" spans="5:14" ht="15">
      <c r="E336" s="249">
        <v>46327</v>
      </c>
      <c r="F336" s="323">
        <f t="shared" si="27"/>
        <v>46356</v>
      </c>
      <c r="G336" s="159">
        <f t="shared" si="28"/>
        <v>2027</v>
      </c>
      <c r="H336" s="500"/>
      <c r="I336" s="500"/>
      <c r="J336" s="258">
        <f>IF($E336&lt;DATE(2018,7,1),"-",INDEX('Annual Inflation'!$AM$53:$BA$53, MATCH(YEAR(EOMONTH($E336,6)), 'Annual Inflation'!$AM$6:$BA$6, 0))/100)</f>
        <v>1.7296573062324683E-2</v>
      </c>
      <c r="K336" s="258">
        <f>IF($E336&lt;DATE(2018,7,1),"-",INDEX('Annual Inflation'!$AM$50:$BA$50, MATCH(YEAR(EOMONTH($E336,6)), 'Annual Inflation'!$AM$6:$BA$6, 0))/100)</f>
        <v>2.8036598929437329E-2</v>
      </c>
      <c r="L336" s="259">
        <f t="shared" si="29"/>
        <v>139.42113734702033</v>
      </c>
      <c r="M336" s="259">
        <f t="shared" si="30"/>
        <v>420.97558008805834</v>
      </c>
      <c r="N336" s="259">
        <f t="shared" si="31"/>
        <v>404.43205746821286</v>
      </c>
    </row>
    <row r="337" spans="5:14" ht="15">
      <c r="E337" s="249">
        <v>46357</v>
      </c>
      <c r="F337" s="323">
        <f t="shared" si="27"/>
        <v>46387</v>
      </c>
      <c r="G337" s="159">
        <f t="shared" si="28"/>
        <v>2027</v>
      </c>
      <c r="H337" s="500"/>
      <c r="I337" s="500"/>
      <c r="J337" s="258">
        <f>IF($E337&lt;DATE(2018,7,1),"-",INDEX('Annual Inflation'!$AM$53:$BA$53, MATCH(YEAR(EOMONTH($E337,6)), 'Annual Inflation'!$AM$6:$BA$6, 0))/100)</f>
        <v>1.7296573062324683E-2</v>
      </c>
      <c r="K337" s="258">
        <f>IF($E337&lt;DATE(2018,7,1),"-",INDEX('Annual Inflation'!$AM$50:$BA$50, MATCH(YEAR(EOMONTH($E337,6)), 'Annual Inflation'!$AM$6:$BA$6, 0))/100)</f>
        <v>2.8036598929437329E-2</v>
      </c>
      <c r="L337" s="259">
        <f t="shared" si="29"/>
        <v>139.62052060190837</v>
      </c>
      <c r="M337" s="259">
        <f t="shared" si="30"/>
        <v>421.94672338554102</v>
      </c>
      <c r="N337" s="259">
        <f t="shared" si="31"/>
        <v>405.01042730175084</v>
      </c>
    </row>
    <row r="338" spans="5:14" ht="15">
      <c r="E338" s="249">
        <v>46388</v>
      </c>
      <c r="F338" s="323">
        <f t="shared" si="27"/>
        <v>46418</v>
      </c>
      <c r="G338" s="159">
        <f t="shared" si="28"/>
        <v>2027</v>
      </c>
      <c r="H338" s="500"/>
      <c r="I338" s="500"/>
      <c r="J338" s="258">
        <f>IF($E338&lt;DATE(2018,7,1),"-",INDEX('Annual Inflation'!$AM$53:$BA$53, MATCH(YEAR(EOMONTH($E338,6)), 'Annual Inflation'!$AM$6:$BA$6, 0))/100)</f>
        <v>1.7296573062324683E-2</v>
      </c>
      <c r="K338" s="258">
        <f>IF($E338&lt;DATE(2018,7,1),"-",INDEX('Annual Inflation'!$AM$50:$BA$50, MATCH(YEAR(EOMONTH($E338,6)), 'Annual Inflation'!$AM$6:$BA$6, 0))/100)</f>
        <v>2.8036598929437329E-2</v>
      </c>
      <c r="L338" s="259">
        <f t="shared" si="29"/>
        <v>139.82018899062248</v>
      </c>
      <c r="M338" s="259">
        <f t="shared" si="30"/>
        <v>422.92010700134347</v>
      </c>
      <c r="N338" s="259">
        <f t="shared" si="31"/>
        <v>405.58962424990096</v>
      </c>
    </row>
    <row r="339" spans="5:14" ht="15">
      <c r="E339" s="249">
        <v>46419</v>
      </c>
      <c r="F339" s="323">
        <f t="shared" si="27"/>
        <v>46446</v>
      </c>
      <c r="G339" s="159">
        <f t="shared" si="28"/>
        <v>2027</v>
      </c>
      <c r="H339" s="500"/>
      <c r="I339" s="500"/>
      <c r="J339" s="258">
        <f>IF($E339&lt;DATE(2018,7,1),"-",INDEX('Annual Inflation'!$AM$53:$BA$53, MATCH(YEAR(EOMONTH($E339,6)), 'Annual Inflation'!$AM$6:$BA$6, 0))/100)</f>
        <v>1.7296573062324683E-2</v>
      </c>
      <c r="K339" s="258">
        <f>IF($E339&lt;DATE(2018,7,1),"-",INDEX('Annual Inflation'!$AM$50:$BA$50, MATCH(YEAR(EOMONTH($E339,6)), 'Annual Inflation'!$AM$6:$BA$6, 0))/100)</f>
        <v>2.8036598929437329E-2</v>
      </c>
      <c r="L339" s="259">
        <f t="shared" si="29"/>
        <v>140.02014292092662</v>
      </c>
      <c r="M339" s="259">
        <f t="shared" si="30"/>
        <v>423.89573610362794</v>
      </c>
      <c r="N339" s="259">
        <f t="shared" si="31"/>
        <v>406.16964949550254</v>
      </c>
    </row>
    <row r="340" spans="5:14" ht="15">
      <c r="E340" s="249">
        <v>46447</v>
      </c>
      <c r="F340" s="323">
        <f t="shared" si="27"/>
        <v>46477</v>
      </c>
      <c r="G340" s="159">
        <f t="shared" si="28"/>
        <v>2027</v>
      </c>
      <c r="H340" s="500"/>
      <c r="I340" s="500"/>
      <c r="J340" s="258">
        <f>IF($E340&lt;DATE(2018,7,1),"-",INDEX('Annual Inflation'!$AM$53:$BA$53, MATCH(YEAR(EOMONTH($E340,6)), 'Annual Inflation'!$AM$6:$BA$6, 0))/100)</f>
        <v>1.7296573062324683E-2</v>
      </c>
      <c r="K340" s="258">
        <f>IF($E340&lt;DATE(2018,7,1),"-",INDEX('Annual Inflation'!$AM$50:$BA$50, MATCH(YEAR(EOMONTH($E340,6)), 'Annual Inflation'!$AM$6:$BA$6, 0))/100)</f>
        <v>2.8036598929437329E-2</v>
      </c>
      <c r="L340" s="259">
        <f t="shared" si="29"/>
        <v>140.22038280116783</v>
      </c>
      <c r="M340" s="259">
        <f t="shared" si="30"/>
        <v>424.87361587247915</v>
      </c>
      <c r="N340" s="259">
        <f t="shared" si="31"/>
        <v>406.75050422308641</v>
      </c>
    </row>
    <row r="341" spans="5:14" ht="15">
      <c r="E341" s="249">
        <v>46478</v>
      </c>
      <c r="F341" s="323">
        <f t="shared" si="27"/>
        <v>46507</v>
      </c>
      <c r="G341" s="159">
        <f t="shared" si="28"/>
        <v>2028</v>
      </c>
      <c r="H341" s="500"/>
      <c r="I341" s="500"/>
      <c r="J341" s="258">
        <f>IF($E341&lt;DATE(2018,7,1),"-",INDEX('Annual Inflation'!$AM$53:$BA$53, MATCH(YEAR(EOMONTH($E341,6)), 'Annual Inflation'!$AM$6:$BA$6, 0))/100)</f>
        <v>1.7296573062324683E-2</v>
      </c>
      <c r="K341" s="258">
        <f>IF($E341&lt;DATE(2018,7,1),"-",INDEX('Annual Inflation'!$AM$50:$BA$50, MATCH(YEAR(EOMONTH($E341,6)), 'Annual Inflation'!$AM$6:$BA$6, 0))/100)</f>
        <v>2.8036598929437329E-2</v>
      </c>
      <c r="L341" s="259">
        <f t="shared" si="29"/>
        <v>140.42090904027714</v>
      </c>
      <c r="M341" s="259">
        <f t="shared" si="30"/>
        <v>425.85375149993166</v>
      </c>
      <c r="N341" s="259">
        <f t="shared" si="31"/>
        <v>407.33218961887746</v>
      </c>
    </row>
    <row r="342" spans="5:14" ht="15">
      <c r="E342" s="249">
        <v>46508</v>
      </c>
      <c r="F342" s="323">
        <f t="shared" si="27"/>
        <v>46538</v>
      </c>
      <c r="G342" s="159">
        <f t="shared" si="28"/>
        <v>2028</v>
      </c>
      <c r="H342" s="500"/>
      <c r="I342" s="500"/>
      <c r="J342" s="258">
        <f>IF($E342&lt;DATE(2018,7,1),"-",INDEX('Annual Inflation'!$AM$53:$BA$53, MATCH(YEAR(EOMONTH($E342,6)), 'Annual Inflation'!$AM$6:$BA$6, 0))/100)</f>
        <v>1.7296573062324683E-2</v>
      </c>
      <c r="K342" s="258">
        <f>IF($E342&lt;DATE(2018,7,1),"-",INDEX('Annual Inflation'!$AM$50:$BA$50, MATCH(YEAR(EOMONTH($E342,6)), 'Annual Inflation'!$AM$6:$BA$6, 0))/100)</f>
        <v>2.8036598929437329E-2</v>
      </c>
      <c r="L342" s="259">
        <f t="shared" si="29"/>
        <v>140.62172204777039</v>
      </c>
      <c r="M342" s="259">
        <f t="shared" si="30"/>
        <v>426.8361481899974</v>
      </c>
      <c r="N342" s="259">
        <f t="shared" si="31"/>
        <v>407.91470687079698</v>
      </c>
    </row>
    <row r="343" spans="5:14" ht="15">
      <c r="E343" s="249">
        <v>46539</v>
      </c>
      <c r="F343" s="323">
        <f t="shared" si="27"/>
        <v>46568</v>
      </c>
      <c r="G343" s="159">
        <f t="shared" si="28"/>
        <v>2028</v>
      </c>
      <c r="H343" s="500"/>
      <c r="I343" s="500"/>
      <c r="J343" s="258">
        <f>IF($E343&lt;DATE(2018,7,1),"-",INDEX('Annual Inflation'!$AM$53:$BA$53, MATCH(YEAR(EOMONTH($E343,6)), 'Annual Inflation'!$AM$6:$BA$6, 0))/100)</f>
        <v>1.7296573062324683E-2</v>
      </c>
      <c r="K343" s="258">
        <f>IF($E343&lt;DATE(2018,7,1),"-",INDEX('Annual Inflation'!$AM$50:$BA$50, MATCH(YEAR(EOMONTH($E343,6)), 'Annual Inflation'!$AM$6:$BA$6, 0))/100)</f>
        <v>2.8036598929437329E-2</v>
      </c>
      <c r="L343" s="259">
        <f t="shared" si="29"/>
        <v>140.82282223374906</v>
      </c>
      <c r="M343" s="259">
        <f t="shared" si="30"/>
        <v>427.8208111586934</v>
      </c>
      <c r="N343" s="259">
        <f t="shared" si="31"/>
        <v>408.49805716846498</v>
      </c>
    </row>
    <row r="344" spans="5:14" ht="15">
      <c r="E344" s="249">
        <v>46569</v>
      </c>
      <c r="F344" s="323">
        <f t="shared" si="27"/>
        <v>46599</v>
      </c>
      <c r="G344" s="159">
        <f t="shared" si="28"/>
        <v>2028</v>
      </c>
      <c r="H344" s="500"/>
      <c r="I344" s="500"/>
      <c r="J344" s="258">
        <f>IF($E344&lt;DATE(2018,7,1),"-",INDEX('Annual Inflation'!$AM$53:$BA$53, MATCH(YEAR(EOMONTH($E344,6)), 'Annual Inflation'!$AM$6:$BA$6, 0))/100)</f>
        <v>0.02</v>
      </c>
      <c r="K344" s="258">
        <f>IF($E344&lt;DATE(2018,7,1),"-",INDEX('Annual Inflation'!$AM$50:$BA$50, MATCH(YEAR(EOMONTH($E344,6)), 'Annual Inflation'!$AM$6:$BA$6, 0))/100)</f>
        <v>2.8036598929437329E-2</v>
      </c>
      <c r="L344" s="259">
        <f t="shared" si="29"/>
        <v>141.05540257383396</v>
      </c>
      <c r="M344" s="259">
        <f t="shared" si="30"/>
        <v>428.80774563406953</v>
      </c>
      <c r="N344" s="259">
        <f t="shared" si="31"/>
        <v>409.17272492155513</v>
      </c>
    </row>
    <row r="345" spans="5:14" ht="15">
      <c r="E345" s="249">
        <v>46600</v>
      </c>
      <c r="F345" s="323">
        <f t="shared" si="27"/>
        <v>46630</v>
      </c>
      <c r="G345" s="159">
        <f t="shared" si="28"/>
        <v>2028</v>
      </c>
      <c r="H345" s="500"/>
      <c r="I345" s="500"/>
      <c r="J345" s="258">
        <f>IF($E345&lt;DATE(2018,7,1),"-",INDEX('Annual Inflation'!$AM$53:$BA$53, MATCH(YEAR(EOMONTH($E345,6)), 'Annual Inflation'!$AM$6:$BA$6, 0))/100)</f>
        <v>0.02</v>
      </c>
      <c r="K345" s="258">
        <f>IF($E345&lt;DATE(2018,7,1),"-",INDEX('Annual Inflation'!$AM$50:$BA$50, MATCH(YEAR(EOMONTH($E345,6)), 'Annual Inflation'!$AM$6:$BA$6, 0))/100)</f>
        <v>2.8036598929437329E-2</v>
      </c>
      <c r="L345" s="259">
        <f t="shared" si="29"/>
        <v>141.28836703925973</v>
      </c>
      <c r="M345" s="259">
        <f t="shared" si="30"/>
        <v>429.79695685623608</v>
      </c>
      <c r="N345" s="259">
        <f t="shared" si="31"/>
        <v>409.84850694329134</v>
      </c>
    </row>
    <row r="346" spans="5:14" ht="15">
      <c r="E346" s="249">
        <v>46631</v>
      </c>
      <c r="F346" s="323">
        <f t="shared" si="27"/>
        <v>46660</v>
      </c>
      <c r="G346" s="159">
        <f t="shared" si="28"/>
        <v>2028</v>
      </c>
      <c r="H346" s="500"/>
      <c r="I346" s="500"/>
      <c r="J346" s="258">
        <f>IF($E346&lt;DATE(2018,7,1),"-",INDEX('Annual Inflation'!$AM$53:$BA$53, MATCH(YEAR(EOMONTH($E346,6)), 'Annual Inflation'!$AM$6:$BA$6, 0))/100)</f>
        <v>0.02</v>
      </c>
      <c r="K346" s="258">
        <f>IF($E346&lt;DATE(2018,7,1),"-",INDEX('Annual Inflation'!$AM$50:$BA$50, MATCH(YEAR(EOMONTH($E346,6)), 'Annual Inflation'!$AM$6:$BA$6, 0))/100)</f>
        <v>2.8036598929437329E-2</v>
      </c>
      <c r="L346" s="259">
        <f t="shared" si="29"/>
        <v>141.52171626444061</v>
      </c>
      <c r="M346" s="259">
        <f t="shared" si="30"/>
        <v>430.78845007739176</v>
      </c>
      <c r="N346" s="259">
        <f t="shared" si="31"/>
        <v>410.52540507397879</v>
      </c>
    </row>
    <row r="347" spans="5:14" ht="15">
      <c r="E347" s="249">
        <v>46661</v>
      </c>
      <c r="F347" s="323">
        <f t="shared" si="27"/>
        <v>46691</v>
      </c>
      <c r="G347" s="159">
        <f t="shared" si="28"/>
        <v>2028</v>
      </c>
      <c r="H347" s="500"/>
      <c r="I347" s="500"/>
      <c r="J347" s="258">
        <f>IF($E347&lt;DATE(2018,7,1),"-",INDEX('Annual Inflation'!$AM$53:$BA$53, MATCH(YEAR(EOMONTH($E347,6)), 'Annual Inflation'!$AM$6:$BA$6, 0))/100)</f>
        <v>0.02</v>
      </c>
      <c r="K347" s="258">
        <f>IF($E347&lt;DATE(2018,7,1),"-",INDEX('Annual Inflation'!$AM$50:$BA$50, MATCH(YEAR(EOMONTH($E347,6)), 'Annual Inflation'!$AM$6:$BA$6, 0))/100)</f>
        <v>2.8036598929437329E-2</v>
      </c>
      <c r="L347" s="259">
        <f t="shared" si="29"/>
        <v>141.75545088483861</v>
      </c>
      <c r="M347" s="259">
        <f t="shared" si="30"/>
        <v>431.78223056185146</v>
      </c>
      <c r="N347" s="259">
        <f t="shared" si="31"/>
        <v>411.20342115696218</v>
      </c>
    </row>
    <row r="348" spans="5:14" ht="15">
      <c r="E348" s="249">
        <v>46692</v>
      </c>
      <c r="F348" s="323">
        <f t="shared" si="27"/>
        <v>46721</v>
      </c>
      <c r="G348" s="159">
        <f t="shared" si="28"/>
        <v>2028</v>
      </c>
      <c r="H348" s="500"/>
      <c r="I348" s="500"/>
      <c r="J348" s="258">
        <f>IF($E348&lt;DATE(2018,7,1),"-",INDEX('Annual Inflation'!$AM$53:$BA$53, MATCH(YEAR(EOMONTH($E348,6)), 'Annual Inflation'!$AM$6:$BA$6, 0))/100)</f>
        <v>0.02</v>
      </c>
      <c r="K348" s="258">
        <f>IF($E348&lt;DATE(2018,7,1),"-",INDEX('Annual Inflation'!$AM$50:$BA$50, MATCH(YEAR(EOMONTH($E348,6)), 'Annual Inflation'!$AM$6:$BA$6, 0))/100)</f>
        <v>2.8036598929437329E-2</v>
      </c>
      <c r="L348" s="259">
        <f t="shared" si="29"/>
        <v>141.98957153696529</v>
      </c>
      <c r="M348" s="259">
        <f t="shared" si="30"/>
        <v>432.77830358607423</v>
      </c>
      <c r="N348" s="259">
        <f t="shared" si="31"/>
        <v>411.88255703863064</v>
      </c>
    </row>
    <row r="349" spans="5:14" ht="15">
      <c r="E349" s="249">
        <v>46722</v>
      </c>
      <c r="F349" s="323">
        <f t="shared" si="27"/>
        <v>46752</v>
      </c>
      <c r="G349" s="159">
        <f t="shared" si="28"/>
        <v>2028</v>
      </c>
      <c r="H349" s="500"/>
      <c r="I349" s="500"/>
      <c r="J349" s="258">
        <f>IF($E349&lt;DATE(2018,7,1),"-",INDEX('Annual Inflation'!$AM$53:$BA$53, MATCH(YEAR(EOMONTH($E349,6)), 'Annual Inflation'!$AM$6:$BA$6, 0))/100)</f>
        <v>0.02</v>
      </c>
      <c r="K349" s="258">
        <f>IF($E349&lt;DATE(2018,7,1),"-",INDEX('Annual Inflation'!$AM$50:$BA$50, MATCH(YEAR(EOMONTH($E349,6)), 'Annual Inflation'!$AM$6:$BA$6, 0))/100)</f>
        <v>2.8036598929437329E-2</v>
      </c>
      <c r="L349" s="259">
        <f t="shared" si="29"/>
        <v>142.22407885838339</v>
      </c>
      <c r="M349" s="259">
        <f t="shared" si="30"/>
        <v>433.77667443869143</v>
      </c>
      <c r="N349" s="259">
        <f t="shared" si="31"/>
        <v>412.56281456842271</v>
      </c>
    </row>
    <row r="350" spans="5:14" ht="15">
      <c r="E350" s="249">
        <v>46753</v>
      </c>
      <c r="F350" s="323">
        <f t="shared" si="27"/>
        <v>46783</v>
      </c>
      <c r="G350" s="159">
        <f t="shared" si="28"/>
        <v>2028</v>
      </c>
      <c r="H350" s="500"/>
      <c r="I350" s="500"/>
      <c r="J350" s="258">
        <f>IF($E350&lt;DATE(2018,7,1),"-",INDEX('Annual Inflation'!$AM$53:$BA$53, MATCH(YEAR(EOMONTH($E350,6)), 'Annual Inflation'!$AM$6:$BA$6, 0))/100)</f>
        <v>0.02</v>
      </c>
      <c r="K350" s="258">
        <f>IF($E350&lt;DATE(2018,7,1),"-",INDEX('Annual Inflation'!$AM$50:$BA$50, MATCH(YEAR(EOMONTH($E350,6)), 'Annual Inflation'!$AM$6:$BA$6, 0))/100)</f>
        <v>2.8036598929437329E-2</v>
      </c>
      <c r="L350" s="259">
        <f t="shared" si="29"/>
        <v>142.45897348770873</v>
      </c>
      <c r="M350" s="259">
        <f t="shared" si="30"/>
        <v>434.77734842053462</v>
      </c>
      <c r="N350" s="259">
        <f t="shared" si="31"/>
        <v>413.24419559883148</v>
      </c>
    </row>
    <row r="351" spans="5:14" ht="15">
      <c r="E351" s="249">
        <v>46784</v>
      </c>
      <c r="F351" s="323">
        <f t="shared" si="27"/>
        <v>46812</v>
      </c>
      <c r="G351" s="159">
        <f t="shared" si="28"/>
        <v>2028</v>
      </c>
      <c r="H351" s="500"/>
      <c r="I351" s="500"/>
      <c r="J351" s="258">
        <f>IF($E351&lt;DATE(2018,7,1),"-",INDEX('Annual Inflation'!$AM$53:$BA$53, MATCH(YEAR(EOMONTH($E351,6)), 'Annual Inflation'!$AM$6:$BA$6, 0))/100)</f>
        <v>0.02</v>
      </c>
      <c r="K351" s="258">
        <f>IF($E351&lt;DATE(2018,7,1),"-",INDEX('Annual Inflation'!$AM$50:$BA$50, MATCH(YEAR(EOMONTH($E351,6)), 'Annual Inflation'!$AM$6:$BA$6, 0))/100)</f>
        <v>2.8036598929437329E-2</v>
      </c>
      <c r="L351" s="259">
        <f t="shared" si="29"/>
        <v>142.69425606461178</v>
      </c>
      <c r="M351" s="259">
        <f t="shared" si="30"/>
        <v>435.78033084466375</v>
      </c>
      <c r="N351" s="259">
        <f t="shared" si="31"/>
        <v>413.92670198540958</v>
      </c>
    </row>
    <row r="352" spans="5:14" ht="15">
      <c r="E352" s="249">
        <v>46813</v>
      </c>
      <c r="F352" s="323">
        <f t="shared" si="27"/>
        <v>46843</v>
      </c>
      <c r="G352" s="159">
        <f t="shared" si="28"/>
        <v>2028</v>
      </c>
      <c r="H352" s="500"/>
      <c r="I352" s="500"/>
      <c r="J352" s="258">
        <f>IF($E352&lt;DATE(2018,7,1),"-",INDEX('Annual Inflation'!$AM$53:$BA$53, MATCH(YEAR(EOMONTH($E352,6)), 'Annual Inflation'!$AM$6:$BA$6, 0))/100)</f>
        <v>0.02</v>
      </c>
      <c r="K352" s="258">
        <f>IF($E352&lt;DATE(2018,7,1),"-",INDEX('Annual Inflation'!$AM$50:$BA$50, MATCH(YEAR(EOMONTH($E352,6)), 'Annual Inflation'!$AM$6:$BA$6, 0))/100)</f>
        <v>2.8036598929437329E-2</v>
      </c>
      <c r="L352" s="259">
        <f t="shared" si="29"/>
        <v>142.9299272298195</v>
      </c>
      <c r="M352" s="259">
        <f t="shared" si="30"/>
        <v>436.78562703639545</v>
      </c>
      <c r="N352" s="259">
        <f t="shared" si="31"/>
        <v>414.61033558677417</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3"/>
  <sheetViews>
    <sheetView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6" t="s">
        <v>1311</v>
      </c>
      <c r="B1" s="181"/>
      <c r="C1" s="181"/>
      <c r="D1" s="181"/>
      <c r="E1" s="275"/>
      <c r="F1" s="331" t="s">
        <v>542</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267"/>
      <c r="AO1" s="266"/>
      <c r="AP1" s="266"/>
      <c r="AQ1" s="268"/>
      <c r="AR1" s="171"/>
      <c r="AS1" s="171"/>
      <c r="AT1" s="181"/>
      <c r="AU1" s="181"/>
      <c r="AV1" s="181"/>
      <c r="AW1" s="181"/>
    </row>
    <row r="2" spans="1:51">
      <c r="A2" s="181"/>
      <c r="B2" s="157" t="str">
        <f>UserInterface!E30</f>
        <v>SPD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1312</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1313</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187"/>
      <c r="AS5" s="2"/>
      <c r="AT5" s="2"/>
      <c r="AU5" s="2"/>
      <c r="AV5" s="2"/>
      <c r="AW5" s="2"/>
    </row>
    <row r="6" spans="1:51">
      <c r="E6" s="82" t="s">
        <v>1314</v>
      </c>
      <c r="I6" s="277" t="str">
        <f>IF(I7&gt;0,I7&amp;" ERRORS","OK")</f>
        <v>OK</v>
      </c>
    </row>
    <row r="7" spans="1:51">
      <c r="E7" s="82" t="s">
        <v>1315</v>
      </c>
      <c r="I7" s="184">
        <f>COUNTIF($I$10:$I$19,FALSE)</f>
        <v>0</v>
      </c>
    </row>
    <row r="8" spans="1:51"/>
    <row r="9" spans="1:51"/>
    <row r="10" spans="1:51">
      <c r="B10" s="22" t="s">
        <v>1316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
    </row>
    <row r="11" spans="1:51">
      <c r="AJ11" s="2"/>
      <c r="AK11" s="2"/>
      <c r="AL11" s="2"/>
      <c r="AM11" s="2"/>
      <c r="AN11" s="2"/>
      <c r="AO11" s="2"/>
      <c r="AP11" s="2"/>
      <c r="AQ11" s="2"/>
      <c r="AR11" s="2"/>
      <c r="AS11" s="2"/>
      <c r="AT11" s="2"/>
      <c r="AU11" s="2"/>
      <c r="AV11" s="2"/>
    </row>
    <row r="12" spans="1:51">
      <c r="E12" s="82" t="s">
        <v>127</v>
      </c>
      <c r="I12" s="277" t="b">
        <f>ABS(SUM(AJ12:AV12) - 0) &lt; 0.001</f>
        <v>1</v>
      </c>
      <c r="AJ12" s="2"/>
      <c r="AK12" s="2"/>
      <c r="AL12" s="2"/>
      <c r="AM12" s="2"/>
      <c r="AN12" s="2"/>
      <c r="AO12" s="2"/>
      <c r="AP12" s="2"/>
      <c r="AQ12" s="2"/>
      <c r="AR12" s="2">
        <f>Totex!AR83</f>
        <v>0</v>
      </c>
      <c r="AS12" s="2">
        <f>Totex!AS83</f>
        <v>0</v>
      </c>
      <c r="AT12" s="2">
        <f>Totex!AT83</f>
        <v>0</v>
      </c>
      <c r="AU12" s="2">
        <f>Totex!AU83</f>
        <v>0</v>
      </c>
      <c r="AV12" s="2">
        <f>Totex!AV83</f>
        <v>0</v>
      </c>
    </row>
    <row r="13" spans="1:51">
      <c r="E13" s="82" t="s">
        <v>862</v>
      </c>
      <c r="I13" s="277" t="b">
        <f>ABS(SUM(AJ13:AV13) - 0) &lt; 0.001</f>
        <v>1</v>
      </c>
      <c r="AJ13" s="2"/>
      <c r="AK13" s="2"/>
      <c r="AL13" s="2"/>
      <c r="AM13" s="2"/>
      <c r="AN13" s="2"/>
      <c r="AO13" s="2"/>
      <c r="AP13" s="2"/>
      <c r="AQ13" s="2"/>
      <c r="AR13" s="2">
        <f>Totex!AR42</f>
        <v>0</v>
      </c>
      <c r="AS13" s="2">
        <f>Totex!AS42</f>
        <v>0</v>
      </c>
      <c r="AT13" s="2">
        <f>Totex!AT42</f>
        <v>0</v>
      </c>
      <c r="AU13" s="2">
        <f>Totex!AU42</f>
        <v>0</v>
      </c>
      <c r="AV13" s="2">
        <f>Totex!AV42</f>
        <v>0</v>
      </c>
    </row>
    <row r="14" spans="1:51">
      <c r="E14" s="82" t="s">
        <v>1317</v>
      </c>
      <c r="I14" s="277" t="b">
        <f>ABS(SUM(AJ14:AV14) - 0) &lt; 0.001</f>
        <v>1</v>
      </c>
      <c r="AJ14" s="2"/>
      <c r="AK14" s="2"/>
      <c r="AL14" s="2"/>
      <c r="AM14" s="2"/>
      <c r="AN14" s="2"/>
      <c r="AO14" s="2"/>
      <c r="AP14" s="2"/>
      <c r="AQ14" s="2"/>
      <c r="AR14" s="2">
        <f>InputSummary!AR355</f>
        <v>0</v>
      </c>
      <c r="AS14" s="2">
        <f>InputSummary!AS355</f>
        <v>0</v>
      </c>
      <c r="AT14" s="2">
        <f>InputSummary!AT355</f>
        <v>0</v>
      </c>
      <c r="AU14" s="2">
        <f>InputSummary!AU355</f>
        <v>0</v>
      </c>
      <c r="AV14" s="2">
        <f>InputSummary!AV355</f>
        <v>0</v>
      </c>
    </row>
    <row r="15" spans="1:51">
      <c r="E15" s="82" t="s">
        <v>1318</v>
      </c>
      <c r="I15" s="277" t="b">
        <f>ABS(SUM(AJ15:AV15) - 0) &lt; 0.001</f>
        <v>1</v>
      </c>
      <c r="AJ15" s="2"/>
      <c r="AK15" s="2"/>
      <c r="AL15" s="2"/>
      <c r="AM15" s="2"/>
      <c r="AN15" s="2"/>
      <c r="AO15" s="2"/>
      <c r="AP15" s="2"/>
      <c r="AQ15" s="2"/>
      <c r="AR15" s="2"/>
      <c r="AS15" s="2"/>
      <c r="AT15" s="2"/>
      <c r="AU15" s="2"/>
      <c r="AV15" s="2">
        <f>InputSummary!AP408</f>
        <v>0</v>
      </c>
    </row>
    <row r="16" spans="1:51">
      <c r="AJ16" s="2"/>
      <c r="AK16" s="2"/>
      <c r="AL16" s="2"/>
      <c r="AM16" s="2"/>
      <c r="AN16" s="2"/>
      <c r="AO16" s="2"/>
      <c r="AP16" s="2"/>
      <c r="AQ16" s="2"/>
      <c r="AR16" s="2"/>
      <c r="AS16" s="2"/>
      <c r="AT16" s="2"/>
      <c r="AU16" s="2"/>
      <c r="AV16" s="2"/>
    </row>
    <row r="17" spans="2:49">
      <c r="B17" s="22" t="s">
        <v>1319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
    </row>
    <row r="18" spans="2:49">
      <c r="AJ18" s="2"/>
      <c r="AK18" s="2"/>
      <c r="AL18" s="2"/>
      <c r="AM18" s="2"/>
      <c r="AN18" s="2"/>
      <c r="AO18" s="2"/>
      <c r="AP18" s="2"/>
      <c r="AQ18" s="2"/>
      <c r="AR18" s="2"/>
      <c r="AS18" s="2"/>
      <c r="AT18" s="2"/>
      <c r="AU18" s="2"/>
      <c r="AV18" s="2"/>
    </row>
    <row r="19" spans="2:49">
      <c r="E19" s="82" t="s">
        <v>972</v>
      </c>
      <c r="I19" s="277" t="b">
        <f>ABS(SUM(AJ19:AV19) - 0) &lt; 0.001</f>
        <v>1</v>
      </c>
      <c r="AJ19" s="2"/>
      <c r="AK19" s="2"/>
      <c r="AL19" s="2"/>
      <c r="AM19" s="2"/>
      <c r="AN19" s="2"/>
      <c r="AO19" s="2"/>
      <c r="AP19" s="2"/>
      <c r="AQ19" s="2"/>
      <c r="AR19" s="2">
        <f>TaxPools!AR44</f>
        <v>0</v>
      </c>
      <c r="AS19" s="2">
        <f>TaxPools!AS44</f>
        <v>0</v>
      </c>
      <c r="AT19" s="2">
        <f>TaxPools!AT44</f>
        <v>0</v>
      </c>
      <c r="AU19" s="2">
        <f>TaxPools!AU44</f>
        <v>0</v>
      </c>
      <c r="AV19" s="2">
        <f>TaxPools!AV44</f>
        <v>0</v>
      </c>
    </row>
    <row r="20" spans="2:49"/>
    <row r="21" spans="2:49">
      <c r="B21" s="22" t="s">
        <v>79</v>
      </c>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198"/>
      <c r="AR21" s="22"/>
      <c r="AS21" s="22"/>
      <c r="AT21" s="22"/>
      <c r="AU21" s="22"/>
      <c r="AV21" s="22"/>
      <c r="AW21" s="2"/>
    </row>
    <row r="22" spans="2:49"/>
    <row r="23" spans="2:49"/>
  </sheetData>
  <conditionalFormatting sqref="AM3">
    <cfRule type="expression" dxfId="42" priority="29">
      <formula>$I$7=0</formula>
    </cfRule>
    <cfRule type="expression" dxfId="41" priority="30">
      <formula>$I$7&gt;0</formula>
    </cfRule>
  </conditionalFormatting>
  <conditionalFormatting sqref="I6">
    <cfRule type="expression" dxfId="40" priority="25">
      <formula>$I$7=0</formula>
    </cfRule>
    <cfRule type="expression" dxfId="39" priority="26">
      <formula>$I$7&gt;0</formula>
    </cfRule>
  </conditionalFormatting>
  <conditionalFormatting sqref="I12:I15">
    <cfRule type="cellIs" dxfId="38" priority="15" operator="equal">
      <formula>TRUE</formula>
    </cfRule>
    <cfRule type="cellIs" dxfId="37" priority="16" operator="equal">
      <formula>FALSE</formula>
    </cfRule>
  </conditionalFormatting>
  <conditionalFormatting sqref="I19">
    <cfRule type="cellIs" dxfId="36" priority="13" operator="equal">
      <formula>TRUE</formula>
    </cfRule>
    <cfRule type="cellIs" dxfId="35" priority="14"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3"/>
  <sheetViews>
    <sheetView zoomScale="85" zoomScaleNormal="85"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3"/>
  <sheetViews>
    <sheetView zoomScale="85" zoomScaleNormal="85"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6" t="s">
        <v>29</v>
      </c>
      <c r="B1" s="181"/>
      <c r="C1" s="181"/>
      <c r="D1" s="181"/>
      <c r="E1" s="181"/>
      <c r="F1" s="181"/>
      <c r="G1" s="181"/>
      <c r="H1" s="181"/>
      <c r="I1" s="181"/>
      <c r="J1" s="197"/>
      <c r="K1" s="197"/>
      <c r="L1" s="197"/>
      <c r="M1" s="197"/>
      <c r="N1" s="197"/>
      <c r="O1" s="197"/>
      <c r="P1" s="197"/>
      <c r="Q1" s="197"/>
      <c r="R1" s="197"/>
      <c r="S1" s="197"/>
      <c r="T1" s="197"/>
      <c r="U1" s="197"/>
      <c r="V1" s="197"/>
      <c r="W1" s="197"/>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5">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F15" s="551"/>
      <c r="G15" s="551"/>
      <c r="H15" s="82"/>
      <c r="I15" s="82"/>
      <c r="J15" s="82"/>
      <c r="K15" s="82"/>
      <c r="L15" s="82"/>
      <c r="M15" s="82"/>
      <c r="N15" s="82"/>
      <c r="O15" s="82"/>
      <c r="P15" s="82"/>
      <c r="Q15" s="82"/>
      <c r="R15" s="82"/>
      <c r="S15" s="82"/>
      <c r="T15" s="82"/>
      <c r="U15" s="82"/>
      <c r="V15" s="82"/>
      <c r="W15" s="82"/>
    </row>
    <row r="16" spans="1:23" ht="12" customHeight="1">
      <c r="A16" s="82"/>
      <c r="B16" s="82"/>
      <c r="C16" s="82"/>
      <c r="D16" s="82"/>
      <c r="E16" s="200" t="s">
        <v>31</v>
      </c>
      <c r="F16" s="551"/>
      <c r="G16" s="551"/>
      <c r="H16" s="82"/>
      <c r="I16" s="82"/>
      <c r="J16" s="82"/>
      <c r="K16" s="82"/>
      <c r="L16" s="82"/>
      <c r="M16" s="82"/>
      <c r="N16" s="82"/>
      <c r="O16" s="82"/>
      <c r="P16" s="82"/>
      <c r="Q16" s="82"/>
      <c r="R16" s="82"/>
      <c r="S16" s="82"/>
      <c r="T16" s="82"/>
      <c r="U16" s="82"/>
      <c r="V16" s="82"/>
      <c r="W16" s="82"/>
    </row>
    <row r="17" spans="1:23" ht="12" customHeight="1">
      <c r="A17" s="82"/>
      <c r="B17" s="82"/>
      <c r="C17" s="82"/>
      <c r="D17" s="82"/>
      <c r="E17" s="200" t="s">
        <v>34</v>
      </c>
      <c r="F17" s="551"/>
      <c r="G17" s="551"/>
      <c r="H17" s="82"/>
      <c r="I17" s="82"/>
      <c r="J17" s="82"/>
      <c r="K17" s="82"/>
      <c r="L17" s="82"/>
      <c r="M17" s="82"/>
      <c r="N17" s="82"/>
      <c r="O17" s="82"/>
      <c r="P17" s="82"/>
      <c r="Q17" s="82"/>
      <c r="R17" s="82"/>
      <c r="S17" s="82"/>
      <c r="T17" s="82"/>
      <c r="U17" s="82"/>
      <c r="V17" s="82"/>
      <c r="W17" s="82"/>
    </row>
    <row r="18" spans="1:23" ht="15">
      <c r="A18" s="82"/>
      <c r="B18" s="82"/>
      <c r="C18" s="82"/>
      <c r="D18" s="82"/>
      <c r="E18" s="200" t="s">
        <v>35</v>
      </c>
      <c r="F18" s="551"/>
      <c r="G18" s="551"/>
      <c r="H18" s="82"/>
      <c r="I18" s="82"/>
      <c r="J18" s="82"/>
      <c r="K18" s="82"/>
      <c r="L18" s="82"/>
      <c r="M18" s="82"/>
      <c r="N18" s="82"/>
      <c r="O18" s="82"/>
      <c r="P18" s="82"/>
      <c r="Q18" s="82"/>
      <c r="R18" s="82"/>
      <c r="S18" s="82"/>
      <c r="T18" s="82"/>
      <c r="U18" s="82"/>
      <c r="V18" s="82"/>
      <c r="W18" s="82"/>
    </row>
    <row r="19" spans="1:23" ht="15">
      <c r="A19" s="82"/>
      <c r="B19" s="82"/>
      <c r="C19" s="82"/>
      <c r="D19" s="82"/>
      <c r="E19" s="200" t="s">
        <v>37</v>
      </c>
      <c r="F19" s="551"/>
      <c r="G19" s="551"/>
      <c r="H19" s="82"/>
      <c r="I19" s="82"/>
      <c r="J19" s="82"/>
      <c r="K19" s="82"/>
      <c r="L19" s="82"/>
      <c r="M19" s="82"/>
      <c r="N19" s="82"/>
      <c r="O19" s="82"/>
      <c r="P19" s="82"/>
      <c r="Q19" s="82"/>
      <c r="R19" s="82"/>
      <c r="S19" s="82"/>
      <c r="T19" s="82"/>
      <c r="U19" s="82"/>
      <c r="V19" s="82"/>
      <c r="W19" s="82"/>
    </row>
    <row r="20" spans="1:23" ht="15">
      <c r="A20" s="82"/>
      <c r="B20" s="82"/>
      <c r="C20" s="82"/>
      <c r="D20" s="82"/>
      <c r="E20" s="200" t="s">
        <v>39</v>
      </c>
      <c r="F20" s="551"/>
      <c r="G20" s="551"/>
      <c r="H20" s="82"/>
      <c r="I20" s="82"/>
      <c r="J20" s="82"/>
      <c r="K20" s="82"/>
      <c r="L20" s="82"/>
      <c r="M20" s="82"/>
      <c r="N20" s="82"/>
      <c r="O20" s="82"/>
      <c r="P20" s="82"/>
      <c r="Q20" s="82"/>
      <c r="R20" s="82"/>
      <c r="S20" s="82"/>
      <c r="T20" s="82"/>
      <c r="U20" s="82"/>
      <c r="V20" s="82"/>
      <c r="W20" s="82"/>
    </row>
    <row r="21" spans="1:23" ht="15">
      <c r="A21" s="82"/>
      <c r="B21" s="82"/>
      <c r="C21" s="82"/>
      <c r="D21" s="82"/>
      <c r="E21" s="200" t="s">
        <v>42</v>
      </c>
      <c r="F21" s="551"/>
      <c r="G21" s="551"/>
      <c r="H21" s="82"/>
      <c r="I21" s="82"/>
      <c r="J21" s="82"/>
      <c r="K21" s="82"/>
      <c r="L21" s="82"/>
      <c r="M21" s="82"/>
      <c r="N21" s="82"/>
      <c r="O21" s="82"/>
      <c r="P21" s="82"/>
      <c r="Q21" s="82"/>
      <c r="R21" s="82"/>
      <c r="S21" s="82"/>
      <c r="T21" s="82"/>
      <c r="U21" s="82"/>
      <c r="V21" s="82"/>
      <c r="W21" s="82"/>
    </row>
    <row r="22" spans="1:23" ht="15">
      <c r="A22" s="82"/>
      <c r="B22" s="82"/>
      <c r="C22" s="82"/>
      <c r="D22" s="82"/>
      <c r="E22" s="200" t="s">
        <v>45</v>
      </c>
      <c r="F22" s="551"/>
      <c r="G22" s="551"/>
      <c r="H22" s="82"/>
      <c r="I22" s="82"/>
      <c r="J22" s="82"/>
      <c r="K22" s="82"/>
      <c r="L22" s="82"/>
      <c r="M22" s="82"/>
      <c r="N22" s="82"/>
      <c r="O22" s="82"/>
      <c r="P22" s="82"/>
      <c r="Q22" s="82"/>
      <c r="R22" s="82"/>
      <c r="S22" s="82"/>
      <c r="T22" s="82"/>
      <c r="U22" s="82"/>
      <c r="V22" s="82"/>
      <c r="W22" s="82"/>
    </row>
    <row r="23" spans="1:23" ht="15">
      <c r="A23" s="82"/>
      <c r="B23" s="82"/>
      <c r="C23" s="82"/>
      <c r="D23" s="82"/>
      <c r="E23" s="200" t="s">
        <v>46</v>
      </c>
      <c r="F23" s="551"/>
      <c r="G23" s="551"/>
      <c r="H23" s="82"/>
      <c r="I23" s="82"/>
      <c r="J23" s="82"/>
      <c r="K23" s="82"/>
      <c r="L23" s="82"/>
      <c r="M23" s="82"/>
      <c r="N23" s="82"/>
      <c r="O23" s="82"/>
      <c r="P23" s="82"/>
      <c r="Q23" s="82"/>
      <c r="R23" s="82"/>
      <c r="S23" s="82"/>
      <c r="T23" s="82"/>
      <c r="U23" s="82"/>
      <c r="V23" s="82"/>
      <c r="W23" s="82"/>
    </row>
    <row r="24" spans="1:23" ht="15">
      <c r="A24" s="82"/>
      <c r="B24" s="82"/>
      <c r="C24" s="82"/>
      <c r="D24" s="82"/>
      <c r="E24" s="200" t="s">
        <v>48</v>
      </c>
      <c r="F24" s="551"/>
      <c r="G24" s="551"/>
      <c r="H24" s="82"/>
      <c r="I24" s="82"/>
      <c r="J24" s="82"/>
      <c r="K24" s="82"/>
      <c r="L24" s="82"/>
      <c r="M24" s="82"/>
      <c r="N24" s="82"/>
      <c r="O24" s="82"/>
      <c r="P24" s="82"/>
      <c r="Q24" s="82"/>
      <c r="R24" s="82"/>
      <c r="S24" s="82"/>
      <c r="T24" s="82"/>
      <c r="U24" s="82"/>
      <c r="V24" s="82"/>
      <c r="W24" s="82"/>
    </row>
    <row r="25" spans="1:23" ht="15">
      <c r="A25" s="82"/>
      <c r="B25" s="82"/>
      <c r="C25" s="82"/>
      <c r="D25" s="82"/>
      <c r="E25" s="200" t="s">
        <v>51</v>
      </c>
      <c r="F25" s="551"/>
      <c r="G25" s="551"/>
      <c r="H25" s="82"/>
      <c r="I25" s="82"/>
      <c r="J25" s="82"/>
      <c r="K25" s="82"/>
      <c r="L25" s="82"/>
      <c r="M25" s="82"/>
      <c r="N25" s="82"/>
      <c r="O25" s="82"/>
      <c r="P25" s="82"/>
      <c r="Q25" s="82"/>
      <c r="R25" s="82"/>
      <c r="S25" s="82"/>
      <c r="T25" s="82"/>
      <c r="U25" s="82"/>
      <c r="V25" s="82"/>
      <c r="W25" s="82"/>
    </row>
    <row r="26" spans="1:23" ht="15">
      <c r="A26" s="82"/>
      <c r="B26" s="82"/>
      <c r="C26" s="82"/>
      <c r="D26" s="82"/>
      <c r="E26" s="200" t="s">
        <v>54</v>
      </c>
      <c r="F26" s="551"/>
      <c r="G26" s="551"/>
      <c r="H26" s="82"/>
      <c r="I26" s="82"/>
      <c r="J26" s="82"/>
      <c r="K26" s="82"/>
      <c r="L26" s="82"/>
      <c r="M26" s="82"/>
      <c r="N26" s="82"/>
      <c r="O26" s="82"/>
      <c r="P26" s="82"/>
      <c r="Q26" s="82"/>
      <c r="R26" s="82"/>
      <c r="S26" s="82"/>
      <c r="T26" s="82"/>
      <c r="U26" s="82"/>
      <c r="V26" s="82"/>
      <c r="W26" s="82"/>
    </row>
    <row r="27" spans="1:23" ht="15">
      <c r="A27" s="82"/>
      <c r="B27" s="82"/>
      <c r="C27" s="82"/>
      <c r="D27" s="82"/>
      <c r="E27" s="200" t="s">
        <v>57</v>
      </c>
      <c r="F27" s="551"/>
      <c r="G27" s="551"/>
      <c r="H27" s="82"/>
      <c r="I27" s="82"/>
      <c r="J27" s="82"/>
      <c r="K27" s="82"/>
      <c r="L27" s="82"/>
      <c r="M27" s="82"/>
      <c r="N27" s="82"/>
      <c r="O27" s="82"/>
      <c r="P27" s="82"/>
      <c r="Q27" s="82"/>
      <c r="R27" s="82"/>
      <c r="S27" s="82"/>
      <c r="T27" s="82"/>
      <c r="U27" s="82"/>
      <c r="V27" s="82"/>
      <c r="W27" s="82"/>
    </row>
    <row r="28" spans="1:23" ht="15">
      <c r="A28" s="82"/>
      <c r="B28" s="82"/>
      <c r="C28" s="82"/>
      <c r="D28" s="82"/>
      <c r="E28" s="199" t="s">
        <v>60</v>
      </c>
      <c r="F28" s="551"/>
      <c r="G28" s="551"/>
      <c r="H28" s="82"/>
      <c r="I28" s="82"/>
      <c r="J28" s="82"/>
      <c r="K28" s="82"/>
      <c r="L28" s="82"/>
      <c r="M28" s="82"/>
      <c r="N28" s="82"/>
      <c r="O28" s="82"/>
      <c r="P28" s="82"/>
      <c r="Q28" s="82"/>
      <c r="R28" s="82"/>
      <c r="S28" s="82"/>
      <c r="T28" s="82"/>
      <c r="U28" s="82"/>
      <c r="V28" s="82"/>
      <c r="W28" s="82"/>
    </row>
    <row r="29" spans="1:23" ht="15">
      <c r="A29" s="82"/>
      <c r="B29" s="82"/>
      <c r="C29" s="82"/>
      <c r="D29" s="82"/>
      <c r="E29" s="201">
        <v>11</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1" t="str" cm="1">
        <f t="array" ref="E30">INDEX(E15:E28,m_identity)</f>
        <v>SPD</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1">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58" priority="3">
      <formula>F8="OK"</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3"/>
  <sheetViews>
    <sheetView zoomScale="85" zoomScaleNormal="85"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3"/>
  <sheetViews>
    <sheetView zoomScale="80" zoomScaleNormal="8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3"/>
  <sheetViews>
    <sheetView zoomScale="85" zoomScaleNormal="85"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3"/>
  <sheetViews>
    <sheetView topLeftCell="A31"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3"/>
  <sheetViews>
    <sheetView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3"/>
  <sheetViews>
    <sheetView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3"/>
  <sheetViews>
    <sheetView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80"/>
  <sheetViews>
    <sheetView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80"/>
  <sheetViews>
    <sheetView zoomScale="70" zoomScaleNormal="70"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42.5"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11.5" bestFit="1" customWidth="1" collapsed="1"/>
    <col min="37" max="37" width="10.5" bestFit="1" customWidth="1"/>
    <col min="38" max="38" width="14.75" bestFit="1" customWidth="1"/>
    <col min="39" max="39" width="9.75" bestFit="1" customWidth="1"/>
    <col min="40" max="40" width="10" bestFit="1" customWidth="1"/>
    <col min="41" max="41" width="9.75" bestFit="1" customWidth="1"/>
    <col min="42" max="43" width="10" bestFit="1" customWidth="1"/>
    <col min="44" max="48" width="9.625" customWidth="1"/>
    <col min="49" max="49" width="3" customWidth="1"/>
    <col min="50" max="50" width="9" customWidth="1"/>
    <col min="51" max="16384" width="9" hidden="1"/>
  </cols>
  <sheetData>
    <row r="1" spans="1:50" ht="19.5">
      <c r="A1" s="196" t="s">
        <v>51</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4"/>
      <c r="B4" s="204"/>
      <c r="C4" s="204"/>
      <c r="D4" s="204"/>
      <c r="E4" s="204" t="s">
        <v>97</v>
      </c>
      <c r="F4" s="204"/>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5">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6">
        <f>SelectedInputs!AQ8</f>
        <v>1.1939376770538244</v>
      </c>
      <c r="AR8" s="92">
        <f>SelectedInputs!AR8</f>
        <v>1.2891506141768156</v>
      </c>
      <c r="AS8" s="92">
        <f>SelectedInputs!AS8</f>
        <v>1.3284361388165782</v>
      </c>
      <c r="AT8" s="92">
        <f>SelectedInputs!AT8</f>
        <v>1.3511547218960771</v>
      </c>
      <c r="AU8" s="92">
        <f>SelectedInputs!AU8</f>
        <v>1.3719916643626167</v>
      </c>
      <c r="AV8" s="92">
        <f>SelectedInputs!AV8</f>
        <v>1.3968049905189786</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4"/>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4"/>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4"/>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4"/>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4"/>
      <c r="AR15" s="528">
        <v>21.76</v>
      </c>
      <c r="AS15" s="528">
        <v>25.6</v>
      </c>
      <c r="AT15" s="528">
        <v>22.64</v>
      </c>
      <c r="AU15" s="528">
        <v>22.21</v>
      </c>
      <c r="AV15" s="528">
        <v>22.87</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4"/>
      <c r="AR16" s="528">
        <v>40.21</v>
      </c>
      <c r="AS16" s="528">
        <v>43.95</v>
      </c>
      <c r="AT16" s="528">
        <v>44.23</v>
      </c>
      <c r="AU16" s="528">
        <v>44.77</v>
      </c>
      <c r="AV16" s="528">
        <v>42.96</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4"/>
      <c r="AR17" s="528">
        <v>32.65</v>
      </c>
      <c r="AS17" s="528">
        <v>34.369999999999997</v>
      </c>
      <c r="AT17" s="528">
        <v>29.04</v>
      </c>
      <c r="AU17" s="528">
        <v>30.35</v>
      </c>
      <c r="AV17" s="528">
        <v>27.41</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4"/>
      <c r="AR18" s="528">
        <v>25.36</v>
      </c>
      <c r="AS18" s="528">
        <v>25.05</v>
      </c>
      <c r="AT18" s="528">
        <v>24.51</v>
      </c>
      <c r="AU18" s="528">
        <v>24.1</v>
      </c>
      <c r="AV18" s="528">
        <v>23.66</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4"/>
      <c r="AR19" s="528">
        <v>3.85</v>
      </c>
      <c r="AS19" s="528">
        <v>3.87</v>
      </c>
      <c r="AT19" s="528">
        <v>3.81</v>
      </c>
      <c r="AU19" s="528">
        <v>3.87</v>
      </c>
      <c r="AV19" s="528">
        <v>3.68</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4"/>
      <c r="AR20" s="528">
        <v>16.309999999999999</v>
      </c>
      <c r="AS20" s="528">
        <v>16.100000000000001</v>
      </c>
      <c r="AT20" s="528">
        <v>15.68</v>
      </c>
      <c r="AU20" s="528">
        <v>15.11</v>
      </c>
      <c r="AV20" s="528">
        <v>14.78</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4"/>
      <c r="AR21" s="528">
        <v>93.05</v>
      </c>
      <c r="AS21" s="528">
        <v>90.23</v>
      </c>
      <c r="AT21" s="528">
        <v>88.25</v>
      </c>
      <c r="AU21" s="528">
        <v>83.89</v>
      </c>
      <c r="AV21" s="528">
        <v>82.16</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4"/>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4"/>
      <c r="AR23" s="364"/>
      <c r="AS23" s="184"/>
      <c r="AT23" s="184"/>
      <c r="AU23" s="184"/>
      <c r="AV23" s="184"/>
      <c r="AW23" s="184"/>
    </row>
    <row r="24" spans="1:50" ht="15">
      <c r="A24" s="82"/>
      <c r="B24" s="82"/>
      <c r="C24" s="82"/>
      <c r="D24" s="82"/>
      <c r="E24" s="82" t="s">
        <v>1320</v>
      </c>
      <c r="F24" s="82"/>
      <c r="G24" s="82" t="s">
        <v>105</v>
      </c>
      <c r="H24" s="82" t="s">
        <v>1321</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4"/>
      <c r="AR24" s="208" cm="1">
        <f t="array" ref="AR24">(SUM(AR15:AR21)+SUMPRODUCT((AR$26:AR$71)*($AL$76:$AL$121="RPEs Apply")*($AM$76:$AM$121=1))) * (AR$223-1)</f>
        <v>-2.1564909092819065</v>
      </c>
      <c r="AS24" s="208" cm="1">
        <f t="array" ref="AS24">(SUM(AS15:AS21)+SUMPRODUCT((AS$26:AS$71)*($AL$76:$AL$121="RPEs Apply")*($AM$76:$AM$121=1))) * (AS$223-1)</f>
        <v>0.24610026119054965</v>
      </c>
      <c r="AT24" s="208" cm="1">
        <f t="array" ref="AT24">(SUM(AT15:AT21)+SUMPRODUCT((AT$26:AT$71)*($AL$76:$AL$121="RPEs Apply")*($AM$76:$AM$121=1))) * (AT$223-1)</f>
        <v>2.5942235398789002</v>
      </c>
      <c r="AU24" s="208" cm="1">
        <f t="array" ref="AU24">(SUM(AU15:AU21)+SUMPRODUCT((AU$26:AU$71)*($AL$76:$AL$121="RPEs Apply")*($AM$76:$AM$121=1))) * (AU$223-1)</f>
        <v>5.0505317986666656</v>
      </c>
      <c r="AV24" s="208" cm="1">
        <f t="array" ref="AV24">(SUM(AV15:AV21)+SUMPRODUCT((AV$26:AV$71)*($AL$76:$AL$121="RPEs Apply")*($AM$76:$AM$121=1))) * (AV$223-1)</f>
        <v>7.4416893371999899</v>
      </c>
      <c r="AW24" s="184"/>
      <c r="AX24" s="259"/>
    </row>
    <row r="25" spans="1:50" ht="15">
      <c r="A25" s="82"/>
      <c r="B25" s="82"/>
      <c r="C25" s="82"/>
      <c r="D25" s="82"/>
      <c r="E25" s="82" t="s">
        <v>1322</v>
      </c>
      <c r="F25" s="82"/>
      <c r="G25" s="82" t="s">
        <v>105</v>
      </c>
      <c r="H25" s="82" t="s">
        <v>1321</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4"/>
      <c r="AR25" s="208" cm="1">
        <f t="array" ref="AR25">SUMPRODUCT((AR$26:AR$71)*($AL$76:$AL$121="RPEs Apply")*($AM$76:$AM$121=2)) * (AR$223-1)</f>
        <v>-0.12166199999999994</v>
      </c>
      <c r="AS25" s="208" cm="1">
        <f t="array" ref="AS25">SUMPRODUCT((AS$26:AS$71)*($AL$76:$AL$121="RPEs Apply")*($AM$76:$AM$121=2)) * (AS$223-1)</f>
        <v>1.8278999999997988E-2</v>
      </c>
      <c r="AT25" s="208" cm="1">
        <f t="array" ref="AT25">SUMPRODUCT((AT$26:AT$71)*($AL$76:$AL$121="RPEs Apply")*($AM$76:$AM$121=2)) * (AT$223-1)</f>
        <v>0.20308199999999973</v>
      </c>
      <c r="AU25" s="208" cm="1">
        <f t="array" ref="AU25">SUMPRODUCT((AU$26:AU$71)*($AL$76:$AL$121="RPEs Apply")*($AM$76:$AM$121=2)) * (AU$223-1)</f>
        <v>0.41652399999999984</v>
      </c>
      <c r="AV25" s="208" cm="1">
        <f t="array" ref="AV25">SUMPRODUCT((AV$26:AV$71)*($AL$76:$AL$121="RPEs Apply")*($AM$76:$AM$121=2)) * (AV$223-1)</f>
        <v>0.73409399999999903</v>
      </c>
      <c r="AW25" s="184"/>
      <c r="AX25" s="259"/>
    </row>
    <row r="26" spans="1:50" ht="15">
      <c r="A26" s="82"/>
      <c r="B26" s="82"/>
      <c r="C26" s="82"/>
      <c r="D26" s="82"/>
      <c r="E26" s="82" t="s">
        <v>1323</v>
      </c>
      <c r="F26" s="82"/>
      <c r="G26" s="82" t="s">
        <v>105</v>
      </c>
      <c r="H26" s="82" t="s">
        <v>1324</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4"/>
      <c r="AR26" s="476">
        <v>0</v>
      </c>
      <c r="AS26" s="476">
        <v>0</v>
      </c>
      <c r="AT26" s="476">
        <v>0</v>
      </c>
      <c r="AU26" s="476">
        <v>0</v>
      </c>
      <c r="AV26" s="476">
        <v>0</v>
      </c>
      <c r="AW26" s="184"/>
      <c r="AX26" s="259"/>
    </row>
    <row r="27" spans="1:50" ht="15">
      <c r="A27" s="82"/>
      <c r="B27" s="82"/>
      <c r="C27" s="82"/>
      <c r="D27" s="82"/>
      <c r="E27" s="82" t="s">
        <v>1325</v>
      </c>
      <c r="F27" s="82"/>
      <c r="G27" s="82" t="s">
        <v>105</v>
      </c>
      <c r="H27" s="82" t="s">
        <v>1326</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4"/>
      <c r="AR27" s="476">
        <v>0</v>
      </c>
      <c r="AS27" s="476">
        <v>0</v>
      </c>
      <c r="AT27" s="476">
        <v>0</v>
      </c>
      <c r="AU27" s="476">
        <v>0</v>
      </c>
      <c r="AV27" s="476">
        <v>0</v>
      </c>
      <c r="AW27" s="184"/>
      <c r="AX27" s="259"/>
    </row>
    <row r="28" spans="1:50" ht="15">
      <c r="A28" s="82"/>
      <c r="B28" s="82"/>
      <c r="C28" s="82"/>
      <c r="D28" s="82"/>
      <c r="E28" s="82" t="s">
        <v>1327</v>
      </c>
      <c r="F28" s="82"/>
      <c r="G28" s="82" t="s">
        <v>105</v>
      </c>
      <c r="H28" s="82" t="s">
        <v>1328</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4"/>
      <c r="AR28" s="476">
        <v>0</v>
      </c>
      <c r="AS28" s="476">
        <v>0</v>
      </c>
      <c r="AT28" s="476">
        <v>0</v>
      </c>
      <c r="AU28" s="476">
        <v>0</v>
      </c>
      <c r="AV28" s="476">
        <v>0</v>
      </c>
      <c r="AW28" s="184"/>
      <c r="AX28" s="259"/>
    </row>
    <row r="29" spans="1:50" ht="15">
      <c r="A29" s="82"/>
      <c r="B29" s="82"/>
      <c r="C29" s="82"/>
      <c r="D29" s="82"/>
      <c r="E29" s="82" t="s">
        <v>1329</v>
      </c>
      <c r="F29" s="82"/>
      <c r="G29" s="82" t="s">
        <v>105</v>
      </c>
      <c r="H29" s="82" t="s">
        <v>1330</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4"/>
      <c r="AR29" s="476">
        <v>0</v>
      </c>
      <c r="AS29" s="476">
        <v>0</v>
      </c>
      <c r="AT29" s="476">
        <v>0</v>
      </c>
      <c r="AU29" s="476">
        <v>0</v>
      </c>
      <c r="AV29" s="476">
        <v>0</v>
      </c>
      <c r="AW29" s="184"/>
      <c r="AX29" s="259"/>
    </row>
    <row r="30" spans="1:50" ht="15">
      <c r="A30" s="82"/>
      <c r="B30" s="82"/>
      <c r="C30" s="82"/>
      <c r="D30" s="82"/>
      <c r="E30" s="82" t="s">
        <v>1331</v>
      </c>
      <c r="F30" s="82"/>
      <c r="G30" s="82" t="s">
        <v>105</v>
      </c>
      <c r="H30" s="82" t="s">
        <v>1332</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4"/>
      <c r="AR30" s="476">
        <v>0</v>
      </c>
      <c r="AS30" s="476">
        <v>0</v>
      </c>
      <c r="AT30" s="476">
        <v>0</v>
      </c>
      <c r="AU30" s="476">
        <v>0</v>
      </c>
      <c r="AV30" s="476">
        <v>0</v>
      </c>
      <c r="AW30" s="184"/>
      <c r="AX30" s="259"/>
    </row>
    <row r="31" spans="1:50" ht="15">
      <c r="A31" s="82"/>
      <c r="B31" s="82"/>
      <c r="C31" s="82"/>
      <c r="D31" s="82"/>
      <c r="E31" s="82" t="s">
        <v>1333</v>
      </c>
      <c r="F31" s="82"/>
      <c r="G31" s="82" t="s">
        <v>105</v>
      </c>
      <c r="H31" s="82" t="s">
        <v>1334</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4"/>
      <c r="AR31" s="476">
        <v>0</v>
      </c>
      <c r="AS31" s="476">
        <v>0</v>
      </c>
      <c r="AT31" s="476">
        <v>0</v>
      </c>
      <c r="AU31" s="476">
        <v>0</v>
      </c>
      <c r="AV31" s="476">
        <v>0</v>
      </c>
      <c r="AW31" s="184"/>
      <c r="AX31" s="259"/>
    </row>
    <row r="32" spans="1:50" ht="15">
      <c r="A32" s="82"/>
      <c r="B32" s="82"/>
      <c r="C32" s="82"/>
      <c r="D32" s="82"/>
      <c r="E32" s="82" t="s">
        <v>1335</v>
      </c>
      <c r="F32" s="82"/>
      <c r="G32" s="82" t="s">
        <v>105</v>
      </c>
      <c r="H32" s="82" t="s">
        <v>1336</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4"/>
      <c r="AR32" s="476">
        <v>0</v>
      </c>
      <c r="AS32" s="476">
        <v>0</v>
      </c>
      <c r="AT32" s="476">
        <v>0</v>
      </c>
      <c r="AU32" s="476">
        <v>0</v>
      </c>
      <c r="AV32" s="476">
        <v>0</v>
      </c>
      <c r="AW32" s="184"/>
      <c r="AX32" s="259"/>
    </row>
    <row r="33" spans="1:50" ht="15">
      <c r="A33" s="82"/>
      <c r="B33" s="82"/>
      <c r="C33" s="82"/>
      <c r="D33" s="82"/>
      <c r="E33" s="82" t="s">
        <v>1337</v>
      </c>
      <c r="F33" s="82"/>
      <c r="G33" s="82" t="s">
        <v>105</v>
      </c>
      <c r="H33" s="82" t="s">
        <v>1338</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4"/>
      <c r="AR33" s="476">
        <v>30.88</v>
      </c>
      <c r="AS33" s="476">
        <v>33.01</v>
      </c>
      <c r="AT33" s="476">
        <v>24.84</v>
      </c>
      <c r="AU33" s="476">
        <v>25.69</v>
      </c>
      <c r="AV33" s="476">
        <v>25.63</v>
      </c>
      <c r="AW33" s="184"/>
      <c r="AX33" s="259"/>
    </row>
    <row r="34" spans="1:50" ht="15">
      <c r="A34" s="82"/>
      <c r="B34" s="82"/>
      <c r="C34" s="82"/>
      <c r="D34" s="82"/>
      <c r="E34" s="82" t="s">
        <v>1339</v>
      </c>
      <c r="F34" s="82"/>
      <c r="G34" s="82" t="s">
        <v>105</v>
      </c>
      <c r="H34" s="82" t="s">
        <v>1340</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4"/>
      <c r="AR34" s="476">
        <v>5.37</v>
      </c>
      <c r="AS34" s="476">
        <v>7.08</v>
      </c>
      <c r="AT34" s="476">
        <v>8.3000000000000007</v>
      </c>
      <c r="AU34" s="476">
        <v>9.5299999999999994</v>
      </c>
      <c r="AV34" s="476">
        <v>11.2</v>
      </c>
      <c r="AW34" s="184"/>
      <c r="AX34" s="259"/>
    </row>
    <row r="35" spans="1:50" ht="15">
      <c r="A35" s="82"/>
      <c r="B35" s="82"/>
      <c r="C35" s="82"/>
      <c r="D35" s="82"/>
      <c r="E35" s="82" t="s">
        <v>1341</v>
      </c>
      <c r="F35" s="82"/>
      <c r="G35" s="82" t="s">
        <v>105</v>
      </c>
      <c r="H35" s="82" t="s">
        <v>1342</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4"/>
      <c r="AR35" s="476">
        <v>5.56</v>
      </c>
      <c r="AS35" s="476">
        <v>7.33</v>
      </c>
      <c r="AT35" s="476">
        <v>8.59</v>
      </c>
      <c r="AU35" s="476">
        <v>9.8699999999999992</v>
      </c>
      <c r="AV35" s="476">
        <v>11.6</v>
      </c>
      <c r="AW35" s="184"/>
      <c r="AX35" s="259"/>
    </row>
    <row r="36" spans="1:50" ht="15">
      <c r="A36" s="82"/>
      <c r="B36" s="82"/>
      <c r="C36" s="82"/>
      <c r="D36" s="82"/>
      <c r="E36" s="82" t="s">
        <v>1343</v>
      </c>
      <c r="F36" s="82"/>
      <c r="G36" s="82" t="s">
        <v>105</v>
      </c>
      <c r="H36" s="82" t="s">
        <v>1344</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4"/>
      <c r="AR36" s="476">
        <v>0</v>
      </c>
      <c r="AS36" s="476">
        <v>0</v>
      </c>
      <c r="AT36" s="476">
        <v>0</v>
      </c>
      <c r="AU36" s="476">
        <v>0</v>
      </c>
      <c r="AV36" s="476">
        <v>0</v>
      </c>
      <c r="AW36" s="184"/>
    </row>
    <row r="37" spans="1:50" ht="15">
      <c r="A37" s="82"/>
      <c r="B37" s="82"/>
      <c r="C37" s="82"/>
      <c r="D37" s="82"/>
      <c r="E37" s="82" t="s">
        <v>1345</v>
      </c>
      <c r="F37" s="82"/>
      <c r="G37" s="82" t="s">
        <v>105</v>
      </c>
      <c r="H37" s="82" t="s">
        <v>1346</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4"/>
      <c r="AR37" s="476">
        <v>0</v>
      </c>
      <c r="AS37" s="476">
        <v>0</v>
      </c>
      <c r="AT37" s="476">
        <v>0</v>
      </c>
      <c r="AU37" s="476">
        <v>0</v>
      </c>
      <c r="AV37" s="476">
        <v>0</v>
      </c>
      <c r="AW37" s="184"/>
    </row>
    <row r="38" spans="1:50" ht="15">
      <c r="A38" s="82"/>
      <c r="B38" s="82"/>
      <c r="C38" s="82"/>
      <c r="D38" s="82"/>
      <c r="E38" s="82" t="s">
        <v>1347</v>
      </c>
      <c r="F38" s="82"/>
      <c r="G38" s="82" t="s">
        <v>105</v>
      </c>
      <c r="H38" s="82" t="s">
        <v>1348</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4"/>
      <c r="AR38" s="476">
        <v>4.09</v>
      </c>
      <c r="AS38" s="476">
        <v>5.9</v>
      </c>
      <c r="AT38" s="476">
        <v>3.02</v>
      </c>
      <c r="AU38" s="476">
        <v>1.22</v>
      </c>
      <c r="AV38" s="476">
        <v>1.19</v>
      </c>
      <c r="AW38" s="184"/>
    </row>
    <row r="39" spans="1:50" ht="15">
      <c r="A39" s="82"/>
      <c r="B39" s="82"/>
      <c r="C39" s="82"/>
      <c r="D39" s="82"/>
      <c r="E39" s="82" t="s">
        <v>1349</v>
      </c>
      <c r="F39" s="82"/>
      <c r="G39" s="82" t="s">
        <v>105</v>
      </c>
      <c r="H39" s="82" t="s">
        <v>1350</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4"/>
      <c r="AR39" s="476">
        <v>0.36033142051566824</v>
      </c>
      <c r="AS39" s="476">
        <v>0.360267512960804</v>
      </c>
      <c r="AT39" s="476">
        <v>0.63835173619186925</v>
      </c>
      <c r="AU39" s="476">
        <v>0.63784892055668874</v>
      </c>
      <c r="AV39" s="476">
        <v>0.63702883441548086</v>
      </c>
      <c r="AW39" s="184"/>
    </row>
    <row r="40" spans="1:50" ht="15">
      <c r="A40" s="82"/>
      <c r="B40" s="82"/>
      <c r="C40" s="82"/>
      <c r="D40" s="82"/>
      <c r="E40" s="82" t="s">
        <v>1351</v>
      </c>
      <c r="F40" s="82"/>
      <c r="G40" s="82" t="s">
        <v>105</v>
      </c>
      <c r="H40" s="82" t="s">
        <v>1352</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4"/>
      <c r="AR40" s="476">
        <v>1.9102997500000001</v>
      </c>
      <c r="AS40" s="476">
        <v>1.0750975833333332</v>
      </c>
      <c r="AT40" s="476">
        <v>1.1379364166666666</v>
      </c>
      <c r="AU40" s="476">
        <v>3.6326666666666667E-2</v>
      </c>
      <c r="AV40" s="476">
        <v>4.2462E-2</v>
      </c>
      <c r="AW40" s="184"/>
    </row>
    <row r="41" spans="1:50" ht="15">
      <c r="A41" s="82"/>
      <c r="B41" s="82"/>
      <c r="C41" s="82"/>
      <c r="D41" s="82"/>
      <c r="E41" s="82" t="s">
        <v>1353</v>
      </c>
      <c r="F41" s="82"/>
      <c r="G41" s="82" t="s">
        <v>105</v>
      </c>
      <c r="H41" s="82" t="s">
        <v>1354</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4"/>
      <c r="AR41" s="476">
        <v>0</v>
      </c>
      <c r="AS41" s="476">
        <v>0</v>
      </c>
      <c r="AT41" s="476">
        <v>0</v>
      </c>
      <c r="AU41" s="476">
        <v>0</v>
      </c>
      <c r="AV41" s="476">
        <v>0</v>
      </c>
      <c r="AW41" s="184"/>
    </row>
    <row r="42" spans="1:50" ht="15">
      <c r="A42" s="82"/>
      <c r="B42" s="82"/>
      <c r="C42" s="82"/>
      <c r="D42" s="82"/>
      <c r="E42" s="82" t="s">
        <v>1355</v>
      </c>
      <c r="F42" s="82"/>
      <c r="G42" s="82" t="s">
        <v>105</v>
      </c>
      <c r="H42" s="82" t="s">
        <v>1356</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4"/>
      <c r="AR42" s="476">
        <v>0</v>
      </c>
      <c r="AS42" s="476">
        <v>0</v>
      </c>
      <c r="AT42" s="476">
        <v>0</v>
      </c>
      <c r="AU42" s="476">
        <v>0</v>
      </c>
      <c r="AV42" s="476">
        <v>0</v>
      </c>
      <c r="AW42" s="184"/>
    </row>
    <row r="43" spans="1:50" ht="15">
      <c r="A43" s="82"/>
      <c r="B43" s="82"/>
      <c r="C43" s="82"/>
      <c r="D43" s="82"/>
      <c r="E43" s="82" t="s">
        <v>1357</v>
      </c>
      <c r="F43" s="82"/>
      <c r="G43" s="82" t="s">
        <v>105</v>
      </c>
      <c r="H43" s="82" t="s">
        <v>1358</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4"/>
      <c r="AR43" s="476">
        <v>0</v>
      </c>
      <c r="AS43" s="476">
        <v>0</v>
      </c>
      <c r="AT43" s="476">
        <v>0</v>
      </c>
      <c r="AU43" s="476">
        <v>0</v>
      </c>
      <c r="AV43" s="476">
        <v>0</v>
      </c>
      <c r="AW43" s="184"/>
    </row>
    <row r="44" spans="1:50" ht="15">
      <c r="A44" s="82"/>
      <c r="B44" s="82"/>
      <c r="C44" s="82"/>
      <c r="D44" s="82"/>
      <c r="E44" s="82" t="s">
        <v>113</v>
      </c>
      <c r="F44" s="82"/>
      <c r="G44" s="82" t="s">
        <v>105</v>
      </c>
      <c r="H44" s="82" t="s">
        <v>1359</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4"/>
      <c r="AR44" s="476">
        <v>0</v>
      </c>
      <c r="AS44" s="476">
        <v>0</v>
      </c>
      <c r="AT44" s="476">
        <v>0</v>
      </c>
      <c r="AU44" s="476">
        <v>0</v>
      </c>
      <c r="AV44" s="476">
        <v>0</v>
      </c>
      <c r="AW44" s="184"/>
    </row>
    <row r="45" spans="1:50" ht="15">
      <c r="A45" s="82"/>
      <c r="B45" s="82"/>
      <c r="C45" s="82"/>
      <c r="D45" s="82"/>
      <c r="E45" s="82" t="s">
        <v>1360</v>
      </c>
      <c r="F45" s="82"/>
      <c r="G45" s="82" t="s">
        <v>105</v>
      </c>
      <c r="H45" s="82" t="s">
        <v>1361</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4"/>
      <c r="AR45" s="476">
        <v>0</v>
      </c>
      <c r="AS45" s="476">
        <v>0</v>
      </c>
      <c r="AT45" s="476">
        <v>0</v>
      </c>
      <c r="AU45" s="476">
        <v>0</v>
      </c>
      <c r="AV45" s="476">
        <v>0</v>
      </c>
      <c r="AW45" s="184"/>
    </row>
    <row r="46" spans="1:50" ht="15">
      <c r="A46" s="82"/>
      <c r="B46" s="82"/>
      <c r="C46" s="82"/>
      <c r="D46" s="82"/>
      <c r="E46" s="82" t="s">
        <v>1362</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4"/>
      <c r="AR46" s="476">
        <v>0</v>
      </c>
      <c r="AS46" s="476">
        <v>0</v>
      </c>
      <c r="AT46" s="476">
        <v>0</v>
      </c>
      <c r="AU46" s="476">
        <v>0</v>
      </c>
      <c r="AV46" s="476">
        <v>0</v>
      </c>
      <c r="AW46" s="184"/>
    </row>
    <row r="47" spans="1:50" ht="15">
      <c r="A47" s="82"/>
      <c r="B47" s="82"/>
      <c r="C47" s="82"/>
      <c r="D47" s="82"/>
      <c r="E47" s="82" t="s">
        <v>1363</v>
      </c>
      <c r="F47" s="82"/>
      <c r="G47" s="82" t="s">
        <v>105</v>
      </c>
      <c r="H47" s="82" t="s">
        <v>1364</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4"/>
      <c r="AR47" s="476">
        <v>0</v>
      </c>
      <c r="AS47" s="476">
        <v>0</v>
      </c>
      <c r="AT47" s="476">
        <v>0</v>
      </c>
      <c r="AU47" s="476">
        <v>0</v>
      </c>
      <c r="AV47" s="476">
        <v>0</v>
      </c>
      <c r="AW47" s="184"/>
    </row>
    <row r="48" spans="1:50" ht="15">
      <c r="A48" s="82"/>
      <c r="B48" s="82"/>
      <c r="C48" s="82"/>
      <c r="D48" s="82"/>
      <c r="E48" s="82" t="s">
        <v>1365</v>
      </c>
      <c r="F48" s="82"/>
      <c r="G48" s="82" t="s">
        <v>105</v>
      </c>
      <c r="H48" s="82" t="s">
        <v>1366</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4"/>
      <c r="AR48" s="476">
        <v>0</v>
      </c>
      <c r="AS48" s="476">
        <v>0</v>
      </c>
      <c r="AT48" s="476">
        <v>0</v>
      </c>
      <c r="AU48" s="476">
        <v>0</v>
      </c>
      <c r="AV48" s="476">
        <v>0</v>
      </c>
      <c r="AW48" s="184"/>
    </row>
    <row r="49" spans="1:49" ht="15">
      <c r="A49" s="82"/>
      <c r="B49" s="82"/>
      <c r="C49" s="82"/>
      <c r="D49" s="82"/>
      <c r="E49" s="82" t="s">
        <v>1367</v>
      </c>
      <c r="F49" s="82"/>
      <c r="G49" s="82" t="s">
        <v>105</v>
      </c>
      <c r="H49" s="82" t="s">
        <v>1368</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4"/>
      <c r="AR49" s="476">
        <v>0</v>
      </c>
      <c r="AS49" s="476">
        <v>0</v>
      </c>
      <c r="AT49" s="476">
        <v>0</v>
      </c>
      <c r="AU49" s="476">
        <v>0</v>
      </c>
      <c r="AV49" s="476">
        <v>0</v>
      </c>
      <c r="AW49" s="184"/>
    </row>
    <row r="50" spans="1:49" ht="15">
      <c r="A50" s="82"/>
      <c r="B50" s="82"/>
      <c r="C50" s="82"/>
      <c r="D50" s="82"/>
      <c r="E50" s="82" t="s">
        <v>1369</v>
      </c>
      <c r="F50" s="82"/>
      <c r="G50" s="82" t="s">
        <v>105</v>
      </c>
      <c r="H50" s="82" t="s">
        <v>1370</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4"/>
      <c r="AR50" s="476">
        <v>3.5799572624089184</v>
      </c>
      <c r="AS50" s="476">
        <v>0.75056653453408528</v>
      </c>
      <c r="AT50" s="476">
        <v>0.65358027462275858</v>
      </c>
      <c r="AU50" s="476">
        <v>0.40159982171170605</v>
      </c>
      <c r="AV50" s="476">
        <v>0.40429610672253347</v>
      </c>
      <c r="AW50" s="184"/>
    </row>
    <row r="51" spans="1:49" ht="15">
      <c r="A51" s="82"/>
      <c r="B51" s="82"/>
      <c r="C51" s="82"/>
      <c r="D51" s="82"/>
      <c r="E51" s="82" t="s">
        <v>1371</v>
      </c>
      <c r="F51" s="82"/>
      <c r="G51" s="82" t="s">
        <v>105</v>
      </c>
      <c r="H51" s="82" t="s">
        <v>1372</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4"/>
      <c r="AR51" s="476">
        <v>0.427211883418812</v>
      </c>
      <c r="AS51" s="476">
        <v>0.42162529716953834</v>
      </c>
      <c r="AT51" s="476">
        <v>0.41630259855310764</v>
      </c>
      <c r="AU51" s="476">
        <v>0.4108189629349881</v>
      </c>
      <c r="AV51" s="476">
        <v>0.40671077330563821</v>
      </c>
      <c r="AW51" s="184"/>
    </row>
    <row r="52" spans="1:49" ht="15">
      <c r="A52" s="82"/>
      <c r="B52" s="82"/>
      <c r="C52" s="82"/>
      <c r="D52" s="82"/>
      <c r="E52" s="82" t="s">
        <v>1373</v>
      </c>
      <c r="F52" s="82"/>
      <c r="G52" s="82" t="s">
        <v>105</v>
      </c>
      <c r="H52" s="82" t="s">
        <v>1374</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4"/>
      <c r="AR52" s="476">
        <v>0.25314584035892851</v>
      </c>
      <c r="AS52" s="476">
        <v>0.18963707286303194</v>
      </c>
      <c r="AT52" s="476">
        <v>0.19770474793173215</v>
      </c>
      <c r="AU52" s="476">
        <v>0</v>
      </c>
      <c r="AV52" s="476">
        <v>0</v>
      </c>
      <c r="AW52" s="184"/>
    </row>
    <row r="53" spans="1:49" ht="15">
      <c r="A53" s="82"/>
      <c r="B53" s="82"/>
      <c r="C53" s="82"/>
      <c r="D53" s="82"/>
      <c r="E53" s="82" t="s">
        <v>1375</v>
      </c>
      <c r="F53" s="82"/>
      <c r="G53" s="82" t="s">
        <v>105</v>
      </c>
      <c r="H53" s="82" t="s">
        <v>1376</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4"/>
      <c r="AR53" s="476">
        <v>0</v>
      </c>
      <c r="AS53" s="476">
        <v>0</v>
      </c>
      <c r="AT53" s="476">
        <v>0</v>
      </c>
      <c r="AU53" s="476">
        <v>0</v>
      </c>
      <c r="AV53" s="476">
        <v>0</v>
      </c>
      <c r="AW53" s="184"/>
    </row>
    <row r="54" spans="1:49" ht="15">
      <c r="A54" s="82"/>
      <c r="B54" s="82"/>
      <c r="C54" s="82"/>
      <c r="D54" s="82"/>
      <c r="E54" s="82" t="s">
        <v>1377</v>
      </c>
      <c r="F54" s="82"/>
      <c r="G54" s="82" t="s">
        <v>105</v>
      </c>
      <c r="H54" s="82" t="s">
        <v>1378</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4"/>
      <c r="AR54" s="476">
        <v>1.1804399999999999</v>
      </c>
      <c r="AS54" s="476">
        <v>1.5562800000000001</v>
      </c>
      <c r="AT54" s="476">
        <v>1.82412</v>
      </c>
      <c r="AU54" s="476">
        <v>2.0951999999999997</v>
      </c>
      <c r="AV54" s="476">
        <v>2.4623999999999997</v>
      </c>
      <c r="AW54" s="184"/>
    </row>
    <row r="55" spans="1:49" ht="15">
      <c r="A55" s="82"/>
      <c r="B55" s="82"/>
      <c r="C55" s="82"/>
      <c r="D55" s="82"/>
      <c r="E55" s="182" t="s">
        <v>1379</v>
      </c>
      <c r="F55" s="82"/>
      <c r="G55" s="82" t="s">
        <v>105</v>
      </c>
      <c r="H55" s="82" t="s">
        <v>1380</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4"/>
      <c r="AR55" s="476">
        <v>0</v>
      </c>
      <c r="AS55" s="476">
        <v>0</v>
      </c>
      <c r="AT55" s="476">
        <v>0</v>
      </c>
      <c r="AU55" s="476">
        <v>0</v>
      </c>
      <c r="AV55" s="476">
        <v>0</v>
      </c>
      <c r="AW55" s="184"/>
    </row>
    <row r="56" spans="1:49" ht="15">
      <c r="A56" s="82"/>
      <c r="B56" s="82"/>
      <c r="C56" s="82"/>
      <c r="D56" s="82"/>
      <c r="E56" s="182" t="s">
        <v>1381</v>
      </c>
      <c r="F56" s="82"/>
      <c r="G56" s="82" t="s">
        <v>105</v>
      </c>
      <c r="H56" s="82" t="s">
        <v>1382</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4"/>
      <c r="AR56" s="476">
        <v>0</v>
      </c>
      <c r="AS56" s="476">
        <v>0</v>
      </c>
      <c r="AT56" s="476">
        <v>0</v>
      </c>
      <c r="AU56" s="476">
        <v>0</v>
      </c>
      <c r="AV56" s="476">
        <v>0</v>
      </c>
      <c r="AW56" s="184"/>
    </row>
    <row r="57" spans="1:49" ht="15">
      <c r="A57" s="82"/>
      <c r="B57" s="82"/>
      <c r="C57" s="82"/>
      <c r="D57" s="82"/>
      <c r="E57" s="182" t="s">
        <v>1383</v>
      </c>
      <c r="F57" s="82"/>
      <c r="G57" s="82" t="s">
        <v>105</v>
      </c>
      <c r="H57" s="82" t="s">
        <v>1384</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4"/>
      <c r="AR57" s="476">
        <v>0</v>
      </c>
      <c r="AS57" s="476">
        <v>0</v>
      </c>
      <c r="AT57" s="476">
        <v>0</v>
      </c>
      <c r="AU57" s="476">
        <v>0</v>
      </c>
      <c r="AV57" s="476">
        <v>0</v>
      </c>
      <c r="AW57" s="184"/>
    </row>
    <row r="58" spans="1:49" ht="15">
      <c r="A58" s="82"/>
      <c r="B58" s="82"/>
      <c r="C58" s="82"/>
      <c r="D58" s="82"/>
      <c r="E58" s="182" t="s">
        <v>1385</v>
      </c>
      <c r="F58" s="82"/>
      <c r="G58" s="82" t="s">
        <v>105</v>
      </c>
      <c r="H58" s="82" t="s">
        <v>1386</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4"/>
      <c r="AR58" s="476">
        <v>0</v>
      </c>
      <c r="AS58" s="476">
        <v>0</v>
      </c>
      <c r="AT58" s="476">
        <v>0</v>
      </c>
      <c r="AU58" s="476">
        <v>0</v>
      </c>
      <c r="AV58" s="476">
        <v>0</v>
      </c>
      <c r="AW58" s="184"/>
    </row>
    <row r="59" spans="1:49" ht="15">
      <c r="A59" s="82"/>
      <c r="B59" s="82"/>
      <c r="C59" s="82"/>
      <c r="D59" s="82"/>
      <c r="E59" s="182" t="s">
        <v>1387</v>
      </c>
      <c r="F59" s="82"/>
      <c r="G59" s="82" t="s">
        <v>105</v>
      </c>
      <c r="H59" s="82" t="s">
        <v>1388</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4"/>
      <c r="AR59" s="476">
        <v>0</v>
      </c>
      <c r="AS59" s="476">
        <v>0</v>
      </c>
      <c r="AT59" s="476">
        <v>0</v>
      </c>
      <c r="AU59" s="476">
        <v>0</v>
      </c>
      <c r="AV59" s="476">
        <v>0</v>
      </c>
      <c r="AW59" s="184"/>
    </row>
    <row r="60" spans="1:49" ht="15">
      <c r="A60" s="82"/>
      <c r="B60" s="82"/>
      <c r="C60" s="82"/>
      <c r="D60" s="82"/>
      <c r="E60" s="182" t="s">
        <v>1389</v>
      </c>
      <c r="F60" s="82"/>
      <c r="G60" s="82" t="s">
        <v>105</v>
      </c>
      <c r="H60" s="82" t="s">
        <v>1390</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4"/>
      <c r="AR60" s="476">
        <v>0</v>
      </c>
      <c r="AS60" s="476">
        <v>0</v>
      </c>
      <c r="AT60" s="476">
        <v>0</v>
      </c>
      <c r="AU60" s="476">
        <v>0</v>
      </c>
      <c r="AV60" s="476">
        <v>0</v>
      </c>
      <c r="AW60" s="184"/>
    </row>
    <row r="61" spans="1:49" ht="15">
      <c r="A61" s="82"/>
      <c r="B61" s="82"/>
      <c r="C61" s="82"/>
      <c r="D61" s="82"/>
      <c r="E61" s="182" t="s">
        <v>1391</v>
      </c>
      <c r="F61" s="82"/>
      <c r="G61" s="82" t="s">
        <v>105</v>
      </c>
      <c r="H61" s="82" t="s">
        <v>1392</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4"/>
      <c r="AR61" s="476">
        <v>0</v>
      </c>
      <c r="AS61" s="476">
        <v>0</v>
      </c>
      <c r="AT61" s="476">
        <v>0</v>
      </c>
      <c r="AU61" s="476">
        <v>0</v>
      </c>
      <c r="AV61" s="476">
        <v>0</v>
      </c>
      <c r="AW61" s="184"/>
    </row>
    <row r="62" spans="1:49" ht="15">
      <c r="A62" s="82"/>
      <c r="B62" s="82"/>
      <c r="C62" s="82"/>
      <c r="D62" s="82"/>
      <c r="E62" s="182" t="s">
        <v>1393</v>
      </c>
      <c r="F62" s="82"/>
      <c r="G62" s="82" t="s">
        <v>105</v>
      </c>
      <c r="H62" s="82" t="s">
        <v>1394</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4"/>
      <c r="AR62" s="476">
        <v>0</v>
      </c>
      <c r="AS62" s="476">
        <v>0</v>
      </c>
      <c r="AT62" s="476">
        <v>0</v>
      </c>
      <c r="AU62" s="476">
        <v>0</v>
      </c>
      <c r="AV62" s="476">
        <v>0</v>
      </c>
      <c r="AW62" s="184"/>
    </row>
    <row r="63" spans="1:49" ht="15">
      <c r="A63" s="82"/>
      <c r="B63" s="82"/>
      <c r="C63" s="82"/>
      <c r="D63" s="82"/>
      <c r="E63" s="182" t="s">
        <v>1395</v>
      </c>
      <c r="F63" s="82"/>
      <c r="G63" s="82" t="s">
        <v>105</v>
      </c>
      <c r="H63" s="82" t="s">
        <v>1396</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4"/>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4"/>
      <c r="AR64" s="476">
        <v>0</v>
      </c>
      <c r="AS64" s="476">
        <v>0</v>
      </c>
      <c r="AT64" s="476">
        <v>0</v>
      </c>
      <c r="AU64" s="476">
        <v>0</v>
      </c>
      <c r="AV64" s="476">
        <v>0</v>
      </c>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4"/>
      <c r="AR65" s="476">
        <v>0</v>
      </c>
      <c r="AS65" s="476">
        <v>0</v>
      </c>
      <c r="AT65" s="476">
        <v>0</v>
      </c>
      <c r="AU65" s="476">
        <v>0</v>
      </c>
      <c r="AV65" s="476">
        <v>0</v>
      </c>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4"/>
      <c r="AR66" s="476">
        <v>0</v>
      </c>
      <c r="AS66" s="476">
        <v>0</v>
      </c>
      <c r="AT66" s="476">
        <v>0</v>
      </c>
      <c r="AU66" s="476">
        <v>0</v>
      </c>
      <c r="AV66" s="476">
        <v>0</v>
      </c>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4"/>
      <c r="AR67" s="476">
        <v>0</v>
      </c>
      <c r="AS67" s="476">
        <v>0</v>
      </c>
      <c r="AT67" s="476">
        <v>0</v>
      </c>
      <c r="AU67" s="476">
        <v>0</v>
      </c>
      <c r="AV67" s="476">
        <v>0</v>
      </c>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4"/>
      <c r="AR68" s="476">
        <v>0</v>
      </c>
      <c r="AS68" s="476">
        <v>0</v>
      </c>
      <c r="AT68" s="476">
        <v>0</v>
      </c>
      <c r="AU68" s="476">
        <v>0</v>
      </c>
      <c r="AV68" s="476">
        <v>0</v>
      </c>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4"/>
      <c r="AR69" s="476">
        <v>0</v>
      </c>
      <c r="AS69" s="476">
        <v>0</v>
      </c>
      <c r="AT69" s="476">
        <v>0</v>
      </c>
      <c r="AU69" s="476">
        <v>0</v>
      </c>
      <c r="AV69" s="476">
        <v>0</v>
      </c>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4"/>
      <c r="AR70" s="476">
        <v>0</v>
      </c>
      <c r="AS70" s="476">
        <v>0</v>
      </c>
      <c r="AT70" s="476">
        <v>0</v>
      </c>
      <c r="AU70" s="476">
        <v>0</v>
      </c>
      <c r="AV70" s="476">
        <v>0</v>
      </c>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4"/>
      <c r="AR71" s="476">
        <v>0</v>
      </c>
      <c r="AS71" s="476">
        <v>0</v>
      </c>
      <c r="AT71" s="476">
        <v>0</v>
      </c>
      <c r="AU71" s="476">
        <v>0</v>
      </c>
      <c r="AV71" s="476">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4"/>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1320</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1310</v>
      </c>
      <c r="AK74" s="321"/>
      <c r="AL74" s="417">
        <v>0</v>
      </c>
      <c r="AM74" s="528">
        <v>1</v>
      </c>
      <c r="AN74" s="321"/>
      <c r="AO74" s="264" cm="1">
        <f t="array" ref="AO74">(SUMPRODUCT((AO$76:AO$121)*(($AR$26:$AR$71)+($AS$26:$AS$71)+($AT$26:$AT$71)+($AU$26:$AU$71)+($AV$26:$AV$71))*($AL$76:$AL$121="RPEs Apply")*($AM$76:$AM$121=1))+SUM($AR$15:$AV$15))/(SUMPRODUCT((($AR$26:$AR$71)+($AS$26:$AS$71)+($AT$26:$AT$71)+($AU$26:$AU$71)+($AV$26:$AV$71))*($AM$76:$AM$121=1)*($AL$76:$AL$121="RPEs Apply"))+SUM($AR$15:$AV$21))</f>
        <v>8.9401091223941881E-2</v>
      </c>
      <c r="AP74" s="264" cm="1">
        <f t="array" ref="AP74">(SUMPRODUCT((AP$76:AP$121)*(($AR$26:$AR$71)+($AS$26:$AS$71)+($AT$26:$AT$71)+($AU$26:$AU$71)+($AV$26:$AV$71))*($AL$76:$AL$121="RPEs Apply")*($AM$76:$AM$121=1))+SUM($AR$16:$AV$16))/(SUMPRODUCT((($AR$26:$AR$71)+($AS$26:$AS$71)+($AT$26:$AT$71)+($AU$26:$AU$71)+($AV$26:$AV$71))*($AM$76:$AM$121=1)*($AL$76:$AL$121="RPEs Apply"))+SUM($AR$15:$AV$21))</f>
        <v>0.27669435750114163</v>
      </c>
      <c r="AQ74" s="494" cm="1">
        <f t="array" ref="AQ74">(SUMPRODUCT((AQ$76:AQ$121)*(($AR$26:$AR$71)+($AS$26:$AS$71)+($AT$26:$AT$71)+($AU$26:$AU$71)+($AV$26:$AV$71))*($AL$76:$AL$121="RPEs Apply")*($AM$76:$AM$121=1))+SUM($AR$17:$AV$17))/(SUMPRODUCT((($AR$26:$AR$71)+($AS$26:$AS$71)+($AT$26:$AT$71)+($AU$26:$AU$71)+($AV$26:$AV$71))*($AM$76:$AM$121=1)*($AL$76:$AL$121="RPEs Apply"))+SUM($AR$15:$AV$21))</f>
        <v>0.12276112427505496</v>
      </c>
      <c r="AR74" s="264" cm="1">
        <f t="array" ref="AR74">(SUMPRODUCT((AR$76:AR$121)*(($AR$26:$AR$71)+($AS$26:$AS$71)+($AT$26:$AT$71)+($AU$26:$AU$71)+($AV$26:$AV$71))*($AL$76:$AL$121="RPEs Apply")*($AM$76:$AM$121=1))+SUM($AR$18:$AV$18))/(SUMPRODUCT((($AR$26:$AR$71)+($AS$26:$AS$71)+($AT$26:$AT$71)+($AU$26:$AU$71)+($AV$26:$AV$71))*($AM$76:$AM$121=1)*($AL$76:$AL$121="RPEs Apply"))+SUM($AR$15:$AV$21))</f>
        <v>9.5305230025662047E-2</v>
      </c>
      <c r="AS74" s="264" cm="1">
        <f t="array" ref="AS74">(SUMPRODUCT((AS$76:AS$121)*(($AR$26:$AR$71)+($AS$26:$AS$71)+($AT$26:$AT$71)+($AU$26:$AU$71)+($AV$26:$AV$71))*($AL$76:$AL$121="RPEs Apply")*($AM$76:$AM$121=1))+SUM($AR$19:$AV$19))/(SUMPRODUCT((($AR$26:$AR$71)+($AS$26:$AS$71)+($AT$26:$AT$71)+($AU$26:$AU$71)+($AV$26:$AV$71))*($AM$76:$AM$121=1)*($AL$76:$AL$121="RPEs Apply"))+SUM($AR$15:$AV$21))</f>
        <v>1.482249583379224E-2</v>
      </c>
      <c r="AT74" s="264" cm="1">
        <f t="array" ref="AT74">(SUMPRODUCT((AT$76:AT$121)*(($AR$26:$AR$71)+($AS$26:$AS$71)+($AT$26:$AT$71)+($AU$26:$AU$71)+($AV$26:$AV$71))*($AL$76:$AL$121="RPEs Apply")*($AM$76:$AM$121=1))+SUM($AR$20:$AV$20))/(SUMPRODUCT((($AR$26:$AR$71)+($AS$26:$AS$71)+($AT$26:$AT$71)+($AU$26:$AU$71)+($AV$26:$AV$71))*($AM$76:$AM$121=1)*($AL$76:$AL$121="RPEs Apply"))+SUM($AR$15:$AV$21))</f>
        <v>6.0579571547123616E-2</v>
      </c>
      <c r="AU74" s="264" cm="1">
        <f t="array" ref="AU74">(SUMPRODUCT((AU$76:AU$121)*(($AR$26:$AR$71)+($AS$26:$AS$71)+($AT$26:$AT$71)+($AU$26:$AU$71)+($AV$26:$AV$71))*($AL$76:$AL$121="RPEs Apply")*($AM$76:$AM$121=1))+SUM($AR$21:$AV$21))/(SUMPRODUCT((($AR$26:$AR$71)+($AS$26:$AS$71)+($AT$26:$AT$71)+($AU$26:$AU$71)+($AV$26:$AV$71))*($AM$76:$AM$121=1)*($AL$76:$AL$121="RPEs Apply"))+SUM($AR$15:$AV$21))</f>
        <v>0.34043612959328368</v>
      </c>
      <c r="AV74" s="264">
        <f>SUM(AO74:AU74)</f>
        <v>1</v>
      </c>
      <c r="AW74" s="184"/>
    </row>
    <row r="75" spans="1:49" ht="15">
      <c r="A75" s="82"/>
      <c r="B75" s="82"/>
      <c r="C75" s="82"/>
      <c r="D75" s="82"/>
      <c r="E75" s="82" t="s">
        <v>1322</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1310</v>
      </c>
      <c r="AK75" s="321"/>
      <c r="AL75" s="417">
        <v>0</v>
      </c>
      <c r="AM75" s="528">
        <v>2</v>
      </c>
      <c r="AN75" s="321"/>
      <c r="AO75" s="264" cm="1">
        <f t="array" ref="AO75">IF(SUMPRODUCT((($AR$26:$AR$71)+($AS$26:$AS$71)+($AT$26:$AT$71)+($AU$26:$AU$71)+($AV$26:$AV$71))*($AM$76:$AM$121=2)*($AL$76:$AL$121="RPEs Apply"))=0,0,SUMPRODUCT((AO$76:AO$121)*(($AR$26:$AR$71)+($AS$26:$AS$71)+($AT$26:$AT$71)+($AU$26:$AU$71)+($AV$26:$AV$71))*($AL$76:$AL$121="RPEs Apply")*($AM$76:$AM$121=2))/SUMPRODUCT((($AR$26:$AR$71)+($AS$26:$AS$71)+($AT$26:$AT$71)+($AU$26:$AU$71)+($AV$26:$AV$71))*($AM$76:$AM$121=2)*($AL$76:$AL$121="RPEs Apply")))</f>
        <v>0.84556835252879314</v>
      </c>
      <c r="AP75" s="264" cm="1">
        <f t="array" ref="AP75">IF(SUMPRODUCT((($AR$26:$AR$71)+($AS$26:$AS$71)+($AT$26:$AT$71)+($AU$26:$AU$71)+($AV$26:$AV$71))*($AM$76:$AM$121=2)*($AL$76:$AL$121="RPEs Apply"))=0,0,SUMPRODUCT((AP$76:AP$121)*(($AR$26:$AR$71)+($AS$26:$AS$71)+($AT$26:$AT$71)+($AU$26:$AU$71)+($AV$26:$AV$71))*($AL$76:$AL$121="RPEs Apply")*($AM$76:$AM$121=2))/SUMPRODUCT((($AR$26:$AR$71)+($AS$26:$AS$71)+($AT$26:$AT$71)+($AU$26:$AU$71)+($AV$26:$AV$71))*($AM$76:$AM$121=2)*($AL$76:$AL$121="RPEs Apply")))</f>
        <v>0.1544316474712068</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4"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4"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4"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4"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4">
        <f t="shared" ref="AV75:AV121" si="0">SUM(AO75:AU75)</f>
        <v>1</v>
      </c>
      <c r="AW75" s="184"/>
    </row>
    <row r="76" spans="1:49" ht="15">
      <c r="A76" s="82"/>
      <c r="B76" s="82"/>
      <c r="C76" s="82"/>
      <c r="D76" s="82"/>
      <c r="E76" s="82" t="s">
        <v>1323</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1397</v>
      </c>
      <c r="AK76" s="321"/>
      <c r="AL76" s="417" t="s">
        <v>1398</v>
      </c>
      <c r="AM76" s="528">
        <v>2</v>
      </c>
      <c r="AN76" s="321"/>
      <c r="AO76" s="410">
        <v>0</v>
      </c>
      <c r="AP76" s="410">
        <v>1</v>
      </c>
      <c r="AQ76" s="456">
        <v>0</v>
      </c>
      <c r="AR76" s="410">
        <v>0</v>
      </c>
      <c r="AS76" s="410">
        <v>0</v>
      </c>
      <c r="AT76" s="410">
        <v>0</v>
      </c>
      <c r="AU76" s="410">
        <v>0</v>
      </c>
      <c r="AV76" s="264">
        <f t="shared" si="0"/>
        <v>1</v>
      </c>
      <c r="AW76" s="184"/>
    </row>
    <row r="77" spans="1:49" ht="15">
      <c r="A77" s="82"/>
      <c r="B77" s="82"/>
      <c r="C77" s="82"/>
      <c r="D77" s="82"/>
      <c r="E77" s="82" t="s">
        <v>1325</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1397</v>
      </c>
      <c r="AK77" s="321"/>
      <c r="AL77" s="417" t="s">
        <v>1398</v>
      </c>
      <c r="AM77" s="528">
        <v>2</v>
      </c>
      <c r="AN77" s="321"/>
      <c r="AO77" s="410">
        <v>0</v>
      </c>
      <c r="AP77" s="410">
        <v>0</v>
      </c>
      <c r="AQ77" s="456">
        <v>0</v>
      </c>
      <c r="AR77" s="410">
        <v>0</v>
      </c>
      <c r="AS77" s="410">
        <v>0</v>
      </c>
      <c r="AT77" s="410">
        <v>0</v>
      </c>
      <c r="AU77" s="410">
        <v>1</v>
      </c>
      <c r="AV77" s="264">
        <f t="shared" si="0"/>
        <v>1</v>
      </c>
      <c r="AW77" s="184"/>
    </row>
    <row r="78" spans="1:49" ht="15">
      <c r="A78" s="82"/>
      <c r="B78" s="82"/>
      <c r="C78" s="82"/>
      <c r="D78" s="82"/>
      <c r="E78" s="82" t="s">
        <v>1327</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1397</v>
      </c>
      <c r="AK78" s="321"/>
      <c r="AL78" s="417" t="s">
        <v>1398</v>
      </c>
      <c r="AM78" s="528">
        <v>2</v>
      </c>
      <c r="AN78" s="321"/>
      <c r="AO78" s="410">
        <v>0</v>
      </c>
      <c r="AP78" s="410">
        <v>1</v>
      </c>
      <c r="AQ78" s="456">
        <v>0</v>
      </c>
      <c r="AR78" s="410">
        <v>0</v>
      </c>
      <c r="AS78" s="410">
        <v>0</v>
      </c>
      <c r="AT78" s="410">
        <v>0</v>
      </c>
      <c r="AU78" s="410">
        <v>0</v>
      </c>
      <c r="AV78" s="264">
        <f t="shared" si="0"/>
        <v>1</v>
      </c>
      <c r="AW78" s="184"/>
    </row>
    <row r="79" spans="1:49" ht="15">
      <c r="A79" s="82"/>
      <c r="B79" s="82"/>
      <c r="C79" s="82"/>
      <c r="D79" s="82"/>
      <c r="E79" s="82" t="s">
        <v>1329</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1397</v>
      </c>
      <c r="AK79" s="321"/>
      <c r="AL79" s="417" t="s">
        <v>1398</v>
      </c>
      <c r="AM79" s="528">
        <v>2</v>
      </c>
      <c r="AN79" s="321"/>
      <c r="AO79" s="410">
        <v>1</v>
      </c>
      <c r="AP79" s="410">
        <v>0</v>
      </c>
      <c r="AQ79" s="456">
        <v>0</v>
      </c>
      <c r="AR79" s="410">
        <v>0</v>
      </c>
      <c r="AS79" s="410">
        <v>0</v>
      </c>
      <c r="AT79" s="410">
        <v>0</v>
      </c>
      <c r="AU79" s="410">
        <v>0</v>
      </c>
      <c r="AV79" s="264">
        <f t="shared" si="0"/>
        <v>1</v>
      </c>
      <c r="AW79" s="184"/>
    </row>
    <row r="80" spans="1:49" ht="15">
      <c r="A80" s="82"/>
      <c r="B80" s="82"/>
      <c r="C80" s="82"/>
      <c r="D80" s="82"/>
      <c r="E80" s="82" t="s">
        <v>1331</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1397</v>
      </c>
      <c r="AK80" s="321"/>
      <c r="AL80" s="417" t="s">
        <v>1398</v>
      </c>
      <c r="AM80" s="528">
        <v>2</v>
      </c>
      <c r="AN80" s="321"/>
      <c r="AO80" s="410">
        <v>0</v>
      </c>
      <c r="AP80" s="410">
        <v>0</v>
      </c>
      <c r="AQ80" s="456">
        <v>1</v>
      </c>
      <c r="AR80" s="410">
        <v>0</v>
      </c>
      <c r="AS80" s="410">
        <v>0</v>
      </c>
      <c r="AT80" s="410">
        <v>0</v>
      </c>
      <c r="AU80" s="410">
        <v>0</v>
      </c>
      <c r="AV80" s="264">
        <f t="shared" si="0"/>
        <v>1</v>
      </c>
      <c r="AW80" s="184"/>
    </row>
    <row r="81" spans="1:49" ht="15">
      <c r="A81" s="82"/>
      <c r="B81" s="82"/>
      <c r="C81" s="82"/>
      <c r="D81" s="82"/>
      <c r="E81" s="82" t="s">
        <v>1333</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1397</v>
      </c>
      <c r="AK81" s="321"/>
      <c r="AL81" s="417" t="s">
        <v>1398</v>
      </c>
      <c r="AM81" s="528">
        <v>2</v>
      </c>
      <c r="AN81" s="321"/>
      <c r="AO81" s="410">
        <v>0</v>
      </c>
      <c r="AP81" s="410">
        <v>1</v>
      </c>
      <c r="AQ81" s="456">
        <v>0</v>
      </c>
      <c r="AR81" s="410">
        <v>0</v>
      </c>
      <c r="AS81" s="410">
        <v>0</v>
      </c>
      <c r="AT81" s="410">
        <v>0</v>
      </c>
      <c r="AU81" s="410">
        <v>0</v>
      </c>
      <c r="AV81" s="264">
        <f t="shared" si="0"/>
        <v>1</v>
      </c>
      <c r="AW81" s="184"/>
    </row>
    <row r="82" spans="1:49" ht="15">
      <c r="A82" s="82"/>
      <c r="B82" s="82"/>
      <c r="C82" s="82"/>
      <c r="D82" s="82"/>
      <c r="E82" s="82" t="s">
        <v>1335</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1397</v>
      </c>
      <c r="AK82" s="321"/>
      <c r="AL82" s="417" t="s">
        <v>1398</v>
      </c>
      <c r="AM82" s="528">
        <v>2</v>
      </c>
      <c r="AN82" s="321"/>
      <c r="AO82" s="410">
        <v>0</v>
      </c>
      <c r="AP82" s="410">
        <v>1</v>
      </c>
      <c r="AQ82" s="456">
        <v>0</v>
      </c>
      <c r="AR82" s="410">
        <v>0</v>
      </c>
      <c r="AS82" s="410">
        <v>0</v>
      </c>
      <c r="AT82" s="410">
        <v>0</v>
      </c>
      <c r="AU82" s="410">
        <v>0</v>
      </c>
      <c r="AV82" s="264">
        <f t="shared" si="0"/>
        <v>1</v>
      </c>
      <c r="AW82" s="184"/>
    </row>
    <row r="83" spans="1:49" ht="15">
      <c r="A83" s="82"/>
      <c r="B83" s="82"/>
      <c r="C83" s="82"/>
      <c r="D83" s="82"/>
      <c r="E83" s="82" t="s">
        <v>1337</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1399</v>
      </c>
      <c r="AK83" s="321"/>
      <c r="AL83" s="417" t="s">
        <v>1400</v>
      </c>
      <c r="AM83" s="528">
        <v>1</v>
      </c>
      <c r="AN83" s="321"/>
      <c r="AO83" s="410">
        <v>0</v>
      </c>
      <c r="AP83" s="410">
        <v>1</v>
      </c>
      <c r="AQ83" s="456">
        <v>0</v>
      </c>
      <c r="AR83" s="410">
        <v>0</v>
      </c>
      <c r="AS83" s="410">
        <v>0</v>
      </c>
      <c r="AT83" s="410">
        <v>0</v>
      </c>
      <c r="AU83" s="410">
        <v>0</v>
      </c>
      <c r="AV83" s="264">
        <f t="shared" si="0"/>
        <v>1</v>
      </c>
      <c r="AW83" s="184"/>
    </row>
    <row r="84" spans="1:49" ht="15">
      <c r="A84" s="82"/>
      <c r="B84" s="82"/>
      <c r="C84" s="82"/>
      <c r="D84" s="82"/>
      <c r="E84" s="82" t="s">
        <v>1339</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1401</v>
      </c>
      <c r="AK84" s="321"/>
      <c r="AL84" s="417" t="s">
        <v>1400</v>
      </c>
      <c r="AM84" s="528">
        <v>2</v>
      </c>
      <c r="AN84" s="321"/>
      <c r="AO84" s="410">
        <v>1</v>
      </c>
      <c r="AP84" s="410">
        <v>0</v>
      </c>
      <c r="AQ84" s="456">
        <v>0</v>
      </c>
      <c r="AR84" s="410">
        <v>0</v>
      </c>
      <c r="AS84" s="410">
        <v>0</v>
      </c>
      <c r="AT84" s="410">
        <v>0</v>
      </c>
      <c r="AU84" s="410">
        <v>0</v>
      </c>
      <c r="AV84" s="264">
        <f t="shared" si="0"/>
        <v>1</v>
      </c>
      <c r="AW84" s="184"/>
    </row>
    <row r="85" spans="1:49" ht="15">
      <c r="A85" s="82"/>
      <c r="B85" s="82"/>
      <c r="C85" s="82"/>
      <c r="D85" s="82"/>
      <c r="E85" s="82" t="s">
        <v>1341</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1401</v>
      </c>
      <c r="AK85" s="321"/>
      <c r="AL85" s="417" t="s">
        <v>1400</v>
      </c>
      <c r="AM85" s="528">
        <v>2</v>
      </c>
      <c r="AN85" s="321"/>
      <c r="AO85" s="410">
        <v>1</v>
      </c>
      <c r="AP85" s="410">
        <v>0</v>
      </c>
      <c r="AQ85" s="456">
        <v>0</v>
      </c>
      <c r="AR85" s="410">
        <v>0</v>
      </c>
      <c r="AS85" s="410">
        <v>0</v>
      </c>
      <c r="AT85" s="410">
        <v>0</v>
      </c>
      <c r="AU85" s="410">
        <v>0</v>
      </c>
      <c r="AV85" s="264">
        <f t="shared" si="0"/>
        <v>1</v>
      </c>
      <c r="AW85" s="184"/>
    </row>
    <row r="86" spans="1:49" ht="15">
      <c r="A86" s="82"/>
      <c r="B86" s="82"/>
      <c r="C86" s="82"/>
      <c r="D86" s="82"/>
      <c r="E86" s="82" t="s">
        <v>1343</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1397</v>
      </c>
      <c r="AK86" s="321"/>
      <c r="AL86" s="417" t="s">
        <v>1398</v>
      </c>
      <c r="AM86" s="528">
        <v>2</v>
      </c>
      <c r="AN86" s="321"/>
      <c r="AO86" s="410">
        <v>1</v>
      </c>
      <c r="AP86" s="410">
        <v>0</v>
      </c>
      <c r="AQ86" s="456">
        <v>0</v>
      </c>
      <c r="AR86" s="410">
        <v>0</v>
      </c>
      <c r="AS86" s="410">
        <v>0</v>
      </c>
      <c r="AT86" s="410">
        <v>0</v>
      </c>
      <c r="AU86" s="410">
        <v>0</v>
      </c>
      <c r="AV86" s="264">
        <f t="shared" si="0"/>
        <v>1</v>
      </c>
      <c r="AW86" s="184"/>
    </row>
    <row r="87" spans="1:49" ht="15">
      <c r="A87" s="82"/>
      <c r="B87" s="82"/>
      <c r="C87" s="82"/>
      <c r="D87" s="82"/>
      <c r="E87" s="82" t="s">
        <v>1345</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1397</v>
      </c>
      <c r="AK87" s="321"/>
      <c r="AL87" s="417" t="s">
        <v>1398</v>
      </c>
      <c r="AM87" s="528">
        <v>2</v>
      </c>
      <c r="AN87" s="321"/>
      <c r="AO87" s="410">
        <v>0</v>
      </c>
      <c r="AP87" s="410">
        <v>0</v>
      </c>
      <c r="AQ87" s="456">
        <v>0.5</v>
      </c>
      <c r="AR87" s="410">
        <v>0</v>
      </c>
      <c r="AS87" s="410">
        <v>0</v>
      </c>
      <c r="AT87" s="410">
        <v>0</v>
      </c>
      <c r="AU87" s="410">
        <v>0.5</v>
      </c>
      <c r="AV87" s="264">
        <f t="shared" si="0"/>
        <v>1</v>
      </c>
      <c r="AW87" s="184"/>
    </row>
    <row r="88" spans="1:49" ht="15">
      <c r="A88" s="82"/>
      <c r="B88" s="82"/>
      <c r="C88" s="82"/>
      <c r="D88" s="82"/>
      <c r="E88" s="82" t="s">
        <v>1347</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1401</v>
      </c>
      <c r="AK88" s="321"/>
      <c r="AL88" s="417" t="s">
        <v>1400</v>
      </c>
      <c r="AM88" s="528">
        <v>2</v>
      </c>
      <c r="AN88" s="321"/>
      <c r="AO88" s="410">
        <v>0</v>
      </c>
      <c r="AP88" s="410">
        <v>1</v>
      </c>
      <c r="AQ88" s="456">
        <v>0</v>
      </c>
      <c r="AR88" s="410">
        <v>0</v>
      </c>
      <c r="AS88" s="410">
        <v>0</v>
      </c>
      <c r="AT88" s="410">
        <v>0</v>
      </c>
      <c r="AU88" s="410">
        <v>0</v>
      </c>
      <c r="AV88" s="264">
        <f t="shared" si="0"/>
        <v>1</v>
      </c>
      <c r="AW88" s="184"/>
    </row>
    <row r="89" spans="1:49" ht="15">
      <c r="A89" s="82"/>
      <c r="B89" s="82"/>
      <c r="C89" s="82"/>
      <c r="D89" s="82"/>
      <c r="E89" s="82" t="s">
        <v>1349</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1402</v>
      </c>
      <c r="AK89" s="321"/>
      <c r="AL89" s="417" t="s">
        <v>1398</v>
      </c>
      <c r="AM89" s="528">
        <v>1</v>
      </c>
      <c r="AN89" s="321"/>
      <c r="AO89" s="410">
        <v>0</v>
      </c>
      <c r="AP89" s="410">
        <v>0</v>
      </c>
      <c r="AQ89" s="456">
        <v>1</v>
      </c>
      <c r="AR89" s="410">
        <v>0</v>
      </c>
      <c r="AS89" s="410">
        <v>0</v>
      </c>
      <c r="AT89" s="410">
        <v>0</v>
      </c>
      <c r="AU89" s="410">
        <v>0</v>
      </c>
      <c r="AV89" s="264">
        <f t="shared" si="0"/>
        <v>1</v>
      </c>
      <c r="AW89" s="184"/>
    </row>
    <row r="90" spans="1:49" ht="15">
      <c r="A90" s="82"/>
      <c r="B90" s="82"/>
      <c r="C90" s="82"/>
      <c r="D90" s="82"/>
      <c r="E90" s="82" t="s">
        <v>1351</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1399</v>
      </c>
      <c r="AK90" s="321"/>
      <c r="AL90" s="417" t="s">
        <v>1400</v>
      </c>
      <c r="AM90" s="528">
        <v>1</v>
      </c>
      <c r="AN90" s="321"/>
      <c r="AO90" s="410">
        <v>0</v>
      </c>
      <c r="AP90" s="410">
        <v>0</v>
      </c>
      <c r="AQ90" s="456">
        <v>1</v>
      </c>
      <c r="AR90" s="410">
        <v>0</v>
      </c>
      <c r="AS90" s="410">
        <v>0</v>
      </c>
      <c r="AT90" s="410">
        <v>0</v>
      </c>
      <c r="AU90" s="410">
        <v>0</v>
      </c>
      <c r="AV90" s="264">
        <f t="shared" si="0"/>
        <v>1</v>
      </c>
      <c r="AW90" s="184"/>
    </row>
    <row r="91" spans="1:49" ht="15">
      <c r="A91" s="82"/>
      <c r="B91" s="82"/>
      <c r="C91" s="82"/>
      <c r="D91" s="82"/>
      <c r="E91" s="82" t="s">
        <v>1353</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1397</v>
      </c>
      <c r="AK91" s="321"/>
      <c r="AL91" s="417" t="s">
        <v>1398</v>
      </c>
      <c r="AM91" s="528">
        <v>2</v>
      </c>
      <c r="AN91" s="321"/>
      <c r="AO91" s="410">
        <v>0</v>
      </c>
      <c r="AP91" s="410">
        <v>0</v>
      </c>
      <c r="AQ91" s="456">
        <v>1</v>
      </c>
      <c r="AR91" s="410">
        <v>0</v>
      </c>
      <c r="AS91" s="410">
        <v>0</v>
      </c>
      <c r="AT91" s="410">
        <v>0</v>
      </c>
      <c r="AU91" s="410">
        <v>0</v>
      </c>
      <c r="AV91" s="264">
        <f t="shared" si="0"/>
        <v>1</v>
      </c>
      <c r="AW91" s="184"/>
    </row>
    <row r="92" spans="1:49" ht="15">
      <c r="A92" s="82"/>
      <c r="B92" s="82"/>
      <c r="C92" s="82"/>
      <c r="D92" s="82"/>
      <c r="E92" s="82" t="s">
        <v>1355</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1397</v>
      </c>
      <c r="AK92" s="321"/>
      <c r="AL92" s="417" t="s">
        <v>1398</v>
      </c>
      <c r="AM92" s="528">
        <v>2</v>
      </c>
      <c r="AN92" s="321"/>
      <c r="AO92" s="410">
        <v>0</v>
      </c>
      <c r="AP92" s="410">
        <v>0</v>
      </c>
      <c r="AQ92" s="456">
        <v>0</v>
      </c>
      <c r="AR92" s="410">
        <v>0</v>
      </c>
      <c r="AS92" s="410">
        <v>0</v>
      </c>
      <c r="AT92" s="410">
        <v>0</v>
      </c>
      <c r="AU92" s="410">
        <v>1</v>
      </c>
      <c r="AV92" s="264">
        <f t="shared" si="0"/>
        <v>1</v>
      </c>
      <c r="AW92" s="184"/>
    </row>
    <row r="93" spans="1:49" ht="15">
      <c r="A93" s="82"/>
      <c r="B93" s="82"/>
      <c r="C93" s="82"/>
      <c r="D93" s="82"/>
      <c r="E93" s="82" t="s">
        <v>1357</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1399</v>
      </c>
      <c r="AK93" s="321"/>
      <c r="AL93" s="417" t="s">
        <v>1400</v>
      </c>
      <c r="AM93" s="528">
        <v>1</v>
      </c>
      <c r="AN93" s="321"/>
      <c r="AO93" s="410">
        <v>1</v>
      </c>
      <c r="AP93" s="410">
        <v>0</v>
      </c>
      <c r="AQ93" s="456">
        <v>0</v>
      </c>
      <c r="AR93" s="410">
        <v>0</v>
      </c>
      <c r="AS93" s="410">
        <v>0</v>
      </c>
      <c r="AT93" s="410">
        <v>0</v>
      </c>
      <c r="AU93" s="410">
        <v>0</v>
      </c>
      <c r="AV93" s="264">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1310</v>
      </c>
      <c r="AK94" s="321"/>
      <c r="AL94" s="417" t="s">
        <v>1398</v>
      </c>
      <c r="AM94" s="528">
        <v>2</v>
      </c>
      <c r="AN94" s="321"/>
      <c r="AO94" s="410">
        <v>0</v>
      </c>
      <c r="AP94" s="410">
        <v>0</v>
      </c>
      <c r="AQ94" s="456">
        <v>0.9</v>
      </c>
      <c r="AR94" s="410">
        <v>0</v>
      </c>
      <c r="AS94" s="410">
        <v>0</v>
      </c>
      <c r="AT94" s="410">
        <v>0</v>
      </c>
      <c r="AU94" s="410">
        <v>0.1</v>
      </c>
      <c r="AV94" s="264">
        <f t="shared" si="0"/>
        <v>1</v>
      </c>
      <c r="AW94" s="184"/>
    </row>
    <row r="95" spans="1:49" ht="15">
      <c r="A95" s="82"/>
      <c r="B95" s="82"/>
      <c r="C95" s="82"/>
      <c r="D95" s="82"/>
      <c r="E95" s="82" t="s">
        <v>1360</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1397</v>
      </c>
      <c r="AK95" s="321"/>
      <c r="AL95" s="417" t="s">
        <v>1398</v>
      </c>
      <c r="AM95" s="528">
        <v>2</v>
      </c>
      <c r="AN95" s="321"/>
      <c r="AO95" s="410">
        <v>0</v>
      </c>
      <c r="AP95" s="410">
        <v>0</v>
      </c>
      <c r="AQ95" s="456">
        <v>1</v>
      </c>
      <c r="AR95" s="410">
        <v>0</v>
      </c>
      <c r="AS95" s="410">
        <v>0</v>
      </c>
      <c r="AT95" s="410">
        <v>0</v>
      </c>
      <c r="AU95" s="410">
        <v>0</v>
      </c>
      <c r="AV95" s="264">
        <f t="shared" si="0"/>
        <v>1</v>
      </c>
      <c r="AW95" s="184"/>
    </row>
    <row r="96" spans="1:49" ht="15">
      <c r="A96" s="82"/>
      <c r="B96" s="82"/>
      <c r="C96" s="82"/>
      <c r="D96" s="82"/>
      <c r="E96" s="82" t="s">
        <v>1362</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1397</v>
      </c>
      <c r="AK96" s="321"/>
      <c r="AL96" s="417" t="s">
        <v>1398</v>
      </c>
      <c r="AM96" s="528">
        <v>2</v>
      </c>
      <c r="AN96" s="321"/>
      <c r="AO96" s="410">
        <v>0</v>
      </c>
      <c r="AP96" s="410">
        <v>0</v>
      </c>
      <c r="AQ96" s="456">
        <v>0</v>
      </c>
      <c r="AR96" s="410">
        <v>0</v>
      </c>
      <c r="AS96" s="410">
        <v>0</v>
      </c>
      <c r="AT96" s="410">
        <v>0</v>
      </c>
      <c r="AU96" s="410">
        <v>1</v>
      </c>
      <c r="AV96" s="264">
        <f t="shared" si="0"/>
        <v>1</v>
      </c>
      <c r="AW96" s="184"/>
    </row>
    <row r="97" spans="1:49" ht="15">
      <c r="A97" s="82"/>
      <c r="B97" s="82"/>
      <c r="C97" s="82"/>
      <c r="D97" s="82"/>
      <c r="E97" s="82" t="s">
        <v>1363</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1397</v>
      </c>
      <c r="AK97" s="321"/>
      <c r="AL97" s="417" t="s">
        <v>1398</v>
      </c>
      <c r="AM97" s="528">
        <v>2</v>
      </c>
      <c r="AN97" s="321"/>
      <c r="AO97" s="410">
        <v>0</v>
      </c>
      <c r="AP97" s="410">
        <v>1</v>
      </c>
      <c r="AQ97" s="456">
        <v>0</v>
      </c>
      <c r="AR97" s="410">
        <v>0</v>
      </c>
      <c r="AS97" s="410">
        <v>0</v>
      </c>
      <c r="AT97" s="410">
        <v>0</v>
      </c>
      <c r="AU97" s="410">
        <v>0</v>
      </c>
      <c r="AV97" s="264">
        <f t="shared" si="0"/>
        <v>1</v>
      </c>
      <c r="AW97" s="184"/>
    </row>
    <row r="98" spans="1:49" ht="15">
      <c r="A98" s="82"/>
      <c r="B98" s="82"/>
      <c r="C98" s="82"/>
      <c r="D98" s="82"/>
      <c r="E98" s="82" t="s">
        <v>1365</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1397</v>
      </c>
      <c r="AK98" s="321"/>
      <c r="AL98" s="417" t="s">
        <v>1398</v>
      </c>
      <c r="AM98" s="528">
        <v>2</v>
      </c>
      <c r="AN98" s="321"/>
      <c r="AO98" s="410">
        <v>0</v>
      </c>
      <c r="AP98" s="410">
        <v>1</v>
      </c>
      <c r="AQ98" s="456">
        <v>0</v>
      </c>
      <c r="AR98" s="410">
        <v>0</v>
      </c>
      <c r="AS98" s="410">
        <v>0</v>
      </c>
      <c r="AT98" s="410">
        <v>0</v>
      </c>
      <c r="AU98" s="410">
        <v>0</v>
      </c>
      <c r="AV98" s="264">
        <f t="shared" si="0"/>
        <v>1</v>
      </c>
      <c r="AW98" s="184"/>
    </row>
    <row r="99" spans="1:49" ht="15">
      <c r="A99" s="82"/>
      <c r="B99" s="82"/>
      <c r="C99" s="82"/>
      <c r="D99" s="82"/>
      <c r="E99" s="82" t="s">
        <v>1367</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1399</v>
      </c>
      <c r="AK99" s="321"/>
      <c r="AL99" s="417" t="s">
        <v>1400</v>
      </c>
      <c r="AM99" s="528">
        <v>1</v>
      </c>
      <c r="AN99" s="321"/>
      <c r="AO99" s="410">
        <v>1</v>
      </c>
      <c r="AP99" s="410">
        <v>0</v>
      </c>
      <c r="AQ99" s="456">
        <v>0</v>
      </c>
      <c r="AR99" s="410">
        <v>0</v>
      </c>
      <c r="AS99" s="410">
        <v>0</v>
      </c>
      <c r="AT99" s="410">
        <v>0</v>
      </c>
      <c r="AU99" s="410">
        <v>0</v>
      </c>
      <c r="AV99" s="264">
        <f t="shared" si="0"/>
        <v>1</v>
      </c>
      <c r="AW99" s="184"/>
    </row>
    <row r="100" spans="1:49" ht="15">
      <c r="A100" s="82"/>
      <c r="B100" s="82"/>
      <c r="C100" s="82"/>
      <c r="D100" s="82"/>
      <c r="E100" s="82" t="s">
        <v>1369</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1402</v>
      </c>
      <c r="AK100" s="321"/>
      <c r="AL100" s="417" t="s">
        <v>1398</v>
      </c>
      <c r="AM100" s="528">
        <v>1</v>
      </c>
      <c r="AN100" s="321"/>
      <c r="AO100" s="410">
        <v>0</v>
      </c>
      <c r="AP100" s="410">
        <v>0</v>
      </c>
      <c r="AQ100" s="456">
        <v>1</v>
      </c>
      <c r="AR100" s="410">
        <v>0</v>
      </c>
      <c r="AS100" s="410">
        <v>0</v>
      </c>
      <c r="AT100" s="410">
        <v>0</v>
      </c>
      <c r="AU100" s="410">
        <v>0</v>
      </c>
      <c r="AV100" s="264">
        <f t="shared" si="0"/>
        <v>1</v>
      </c>
      <c r="AW100" s="184"/>
    </row>
    <row r="101" spans="1:49" ht="15">
      <c r="A101" s="82"/>
      <c r="B101" s="82"/>
      <c r="C101" s="82"/>
      <c r="D101" s="82"/>
      <c r="E101" s="82" t="s">
        <v>1371</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1402</v>
      </c>
      <c r="AK101" s="321"/>
      <c r="AL101" s="417" t="s">
        <v>1398</v>
      </c>
      <c r="AM101" s="528">
        <v>1</v>
      </c>
      <c r="AN101" s="321"/>
      <c r="AO101" s="410">
        <v>0</v>
      </c>
      <c r="AP101" s="410">
        <v>0</v>
      </c>
      <c r="AQ101" s="456">
        <v>0</v>
      </c>
      <c r="AR101" s="410">
        <v>0</v>
      </c>
      <c r="AS101" s="410">
        <v>0</v>
      </c>
      <c r="AT101" s="410">
        <v>0</v>
      </c>
      <c r="AU101" s="410">
        <v>1</v>
      </c>
      <c r="AV101" s="264">
        <f t="shared" si="0"/>
        <v>1</v>
      </c>
      <c r="AW101" s="184"/>
    </row>
    <row r="102" spans="1:49" ht="15">
      <c r="A102" s="82"/>
      <c r="B102" s="82"/>
      <c r="C102" s="82"/>
      <c r="D102" s="82"/>
      <c r="E102" s="82" t="s">
        <v>1373</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1399</v>
      </c>
      <c r="AK102" s="321"/>
      <c r="AL102" s="417" t="s">
        <v>1400</v>
      </c>
      <c r="AM102" s="528">
        <v>1</v>
      </c>
      <c r="AN102" s="321"/>
      <c r="AO102" s="410">
        <v>0</v>
      </c>
      <c r="AP102" s="410">
        <v>0</v>
      </c>
      <c r="AQ102" s="456">
        <v>0</v>
      </c>
      <c r="AR102" s="410">
        <v>0</v>
      </c>
      <c r="AS102" s="410">
        <v>0</v>
      </c>
      <c r="AT102" s="410">
        <v>0</v>
      </c>
      <c r="AU102" s="410">
        <v>1</v>
      </c>
      <c r="AV102" s="264">
        <f t="shared" si="0"/>
        <v>1</v>
      </c>
      <c r="AW102" s="184"/>
    </row>
    <row r="103" spans="1:49" ht="15">
      <c r="A103" s="82"/>
      <c r="B103" s="82"/>
      <c r="C103" s="82"/>
      <c r="D103" s="82"/>
      <c r="E103" s="82" t="s">
        <v>1375</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1397</v>
      </c>
      <c r="AK103" s="321"/>
      <c r="AL103" s="417" t="s">
        <v>1398</v>
      </c>
      <c r="AM103" s="528">
        <v>2</v>
      </c>
      <c r="AN103" s="321"/>
      <c r="AO103" s="410">
        <v>0</v>
      </c>
      <c r="AP103" s="410">
        <v>1</v>
      </c>
      <c r="AQ103" s="456">
        <v>0</v>
      </c>
      <c r="AR103" s="410">
        <v>0</v>
      </c>
      <c r="AS103" s="410">
        <v>0</v>
      </c>
      <c r="AT103" s="410">
        <v>0</v>
      </c>
      <c r="AU103" s="410">
        <v>0</v>
      </c>
      <c r="AV103" s="264">
        <f t="shared" si="0"/>
        <v>1</v>
      </c>
      <c r="AW103" s="184"/>
    </row>
    <row r="104" spans="1:49" ht="15">
      <c r="A104" s="82"/>
      <c r="B104" s="82"/>
      <c r="C104" s="82"/>
      <c r="D104" s="82"/>
      <c r="E104" s="82" t="s">
        <v>1377</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1310</v>
      </c>
      <c r="AK104" s="321"/>
      <c r="AL104" s="417" t="s">
        <v>1398</v>
      </c>
      <c r="AM104" s="528">
        <v>2</v>
      </c>
      <c r="AN104" s="321"/>
      <c r="AO104" s="410">
        <v>0</v>
      </c>
      <c r="AP104" s="410">
        <v>0</v>
      </c>
      <c r="AQ104" s="456">
        <v>0</v>
      </c>
      <c r="AR104" s="410">
        <v>0</v>
      </c>
      <c r="AS104" s="410">
        <v>0</v>
      </c>
      <c r="AT104" s="410">
        <v>0</v>
      </c>
      <c r="AU104" s="410">
        <v>1</v>
      </c>
      <c r="AV104" s="264">
        <f t="shared" si="0"/>
        <v>1</v>
      </c>
      <c r="AW104" s="184"/>
    </row>
    <row r="105" spans="1:49" ht="15">
      <c r="A105" s="82"/>
      <c r="B105" s="82"/>
      <c r="C105" s="82"/>
      <c r="D105" s="82"/>
      <c r="E105" s="182" t="s">
        <v>1379</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1399</v>
      </c>
      <c r="AK105" s="321"/>
      <c r="AL105" s="417" t="s">
        <v>1400</v>
      </c>
      <c r="AM105" s="528">
        <v>1</v>
      </c>
      <c r="AN105" s="321"/>
      <c r="AO105" s="410">
        <v>0</v>
      </c>
      <c r="AP105" s="410">
        <v>1</v>
      </c>
      <c r="AQ105" s="456">
        <v>0</v>
      </c>
      <c r="AR105" s="410">
        <v>0</v>
      </c>
      <c r="AS105" s="410">
        <v>0</v>
      </c>
      <c r="AT105" s="410">
        <v>0</v>
      </c>
      <c r="AU105" s="410">
        <v>0</v>
      </c>
      <c r="AV105" s="264">
        <f t="shared" si="0"/>
        <v>1</v>
      </c>
      <c r="AW105" s="184"/>
    </row>
    <row r="106" spans="1:49" ht="15">
      <c r="A106" s="82"/>
      <c r="B106" s="82"/>
      <c r="C106" s="82"/>
      <c r="D106" s="82"/>
      <c r="E106" s="182" t="s">
        <v>1381</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1399</v>
      </c>
      <c r="AK106" s="321"/>
      <c r="AL106" s="417" t="s">
        <v>1400</v>
      </c>
      <c r="AM106" s="528">
        <v>1</v>
      </c>
      <c r="AN106" s="321"/>
      <c r="AO106" s="410">
        <v>0</v>
      </c>
      <c r="AP106" s="410">
        <v>0</v>
      </c>
      <c r="AQ106" s="456">
        <v>1</v>
      </c>
      <c r="AR106" s="410">
        <v>0</v>
      </c>
      <c r="AS106" s="410">
        <v>0</v>
      </c>
      <c r="AT106" s="410">
        <v>0</v>
      </c>
      <c r="AU106" s="410">
        <v>0</v>
      </c>
      <c r="AV106" s="264">
        <f t="shared" si="0"/>
        <v>1</v>
      </c>
      <c r="AW106" s="184"/>
    </row>
    <row r="107" spans="1:49" ht="15">
      <c r="A107" s="82"/>
      <c r="B107" s="82"/>
      <c r="C107" s="82"/>
      <c r="D107" s="82"/>
      <c r="E107" s="182" t="s">
        <v>1383</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1399</v>
      </c>
      <c r="AK107" s="321"/>
      <c r="AL107" s="417" t="s">
        <v>1400</v>
      </c>
      <c r="AM107" s="528">
        <v>1</v>
      </c>
      <c r="AN107" s="321"/>
      <c r="AO107" s="410">
        <v>0</v>
      </c>
      <c r="AP107" s="410">
        <v>1</v>
      </c>
      <c r="AQ107" s="456">
        <v>0</v>
      </c>
      <c r="AR107" s="410">
        <v>0</v>
      </c>
      <c r="AS107" s="410">
        <v>0</v>
      </c>
      <c r="AT107" s="410">
        <v>0</v>
      </c>
      <c r="AU107" s="410">
        <v>0</v>
      </c>
      <c r="AV107" s="264">
        <f t="shared" si="0"/>
        <v>1</v>
      </c>
      <c r="AW107" s="184"/>
    </row>
    <row r="108" spans="1:49" ht="15">
      <c r="A108" s="82"/>
      <c r="B108" s="82"/>
      <c r="C108" s="82"/>
      <c r="D108" s="82"/>
      <c r="E108" s="182" t="s">
        <v>1385</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1397</v>
      </c>
      <c r="AK108" s="321"/>
      <c r="AL108" s="417" t="s">
        <v>1398</v>
      </c>
      <c r="AM108" s="528">
        <v>2</v>
      </c>
      <c r="AN108" s="321"/>
      <c r="AO108" s="410">
        <v>0</v>
      </c>
      <c r="AP108" s="410">
        <v>0</v>
      </c>
      <c r="AQ108" s="456">
        <v>0</v>
      </c>
      <c r="AR108" s="410">
        <v>1</v>
      </c>
      <c r="AS108" s="410">
        <v>0</v>
      </c>
      <c r="AT108" s="410">
        <v>0</v>
      </c>
      <c r="AU108" s="410">
        <v>0</v>
      </c>
      <c r="AV108" s="264">
        <f t="shared" si="0"/>
        <v>1</v>
      </c>
      <c r="AW108" s="184"/>
    </row>
    <row r="109" spans="1:49" ht="15">
      <c r="A109" s="82"/>
      <c r="B109" s="82"/>
      <c r="C109" s="82"/>
      <c r="D109" s="82"/>
      <c r="E109" s="182" t="s">
        <v>1387</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1397</v>
      </c>
      <c r="AK109" s="321"/>
      <c r="AL109" s="417" t="s">
        <v>1398</v>
      </c>
      <c r="AM109" s="528">
        <v>2</v>
      </c>
      <c r="AN109" s="321"/>
      <c r="AO109" s="410">
        <v>0</v>
      </c>
      <c r="AP109" s="410">
        <v>1</v>
      </c>
      <c r="AQ109" s="456">
        <v>0</v>
      </c>
      <c r="AR109" s="410">
        <v>0</v>
      </c>
      <c r="AS109" s="410">
        <v>0</v>
      </c>
      <c r="AT109" s="410">
        <v>0</v>
      </c>
      <c r="AU109" s="410">
        <v>0</v>
      </c>
      <c r="AV109" s="264">
        <f t="shared" si="0"/>
        <v>1</v>
      </c>
      <c r="AW109" s="184"/>
    </row>
    <row r="110" spans="1:49" ht="15">
      <c r="A110" s="82"/>
      <c r="B110" s="82"/>
      <c r="C110" s="82"/>
      <c r="D110" s="82"/>
      <c r="E110" s="182" t="s">
        <v>1389</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1310</v>
      </c>
      <c r="AK110" s="321"/>
      <c r="AL110" s="417" t="s">
        <v>1398</v>
      </c>
      <c r="AM110" s="528">
        <v>2</v>
      </c>
      <c r="AN110" s="321"/>
      <c r="AO110" s="410">
        <v>1</v>
      </c>
      <c r="AP110" s="410">
        <v>0</v>
      </c>
      <c r="AQ110" s="456">
        <v>0</v>
      </c>
      <c r="AR110" s="410">
        <v>0</v>
      </c>
      <c r="AS110" s="410">
        <v>0</v>
      </c>
      <c r="AT110" s="410">
        <v>0</v>
      </c>
      <c r="AU110" s="410">
        <v>0</v>
      </c>
      <c r="AV110" s="264">
        <f t="shared" si="0"/>
        <v>1</v>
      </c>
      <c r="AW110" s="184"/>
    </row>
    <row r="111" spans="1:49" ht="15">
      <c r="A111" s="82"/>
      <c r="B111" s="82"/>
      <c r="C111" s="82"/>
      <c r="D111" s="82"/>
      <c r="E111" s="182" t="s">
        <v>1391</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1310</v>
      </c>
      <c r="AK111" s="321"/>
      <c r="AL111" s="417" t="s">
        <v>1398</v>
      </c>
      <c r="AM111" s="528">
        <v>2</v>
      </c>
      <c r="AN111" s="321"/>
      <c r="AO111" s="410">
        <v>1</v>
      </c>
      <c r="AP111" s="410">
        <v>0</v>
      </c>
      <c r="AQ111" s="456">
        <v>0</v>
      </c>
      <c r="AR111" s="410">
        <v>0</v>
      </c>
      <c r="AS111" s="410">
        <v>0</v>
      </c>
      <c r="AT111" s="410">
        <v>0</v>
      </c>
      <c r="AU111" s="410">
        <v>0</v>
      </c>
      <c r="AV111" s="264">
        <f t="shared" si="0"/>
        <v>1</v>
      </c>
      <c r="AW111" s="184"/>
    </row>
    <row r="112" spans="1:49" ht="15">
      <c r="A112" s="82"/>
      <c r="B112" s="82"/>
      <c r="C112" s="82"/>
      <c r="D112" s="82"/>
      <c r="E112" s="182" t="s">
        <v>1393</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1310</v>
      </c>
      <c r="AK112" s="321"/>
      <c r="AL112" s="417" t="s">
        <v>1398</v>
      </c>
      <c r="AM112" s="528">
        <v>2</v>
      </c>
      <c r="AN112" s="321"/>
      <c r="AO112" s="410">
        <v>0</v>
      </c>
      <c r="AP112" s="410">
        <v>0</v>
      </c>
      <c r="AQ112" s="456">
        <v>0</v>
      </c>
      <c r="AR112" s="410">
        <v>1</v>
      </c>
      <c r="AS112" s="410">
        <v>0</v>
      </c>
      <c r="AT112" s="410">
        <v>0</v>
      </c>
      <c r="AU112" s="410">
        <v>0</v>
      </c>
      <c r="AV112" s="264">
        <f t="shared" si="0"/>
        <v>1</v>
      </c>
      <c r="AW112" s="184"/>
    </row>
    <row r="113" spans="1:49" ht="15">
      <c r="A113" s="82"/>
      <c r="B113" s="82"/>
      <c r="C113" s="82"/>
      <c r="D113" s="82"/>
      <c r="E113" s="182" t="s">
        <v>1395</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1310</v>
      </c>
      <c r="AK113" s="321"/>
      <c r="AL113" s="417" t="s">
        <v>1398</v>
      </c>
      <c r="AM113" s="528">
        <v>2</v>
      </c>
      <c r="AN113" s="321"/>
      <c r="AO113" s="410">
        <v>1</v>
      </c>
      <c r="AP113" s="410">
        <v>0</v>
      </c>
      <c r="AQ113" s="456">
        <v>0</v>
      </c>
      <c r="AR113" s="410">
        <v>0</v>
      </c>
      <c r="AS113" s="410">
        <v>0</v>
      </c>
      <c r="AT113" s="410">
        <v>0</v>
      </c>
      <c r="AU113" s="410">
        <v>0</v>
      </c>
      <c r="AV113" s="264">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4">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4">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4">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4">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4">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4">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4">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4">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4"/>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4"/>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4"/>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4"/>
      <c r="AR126" s="476">
        <v>22.062744874587551</v>
      </c>
      <c r="AS126" s="476">
        <v>26.256633725542301</v>
      </c>
      <c r="AT126" s="476">
        <v>23.552910527075589</v>
      </c>
      <c r="AU126" s="476">
        <v>23.37489599793485</v>
      </c>
      <c r="AV126" s="476">
        <v>24.356077188886964</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4"/>
      <c r="AR127" s="476">
        <v>72.038963733548812</v>
      </c>
      <c r="AS127" s="476">
        <v>78.924691175231843</v>
      </c>
      <c r="AT127" s="476">
        <v>71.819950372141761</v>
      </c>
      <c r="AU127" s="476">
        <v>74.141997761154585</v>
      </c>
      <c r="AV127" s="476">
        <v>73.008583421162527</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4"/>
      <c r="AR128" s="476">
        <v>39.108619945280566</v>
      </c>
      <c r="AS128" s="476">
        <v>37.54223762930944</v>
      </c>
      <c r="AT128" s="476">
        <v>32.773829531886363</v>
      </c>
      <c r="AU128" s="476">
        <v>33.031320819680865</v>
      </c>
      <c r="AV128" s="476">
        <v>30.280228039167664</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4"/>
      <c r="AR129" s="476">
        <v>25.734761019934329</v>
      </c>
      <c r="AS129" s="476">
        <v>25.753699105006561</v>
      </c>
      <c r="AT129" s="476">
        <v>25.58126029442905</v>
      </c>
      <c r="AU129" s="476">
        <v>25.48743963162817</v>
      </c>
      <c r="AV129" s="476">
        <v>25.334289622667896</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4"/>
      <c r="AR130" s="476">
        <v>3.9022987964861073</v>
      </c>
      <c r="AS130" s="476">
        <v>3.9690314938295033</v>
      </c>
      <c r="AT130" s="476">
        <v>3.9596121844982095</v>
      </c>
      <c r="AU130" s="476">
        <v>4.0797491080946422</v>
      </c>
      <c r="AV130" s="476">
        <v>3.9239345194905262</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4"/>
      <c r="AR131" s="476">
        <v>17.474926847075945</v>
      </c>
      <c r="AS131" s="476">
        <v>17.210305207837308</v>
      </c>
      <c r="AT131" s="476">
        <v>16.862159761511659</v>
      </c>
      <c r="AU131" s="476">
        <v>16.28268567928939</v>
      </c>
      <c r="AV131" s="476">
        <v>15.99237615240127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4"/>
      <c r="AR132" s="476">
        <v>93.814950214510958</v>
      </c>
      <c r="AS132" s="476">
        <v>92.195887592651971</v>
      </c>
      <c r="AT132" s="476">
        <v>91.463492332288155</v>
      </c>
      <c r="AU132" s="476">
        <v>87.940493033155761</v>
      </c>
      <c r="AV132" s="476">
        <v>87.122658916294853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4"/>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4"/>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4"/>
      <c r="AR135" s="476">
        <v>11.075369000000002</v>
      </c>
      <c r="AS135" s="476">
        <v>14.773131999999999</v>
      </c>
      <c r="AT135" s="476">
        <v>17.553776999999997</v>
      </c>
      <c r="AU135" s="476">
        <v>20.402979999999999</v>
      </c>
      <c r="AV135" s="476">
        <v>24.247799999999998</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4"/>
      <c r="AR136" s="476">
        <v>4.1443970000000006</v>
      </c>
      <c r="AS136" s="476">
        <v>6.0486800000000001</v>
      </c>
      <c r="AT136" s="476">
        <v>3.1386859999999999</v>
      </c>
      <c r="AU136" s="476">
        <v>1.283074</v>
      </c>
      <c r="AV136" s="476">
        <v>1.2655649999999998</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4"/>
      <c r="AR137" s="476">
        <v>0</v>
      </c>
      <c r="AS137" s="476">
        <v>0</v>
      </c>
      <c r="AT137" s="476">
        <v>0</v>
      </c>
      <c r="AU137" s="476">
        <v>0</v>
      </c>
      <c r="AV137" s="476">
        <v>0</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4"/>
      <c r="AR138" s="476">
        <v>0</v>
      </c>
      <c r="AS138" s="476">
        <v>0</v>
      </c>
      <c r="AT138" s="476">
        <v>0</v>
      </c>
      <c r="AU138" s="476">
        <v>0</v>
      </c>
      <c r="AV138" s="476">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4"/>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4"/>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4"/>
      <c r="AR141" s="476">
        <v>1.1961398519999999</v>
      </c>
      <c r="AS141" s="476">
        <v>1.5954982559999999</v>
      </c>
      <c r="AT141" s="476">
        <v>1.8958079159999999</v>
      </c>
      <c r="AU141" s="476">
        <v>2.2035218400000001</v>
      </c>
      <c r="AV141" s="476">
        <v>2.6187623999999996</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4"/>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4"/>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4"/>
      <c r="AR145" s="476">
        <v>1.8771274460783018</v>
      </c>
      <c r="AS145" s="476">
        <v>1.9855610088639688</v>
      </c>
      <c r="AT145" s="476">
        <v>2.1235536836425322</v>
      </c>
      <c r="AU145" s="476">
        <v>2.2671338884903296</v>
      </c>
      <c r="AV145" s="476">
        <v>2.2656079090589465</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4"/>
      <c r="AR146" s="476">
        <v>29.335358944190091</v>
      </c>
      <c r="AS146" s="476">
        <v>30.426176162300891</v>
      </c>
      <c r="AT146" s="476">
        <v>30.551044020964824</v>
      </c>
      <c r="AU146" s="476">
        <v>33.574736881727247</v>
      </c>
      <c r="AV146" s="476">
        <v>33.55213814675367</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4"/>
      <c r="AR147" s="476">
        <v>21.187377653277103</v>
      </c>
      <c r="AS147" s="476">
        <v>21.190860564699427</v>
      </c>
      <c r="AT147" s="476">
        <v>20.791354697308087</v>
      </c>
      <c r="AU147" s="476">
        <v>20.729808099153111</v>
      </c>
      <c r="AV147" s="476">
        <v>20.726026831586598</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4"/>
      <c r="AR148" s="476">
        <v>2.8</v>
      </c>
      <c r="AS148" s="476">
        <v>2.8</v>
      </c>
      <c r="AT148" s="476">
        <v>2.8</v>
      </c>
      <c r="AU148" s="476">
        <v>2.8</v>
      </c>
      <c r="AV148" s="476">
        <v>2.8</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4"/>
      <c r="AR149" s="476">
        <v>0.40250000000000002</v>
      </c>
      <c r="AS149" s="476">
        <v>0.40250000000000002</v>
      </c>
      <c r="AT149" s="476">
        <v>0.40250000000000002</v>
      </c>
      <c r="AU149" s="476">
        <v>0.40250000000000002</v>
      </c>
      <c r="AV149" s="476">
        <v>0.40250000000000002</v>
      </c>
      <c r="AW149" s="184"/>
    </row>
    <row r="150" spans="1:49" ht="15">
      <c r="A150" s="82"/>
      <c r="B150" s="82"/>
      <c r="C150" s="82"/>
      <c r="D150" s="82"/>
      <c r="E150" s="82" t="s">
        <v>494</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4"/>
      <c r="AR150" s="476">
        <v>0</v>
      </c>
      <c r="AS150" s="476">
        <v>0</v>
      </c>
      <c r="AT150" s="476">
        <v>0</v>
      </c>
      <c r="AU150" s="476">
        <v>0</v>
      </c>
      <c r="AV150" s="476">
        <v>0</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4"/>
      <c r="AR151" s="476">
        <v>14.024045617407259</v>
      </c>
      <c r="AS151" s="476">
        <v>0.44157488289182811</v>
      </c>
      <c r="AT151" s="476">
        <v>0</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4"/>
      <c r="AR152" s="476">
        <v>4.0977050640224583E-2</v>
      </c>
      <c r="AS152" s="476">
        <v>0.11563922834623423</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4"/>
      <c r="AR153" s="476">
        <v>29.993191576581179</v>
      </c>
      <c r="AS153" s="476">
        <v>-5.75</v>
      </c>
      <c r="AT153" s="476">
        <v>-5.75</v>
      </c>
      <c r="AU153" s="476">
        <v>-5.75</v>
      </c>
      <c r="AV153" s="476">
        <v>-5.7448273360144393</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4"/>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4"/>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4"/>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4"/>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4"/>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4"/>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4"/>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4"/>
      <c r="AR162" s="476"/>
      <c r="AS162" s="476"/>
      <c r="AT162" s="476"/>
      <c r="AU162" s="476"/>
      <c r="AV162" s="476"/>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4"/>
      <c r="AR163" s="476"/>
      <c r="AS163" s="476"/>
      <c r="AT163" s="476"/>
      <c r="AU163" s="476"/>
      <c r="AV163" s="476"/>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4"/>
      <c r="AR164" s="476"/>
      <c r="AS164" s="476"/>
      <c r="AT164" s="476"/>
      <c r="AU164" s="476"/>
      <c r="AV164" s="476"/>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4"/>
      <c r="AR165" s="476"/>
      <c r="AS165" s="476"/>
      <c r="AT165" s="476"/>
      <c r="AU165" s="476"/>
      <c r="AV165" s="476"/>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4"/>
      <c r="AR166" s="476"/>
      <c r="AS166" s="476"/>
      <c r="AT166" s="476"/>
      <c r="AU166" s="476"/>
      <c r="AV166" s="476"/>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4"/>
      <c r="AR167" s="476"/>
      <c r="AS167" s="476"/>
      <c r="AT167" s="476"/>
      <c r="AU167" s="476"/>
      <c r="AV167" s="476"/>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4"/>
      <c r="AR168" s="476"/>
      <c r="AS168" s="476"/>
      <c r="AT168" s="476"/>
      <c r="AU168" s="476"/>
      <c r="AV168" s="476"/>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4"/>
      <c r="AR169" s="476"/>
      <c r="AS169" s="476"/>
      <c r="AT169" s="476"/>
      <c r="AU169" s="476"/>
      <c r="AV169" s="476"/>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4"/>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4"/>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4"/>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4"/>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4"/>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4"/>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4"/>
      <c r="AR177" s="476">
        <v>1.1769362633999998</v>
      </c>
      <c r="AS177" s="476">
        <v>1.1769362633999998</v>
      </c>
      <c r="AT177" s="476">
        <v>1.1769362633999998</v>
      </c>
      <c r="AU177" s="476">
        <v>1.1769362633999998</v>
      </c>
      <c r="AV177" s="476">
        <v>1.1769362633999998</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4"/>
      <c r="AR178" s="476">
        <v>1.4424811502568935</v>
      </c>
      <c r="AS178" s="476"/>
      <c r="AT178" s="476"/>
      <c r="AU178" s="476"/>
      <c r="AV178" s="476"/>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4"/>
      <c r="AR179" s="476"/>
      <c r="AS179" s="476"/>
      <c r="AT179" s="476"/>
      <c r="AU179" s="476"/>
      <c r="AV179" s="476"/>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4"/>
      <c r="AR180" s="476"/>
      <c r="AS180" s="476"/>
      <c r="AT180" s="476"/>
      <c r="AU180" s="476"/>
      <c r="AV180" s="476"/>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4"/>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4"/>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4"/>
      <c r="AR183" s="145"/>
      <c r="AS183" s="184"/>
      <c r="AT183" s="184"/>
      <c r="AU183" s="184"/>
      <c r="AV183" s="184"/>
      <c r="AW183" s="184"/>
    </row>
    <row r="184" spans="1:49" ht="15">
      <c r="A184" s="82"/>
      <c r="B184" s="82"/>
      <c r="C184" s="82"/>
      <c r="D184" s="82"/>
      <c r="E184" s="82" t="s">
        <v>1403</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4"/>
      <c r="AR184" s="410">
        <v>1.111111</v>
      </c>
      <c r="AS184" s="208"/>
      <c r="AT184" s="208"/>
      <c r="AU184" s="208"/>
      <c r="AV184" s="208"/>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4"/>
      <c r="AR185" s="410">
        <v>1.111111</v>
      </c>
      <c r="AS185" s="208"/>
      <c r="AT185" s="208"/>
      <c r="AU185" s="208"/>
      <c r="AV185" s="208"/>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4"/>
      <c r="AR186" s="410">
        <v>1.111111</v>
      </c>
      <c r="AS186" s="208"/>
      <c r="AT186" s="208"/>
      <c r="AU186" s="208"/>
      <c r="AV186" s="208"/>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4"/>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4"/>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4"/>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4"/>
      <c r="AR191" s="476">
        <v>0</v>
      </c>
      <c r="AS191" s="476">
        <v>0</v>
      </c>
      <c r="AT191" s="476">
        <v>0</v>
      </c>
      <c r="AU191" s="476">
        <v>0</v>
      </c>
      <c r="AV191" s="476">
        <v>0</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4"/>
      <c r="AR192" s="476">
        <v>0</v>
      </c>
      <c r="AS192" s="476">
        <v>0</v>
      </c>
      <c r="AT192" s="476">
        <v>0</v>
      </c>
      <c r="AU192" s="476">
        <v>0</v>
      </c>
      <c r="AV192" s="476">
        <v>0</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4"/>
      <c r="AR193" s="476">
        <v>1.00882314397044</v>
      </c>
      <c r="AS193" s="476">
        <v>1.1482229466122724</v>
      </c>
      <c r="AT193" s="476">
        <v>1.4298489583934437</v>
      </c>
      <c r="AU193" s="476">
        <v>1.9886250040329405</v>
      </c>
      <c r="AV193" s="476">
        <v>3.100814972910797</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4"/>
      <c r="AR194" s="476">
        <v>-0.98904229801023535</v>
      </c>
      <c r="AS194" s="476">
        <v>-1.1257087711885023</v>
      </c>
      <c r="AT194" s="476">
        <v>-1.4018127043072977</v>
      </c>
      <c r="AU194" s="476">
        <v>-1.9496323568950398</v>
      </c>
      <c r="AV194" s="476">
        <v>-3.0400146793243108</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4"/>
      <c r="AR195" s="476">
        <v>2.1518313194027407</v>
      </c>
      <c r="AS195" s="476">
        <v>2.7554648843967398</v>
      </c>
      <c r="AT195" s="476">
        <v>3.9693663952638332</v>
      </c>
      <c r="AU195" s="476">
        <v>6.3726038761284238</v>
      </c>
      <c r="AV195" s="476">
        <v>11.146357148524215</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4"/>
      <c r="AR196" s="476">
        <v>-2.1096385484340594</v>
      </c>
      <c r="AS196" s="476">
        <v>-2.701436161173274</v>
      </c>
      <c r="AT196" s="476">
        <v>-3.891535681631209</v>
      </c>
      <c r="AU196" s="476">
        <v>-6.2476508589494353</v>
      </c>
      <c r="AV196" s="476">
        <v>-10.927801126004132</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4"/>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4"/>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4"/>
      <c r="AR199" s="476">
        <v>0.72090850021739672</v>
      </c>
      <c r="AS199" s="476">
        <v>0.7189621152454454</v>
      </c>
      <c r="AT199" s="476">
        <v>0.7193479940624945</v>
      </c>
      <c r="AU199" s="476">
        <v>0.71635768940318667</v>
      </c>
      <c r="AV199" s="476">
        <v>0.71185798128164468</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4"/>
      <c r="AR200" s="476">
        <v>-0.7067730394288203</v>
      </c>
      <c r="AS200" s="476">
        <v>-0.70486481886808372</v>
      </c>
      <c r="AT200" s="476">
        <v>-0.70524313143381812</v>
      </c>
      <c r="AU200" s="476">
        <v>-0.70231146019920265</v>
      </c>
      <c r="AV200" s="476">
        <v>-0.69789998164867129</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4"/>
      <c r="AR201" s="476">
        <v>2.1656757373825566</v>
      </c>
      <c r="AS201" s="476">
        <v>1.8359912770178397</v>
      </c>
      <c r="AT201" s="476">
        <v>1.5614070400655273</v>
      </c>
      <c r="AU201" s="476">
        <v>1.3218312239629997</v>
      </c>
      <c r="AV201" s="476">
        <v>1.1166947390763351</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4"/>
      <c r="AR202" s="476">
        <v>-2.1232115072378006</v>
      </c>
      <c r="AS202" s="476">
        <v>-1.7999914480567056</v>
      </c>
      <c r="AT202" s="476">
        <v>-1.530791215750517</v>
      </c>
      <c r="AU202" s="476">
        <v>-1.2959129646696075</v>
      </c>
      <c r="AV202" s="476">
        <v>-1.0947987638003285</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4"/>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4"/>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4"/>
      <c r="AR205" s="476">
        <v>1.5842187060685056</v>
      </c>
      <c r="AS205" s="476">
        <v>1.5803885551857864</v>
      </c>
      <c r="AT205" s="476">
        <v>1.5795318693837128</v>
      </c>
      <c r="AU205" s="476">
        <v>1.5718738635340339</v>
      </c>
      <c r="AV205" s="476">
        <v>1.5612712494379735</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4"/>
      <c r="AR206" s="476">
        <v>-1.5531555941848094</v>
      </c>
      <c r="AS206" s="476">
        <v>-1.5494005442997905</v>
      </c>
      <c r="AT206" s="476">
        <v>-1.5485606562585419</v>
      </c>
      <c r="AU206" s="476">
        <v>-1.5410528073863077</v>
      </c>
      <c r="AV206" s="476">
        <v>-1.5306580876842877</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4"/>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4"/>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4"/>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4"/>
      <c r="AR211" s="390">
        <v>3.1E-2</v>
      </c>
      <c r="AS211" s="390">
        <v>3.1699999999999999E-2</v>
      </c>
      <c r="AT211" s="390">
        <v>3.2300000000000002E-2</v>
      </c>
      <c r="AU211" s="390">
        <v>3.2399999999999998E-2</v>
      </c>
      <c r="AV211" s="390">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4"/>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4"/>
      <c r="AR213" s="390">
        <v>1.46E-2</v>
      </c>
      <c r="AS213" s="390">
        <v>2.7199999999999998E-2</v>
      </c>
      <c r="AT213" s="390">
        <v>2.4299999999999999E-2</v>
      </c>
      <c r="AU213" s="390">
        <v>2.4899999999999999E-2</v>
      </c>
      <c r="AV213" s="390">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4"/>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4"/>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4"/>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4"/>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4"/>
      <c r="AR218" s="145"/>
      <c r="AS218" s="184"/>
      <c r="AT218" s="184"/>
      <c r="AU218" s="184"/>
      <c r="AV218" s="184"/>
      <c r="AW218" s="184"/>
    </row>
    <row r="219" spans="1:49" ht="15">
      <c r="A219" s="82"/>
      <c r="B219" s="82"/>
      <c r="C219" s="82"/>
      <c r="D219" s="82"/>
      <c r="E219" s="82" t="s">
        <v>1407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3.1530000000000002E-2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4"/>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4"/>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4"/>
      <c r="AR223" s="390">
        <v>0.9919</v>
      </c>
      <c r="AS223" s="390">
        <v>1.0008999999999999</v>
      </c>
      <c r="AT223" s="390">
        <v>1.0102</v>
      </c>
      <c r="AU223" s="390">
        <v>1.0202</v>
      </c>
      <c r="AV223" s="390">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4"/>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4"/>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4"/>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4"/>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4"/>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4"/>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4"/>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4"/>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4"/>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4"/>
      <c r="AR233" s="364"/>
      <c r="AS233" s="184"/>
      <c r="AT233" s="184"/>
      <c r="AU233" s="184"/>
      <c r="AV233" s="184"/>
      <c r="AW233" s="184"/>
    </row>
    <row r="234" spans="1:49" ht="15">
      <c r="A234" s="82"/>
      <c r="B234" s="82"/>
      <c r="C234" s="82"/>
      <c r="D234" s="82"/>
      <c r="E234" s="82" t="s">
        <v>270</v>
      </c>
      <c r="F234" s="82"/>
      <c r="G234" s="82" t="s">
        <v>209</v>
      </c>
      <c r="H234" s="82"/>
      <c r="I234" s="409">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4"/>
      <c r="AR234" s="364"/>
      <c r="AS234" s="264"/>
      <c r="AT234" s="264"/>
      <c r="AU234" s="264"/>
      <c r="AV234" s="264"/>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4"/>
      <c r="AR235" s="364"/>
      <c r="AS235" s="264"/>
      <c r="AT235" s="264"/>
      <c r="AU235" s="264"/>
      <c r="AV235" s="264"/>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4"/>
      <c r="AR236" s="145"/>
      <c r="AS236" s="184"/>
      <c r="AT236" s="184"/>
      <c r="AU236" s="184"/>
      <c r="AV236" s="184"/>
      <c r="AW236" s="184"/>
    </row>
    <row r="237" spans="1:49" ht="15">
      <c r="A237" s="82"/>
      <c r="B237" s="82"/>
      <c r="C237" s="82"/>
      <c r="D237" s="82"/>
      <c r="E237" s="2" t="s">
        <v>272</v>
      </c>
      <c r="F237" s="82"/>
      <c r="G237" s="82" t="s">
        <v>209</v>
      </c>
      <c r="H237" s="82" t="s">
        <v>273</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4"/>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4"/>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4"/>
      <c r="AR240" s="145"/>
      <c r="AS240" s="184"/>
      <c r="AT240" s="184"/>
      <c r="AU240" s="184"/>
      <c r="AV240" s="184"/>
      <c r="AW240" s="184"/>
    </row>
    <row r="241" spans="1:49" ht="15">
      <c r="A241" s="82"/>
      <c r="B241" s="82"/>
      <c r="C241" s="82"/>
      <c r="D241" s="82"/>
      <c r="E241" s="7" t="s">
        <v>275</v>
      </c>
      <c r="F241" s="82"/>
      <c r="G241" s="2" t="s">
        <v>105</v>
      </c>
      <c r="H241" s="82"/>
      <c r="I241" s="415">
        <v>35.959466792851771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4"/>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4"/>
      <c r="AR242" s="145"/>
      <c r="AS242" s="184"/>
      <c r="AT242" s="184"/>
      <c r="AU242" s="184"/>
      <c r="AV242" s="184"/>
      <c r="AW242" s="184"/>
    </row>
    <row r="243" spans="1:49" ht="15">
      <c r="A243" s="82"/>
      <c r="B243" s="82"/>
      <c r="C243" s="82"/>
      <c r="D243" s="82"/>
      <c r="E243" s="7" t="s">
        <v>278</v>
      </c>
      <c r="F243" s="82"/>
      <c r="G243" s="2" t="s">
        <v>279</v>
      </c>
      <c r="H243" s="82"/>
      <c r="I243" s="415">
        <v>12</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4"/>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4"/>
      <c r="AR244" s="145"/>
      <c r="AS244" s="184"/>
      <c r="AT244" s="184"/>
      <c r="AU244" s="184"/>
      <c r="AV244" s="184"/>
      <c r="AW244" s="184"/>
    </row>
    <row r="245" spans="1:49" ht="15">
      <c r="A245" s="82"/>
      <c r="B245" s="82"/>
      <c r="C245" s="82"/>
      <c r="D245" s="82"/>
      <c r="E245" s="41" t="s">
        <v>280</v>
      </c>
      <c r="F245" s="82"/>
      <c r="G245" s="2" t="s">
        <v>281</v>
      </c>
      <c r="H245" s="82"/>
      <c r="I245" s="411">
        <v>20</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4"/>
      <c r="AR245" s="145"/>
      <c r="AS245" s="184"/>
      <c r="AT245" s="184"/>
      <c r="AU245" s="184"/>
      <c r="AV245" s="184"/>
      <c r="AW245" s="184"/>
    </row>
    <row r="246" spans="1:49" ht="15">
      <c r="A246" s="82"/>
      <c r="B246" s="82"/>
      <c r="C246" s="82"/>
      <c r="D246" s="82"/>
      <c r="E246" s="41" t="s">
        <v>282</v>
      </c>
      <c r="F246" s="82"/>
      <c r="G246" s="2" t="s">
        <v>281</v>
      </c>
      <c r="H246" s="82"/>
      <c r="I246" s="414"/>
      <c r="J246" s="334"/>
      <c r="K246" s="413">
        <v>38</v>
      </c>
      <c r="L246" s="413">
        <v>38</v>
      </c>
      <c r="M246" s="413">
        <v>38</v>
      </c>
      <c r="N246" s="413">
        <v>38</v>
      </c>
      <c r="O246" s="413">
        <v>38</v>
      </c>
      <c r="P246" s="413">
        <v>38</v>
      </c>
      <c r="Q246" s="413">
        <v>38</v>
      </c>
      <c r="R246" s="413">
        <v>38</v>
      </c>
      <c r="S246" s="413">
        <v>38</v>
      </c>
      <c r="T246" s="413">
        <v>38</v>
      </c>
      <c r="U246" s="413">
        <v>38</v>
      </c>
      <c r="V246" s="413">
        <v>38</v>
      </c>
      <c r="W246" s="413">
        <v>38</v>
      </c>
      <c r="X246" s="413">
        <v>38</v>
      </c>
      <c r="Y246" s="413">
        <v>38</v>
      </c>
      <c r="Z246" s="413">
        <v>38</v>
      </c>
      <c r="AA246" s="413">
        <v>38</v>
      </c>
      <c r="AB246" s="413">
        <v>38</v>
      </c>
      <c r="AC246" s="413">
        <v>38</v>
      </c>
      <c r="AD246" s="413">
        <v>38</v>
      </c>
      <c r="AE246" s="413">
        <v>38</v>
      </c>
      <c r="AF246" s="413">
        <v>38</v>
      </c>
      <c r="AG246" s="413">
        <v>38</v>
      </c>
      <c r="AH246" s="413">
        <v>38</v>
      </c>
      <c r="AI246" s="413">
        <v>38</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6"/>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6"/>
      <c r="AR249" s="145"/>
      <c r="AS249" s="184"/>
      <c r="AT249" s="184"/>
      <c r="AU249" s="184"/>
      <c r="AV249" s="184"/>
      <c r="AW249" s="184"/>
    </row>
    <row r="250" spans="1:49" ht="15">
      <c r="A250" s="82"/>
      <c r="B250" s="82"/>
      <c r="C250" s="82"/>
      <c r="D250" s="82"/>
      <c r="E250" s="7" t="s">
        <v>286</v>
      </c>
      <c r="F250" s="82"/>
      <c r="G250" s="2" t="s">
        <v>105</v>
      </c>
      <c r="H250" s="82"/>
      <c r="I250" s="208"/>
      <c r="J250" s="333"/>
      <c r="K250" s="413">
        <v>141.70383586083852</v>
      </c>
      <c r="L250" s="413">
        <v>119.1053156320512</v>
      </c>
      <c r="M250" s="413">
        <v>114.84493886760769</v>
      </c>
      <c r="N250" s="413">
        <v>121.88382221755786</v>
      </c>
      <c r="O250" s="413">
        <v>110.02886078606286</v>
      </c>
      <c r="P250" s="413">
        <v>117.06774413601302</v>
      </c>
      <c r="Q250" s="413">
        <v>90.764548459883514</v>
      </c>
      <c r="R250" s="413">
        <v>100.39670462297319</v>
      </c>
      <c r="S250" s="413">
        <v>111.19383237494276</v>
      </c>
      <c r="T250" s="413">
        <v>103.09538122432622</v>
      </c>
      <c r="U250" s="413">
        <v>109.03541200505889</v>
      </c>
      <c r="V250" s="413">
        <v>141.77522166307213</v>
      </c>
      <c r="W250" s="413">
        <v>131.24376820248207</v>
      </c>
      <c r="X250" s="413">
        <v>131.38557793305023</v>
      </c>
      <c r="Y250" s="413">
        <v>116.38578715518474</v>
      </c>
      <c r="Z250" s="413">
        <v>118.21000616407133</v>
      </c>
      <c r="AA250" s="413">
        <v>133.78107433545651</v>
      </c>
      <c r="AB250" s="413">
        <v>144.83278417437833</v>
      </c>
      <c r="AC250" s="413">
        <v>142.02723675021343</v>
      </c>
      <c r="AD250" s="413">
        <v>117.78128364610983</v>
      </c>
      <c r="AE250" s="413">
        <v>146.45264432823487</v>
      </c>
      <c r="AF250" s="413">
        <v>160.98914503286744</v>
      </c>
      <c r="AG250" s="413">
        <v>155.78448247749279</v>
      </c>
      <c r="AH250" s="413">
        <v>179.56202459360057</v>
      </c>
      <c r="AI250" s="413">
        <v>187.99090806333683</v>
      </c>
      <c r="AJ250" s="135"/>
      <c r="AK250" s="135"/>
      <c r="AL250" s="135"/>
      <c r="AM250" s="135"/>
      <c r="AN250" s="135"/>
      <c r="AO250" s="135"/>
      <c r="AP250" s="135"/>
      <c r="AQ250" s="246"/>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6"/>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1.5992440840751951</v>
      </c>
      <c r="AI252" s="413">
        <v>1.3540849121104173</v>
      </c>
      <c r="AJ252" s="135"/>
      <c r="AK252" s="135"/>
      <c r="AL252" s="135"/>
      <c r="AM252" s="135"/>
      <c r="AN252" s="135"/>
      <c r="AO252" s="135"/>
      <c r="AP252" s="135"/>
      <c r="AQ252" s="246"/>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4"/>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4"/>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4"/>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4"/>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4"/>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4"/>
      <c r="AR259" s="145"/>
      <c r="AS259" s="184"/>
      <c r="AT259" s="184"/>
      <c r="AU259" s="184"/>
      <c r="AV259" s="184"/>
      <c r="AW259" s="184"/>
    </row>
    <row r="260" spans="1:49" ht="15">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4"/>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4"/>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4"/>
      <c r="AR263" s="364"/>
      <c r="AS263" s="184"/>
      <c r="AT263" s="184"/>
      <c r="AU263" s="184"/>
      <c r="AV263" s="184"/>
      <c r="AW263" s="184"/>
    </row>
    <row r="264" spans="1:49" ht="15">
      <c r="A264" s="82"/>
      <c r="B264" s="82"/>
      <c r="C264" s="82"/>
      <c r="D264" s="82"/>
      <c r="E264" s="82" t="s">
        <v>1404</v>
      </c>
      <c r="F264" s="2"/>
      <c r="G264" s="82" t="s">
        <v>105</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c r="AR264" s="208"/>
      <c r="AS264" s="208"/>
      <c r="AT264" s="208"/>
      <c r="AU264" s="208"/>
      <c r="AV264" s="208"/>
      <c r="AW264" s="184"/>
    </row>
    <row r="265" spans="1:49" ht="15">
      <c r="A265" s="82"/>
      <c r="B265" s="82"/>
      <c r="C265" s="82"/>
      <c r="D265" s="82"/>
      <c r="E265" s="552" t="s">
        <v>303</v>
      </c>
      <c r="F265" s="553"/>
      <c r="G265" s="552" t="s">
        <v>304</v>
      </c>
      <c r="H265" s="552" t="s">
        <v>305</v>
      </c>
      <c r="I265" s="55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5"/>
      <c r="AR265" s="476">
        <v>547.0915874521213</v>
      </c>
      <c r="AS265" s="476">
        <v>600.65324851456569</v>
      </c>
      <c r="AT265" s="476"/>
      <c r="AU265" s="476"/>
      <c r="AV265" s="476"/>
      <c r="AW265" s="184"/>
    </row>
    <row r="266" spans="1:49" ht="15">
      <c r="A266" s="82"/>
      <c r="B266" s="82"/>
      <c r="C266" s="82"/>
      <c r="D266" s="82"/>
      <c r="E266" s="552" t="s">
        <v>306</v>
      </c>
      <c r="F266" s="553"/>
      <c r="G266" s="552" t="s">
        <v>304</v>
      </c>
      <c r="H266" s="552" t="s">
        <v>307</v>
      </c>
      <c r="I266" s="55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5"/>
      <c r="AR266" s="476"/>
      <c r="AS266" s="476"/>
      <c r="AT266" s="476"/>
      <c r="AU266" s="476"/>
      <c r="AV266" s="476"/>
      <c r="AW266" s="184"/>
    </row>
    <row r="267" spans="1:49" ht="15">
      <c r="A267" s="82"/>
      <c r="B267" s="82"/>
      <c r="C267" s="82"/>
      <c r="D267" s="82"/>
      <c r="E267" s="82" t="s">
        <v>308</v>
      </c>
      <c r="F267" s="2"/>
      <c r="G267" s="82" t="s">
        <v>105</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c r="AR267" s="476"/>
      <c r="AS267" s="476"/>
      <c r="AT267" s="476"/>
      <c r="AU267" s="476"/>
      <c r="AV267" s="476"/>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5"/>
      <c r="AR268" s="476"/>
      <c r="AS268" s="476"/>
      <c r="AT268" s="476"/>
      <c r="AU268" s="476"/>
      <c r="AV268" s="476"/>
      <c r="AW268" s="184"/>
    </row>
    <row r="269" spans="1:49" ht="15">
      <c r="A269" s="82"/>
      <c r="B269" s="82"/>
      <c r="C269" s="82"/>
      <c r="D269" s="82"/>
      <c r="E269" s="82" t="s">
        <v>1405</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5"/>
      <c r="AR269" s="476"/>
      <c r="AS269" s="476"/>
      <c r="AT269" s="476"/>
      <c r="AU269" s="476"/>
      <c r="AV269" s="476"/>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c r="AR271" s="476"/>
      <c r="AS271" s="476"/>
      <c r="AT271" s="476"/>
      <c r="AU271" s="476"/>
      <c r="AV271" s="476"/>
      <c r="AW271" s="184"/>
    </row>
    <row r="272" spans="1:49" ht="15">
      <c r="A272" s="82"/>
      <c r="B272" s="82"/>
      <c r="C272" s="82"/>
      <c r="D272" s="82"/>
      <c r="E272" s="82" t="s">
        <v>319</v>
      </c>
      <c r="F272" s="2"/>
      <c r="G272" s="82" t="s">
        <v>209</v>
      </c>
      <c r="H272" s="82"/>
      <c r="I272" s="409">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5"/>
      <c r="AR272" s="208"/>
      <c r="AS272" s="208"/>
      <c r="AT272" s="208"/>
      <c r="AU272" s="208"/>
      <c r="AV272" s="208"/>
      <c r="AW272" s="184"/>
    </row>
    <row r="273" spans="1:49" ht="15">
      <c r="A273" s="82"/>
      <c r="B273" s="82"/>
      <c r="C273" s="82"/>
      <c r="D273" s="82"/>
      <c r="E273" s="82" t="s">
        <v>320</v>
      </c>
      <c r="F273" s="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5"/>
      <c r="AR273" s="208"/>
      <c r="AS273" s="208"/>
      <c r="AT273" s="208"/>
      <c r="AU273" s="208"/>
      <c r="AV273" s="208"/>
      <c r="AW273" s="184"/>
    </row>
    <row r="274" spans="1:49" ht="15">
      <c r="A274" s="82"/>
      <c r="B274" s="82"/>
      <c r="C274" s="82"/>
      <c r="D274" s="82"/>
      <c r="E274" s="82" t="s">
        <v>321</v>
      </c>
      <c r="F274" s="82"/>
      <c r="G274" s="82" t="s">
        <v>209</v>
      </c>
      <c r="H274" s="82"/>
      <c r="I274" s="409">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5"/>
      <c r="AR274" s="208"/>
      <c r="AS274" s="208"/>
      <c r="AT274" s="208"/>
      <c r="AU274" s="208"/>
      <c r="AV274" s="208"/>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4"/>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4"/>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4"/>
      <c r="AR278" s="476">
        <v>-27.415067105893893</v>
      </c>
      <c r="AS278" s="476">
        <v>-31.176005756466083</v>
      </c>
      <c r="AT278" s="476">
        <v>-19.521256715085865</v>
      </c>
      <c r="AU278" s="476">
        <v>-19.762216331630821</v>
      </c>
      <c r="AV278" s="476">
        <v>-2.8453140567095758</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4"/>
      <c r="AR279" s="476"/>
      <c r="AS279" s="476"/>
      <c r="AT279" s="476"/>
      <c r="AU279" s="476"/>
      <c r="AV279" s="476"/>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4"/>
      <c r="AR280" s="476"/>
      <c r="AS280" s="476"/>
      <c r="AT280" s="476"/>
      <c r="AU280" s="476"/>
      <c r="AV280" s="476"/>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4"/>
      <c r="AR281" s="476"/>
      <c r="AS281" s="476"/>
      <c r="AT281" s="476"/>
      <c r="AU281" s="476"/>
      <c r="AV281" s="476"/>
      <c r="AW281" s="184"/>
    </row>
    <row r="282" spans="1:49" ht="15">
      <c r="A282" s="82"/>
      <c r="B282" s="82"/>
      <c r="C282" s="82"/>
      <c r="D282" s="82"/>
      <c r="E282" s="552"/>
      <c r="F282" s="552"/>
      <c r="G282" s="555"/>
      <c r="H282" s="55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4"/>
      <c r="AR282" s="208"/>
      <c r="AS282" s="208"/>
      <c r="AT282" s="208"/>
      <c r="AU282" s="208"/>
      <c r="AV282" s="208"/>
      <c r="AW282" s="184"/>
    </row>
    <row r="283" spans="1:49" ht="15">
      <c r="A283" s="82"/>
      <c r="B283" s="82"/>
      <c r="C283" s="82"/>
      <c r="D283" s="82"/>
      <c r="E283" s="552" t="s">
        <v>331</v>
      </c>
      <c r="F283" s="552"/>
      <c r="G283" s="555" t="s">
        <v>304</v>
      </c>
      <c r="H283" s="55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4"/>
      <c r="AR283" s="476">
        <v>0</v>
      </c>
      <c r="AS283" s="476">
        <v>-42.808694565112809</v>
      </c>
      <c r="AT283" s="476">
        <v>-44.760922349997102</v>
      </c>
      <c r="AU283" s="476">
        <v>-39.176461592370018</v>
      </c>
      <c r="AV283" s="476">
        <v>0</v>
      </c>
      <c r="AW283" s="554"/>
    </row>
    <row r="284" spans="1:49" ht="15">
      <c r="A284" s="82"/>
      <c r="B284" s="82"/>
      <c r="C284" s="82"/>
      <c r="D284" s="82"/>
      <c r="E284" s="552" t="s">
        <v>333</v>
      </c>
      <c r="F284" s="552"/>
      <c r="G284" s="555" t="s">
        <v>304</v>
      </c>
      <c r="H284" s="55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4"/>
      <c r="AR284" s="476">
        <v>0</v>
      </c>
      <c r="AS284" s="476">
        <v>-85.811654745522375</v>
      </c>
      <c r="AT284" s="476">
        <v>-97.050890365460916</v>
      </c>
      <c r="AU284" s="476">
        <v>-93.08123534659272</v>
      </c>
      <c r="AV284" s="476">
        <v>0</v>
      </c>
      <c r="AW284" s="55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4"/>
      <c r="AR285" s="145"/>
      <c r="AS285" s="184"/>
      <c r="AT285" s="184"/>
      <c r="AU285" s="184"/>
      <c r="AV285" s="184"/>
      <c r="AW285" s="55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4"/>
      <c r="AR286" s="420">
        <v>0.25</v>
      </c>
      <c r="AS286" s="420">
        <v>0.25</v>
      </c>
      <c r="AT286" s="420">
        <v>0.25</v>
      </c>
      <c r="AU286" s="420">
        <v>0.25</v>
      </c>
      <c r="AV286" s="420">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4"/>
      <c r="AR287" s="420">
        <v>0.18</v>
      </c>
      <c r="AS287" s="420">
        <v>0.18</v>
      </c>
      <c r="AT287" s="420">
        <v>0.18</v>
      </c>
      <c r="AU287" s="420">
        <v>0.18</v>
      </c>
      <c r="AV287" s="420">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4"/>
      <c r="AR288" s="420">
        <v>0.06</v>
      </c>
      <c r="AS288" s="420">
        <v>0.06</v>
      </c>
      <c r="AT288" s="420">
        <v>0.06</v>
      </c>
      <c r="AU288" s="420">
        <v>0.06</v>
      </c>
      <c r="AV288" s="420">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4"/>
      <c r="AR289" s="420">
        <v>0.03</v>
      </c>
      <c r="AS289" s="420">
        <v>0.03</v>
      </c>
      <c r="AT289" s="420">
        <v>0.03</v>
      </c>
      <c r="AU289" s="420">
        <v>0.03</v>
      </c>
      <c r="AV289" s="420">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4"/>
      <c r="AR290" s="420">
        <v>2.2200000000000001E-2</v>
      </c>
      <c r="AS290" s="420">
        <v>2.2200000000000001E-2</v>
      </c>
      <c r="AT290" s="420">
        <v>2.2200000000000001E-2</v>
      </c>
      <c r="AU290" s="420">
        <v>2.2200000000000001E-2</v>
      </c>
      <c r="AV290" s="420">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4"/>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4"/>
      <c r="AR292" s="528">
        <v>1.5418188657920666</v>
      </c>
      <c r="AS292" s="528">
        <v>1.5421689490890813</v>
      </c>
      <c r="AT292" s="528">
        <v>1.1986919632990878</v>
      </c>
      <c r="AU292" s="528">
        <v>1.2051150219812068</v>
      </c>
      <c r="AV292" s="528">
        <v>1.2030871425295599</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4"/>
      <c r="AR293" s="410">
        <v>0.65</v>
      </c>
      <c r="AS293" s="410">
        <v>0.64</v>
      </c>
      <c r="AT293" s="410">
        <v>0.63</v>
      </c>
      <c r="AU293" s="410">
        <v>0.61</v>
      </c>
      <c r="AV293" s="410">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4"/>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4"/>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4"/>
      <c r="AR296" s="508">
        <v>0</v>
      </c>
      <c r="AS296" s="508">
        <v>0</v>
      </c>
      <c r="AT296" s="508">
        <v>0</v>
      </c>
      <c r="AU296" s="508">
        <v>0</v>
      </c>
      <c r="AV296" s="508">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4"/>
      <c r="AR297" s="508">
        <v>0</v>
      </c>
      <c r="AS297" s="508">
        <v>0</v>
      </c>
      <c r="AT297" s="508">
        <v>0</v>
      </c>
      <c r="AU297" s="508">
        <v>0</v>
      </c>
      <c r="AV297" s="508">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4"/>
      <c r="AR298" s="508">
        <v>0.82817015694327423</v>
      </c>
      <c r="AS298" s="508">
        <v>0.88448470404753332</v>
      </c>
      <c r="AT298" s="508">
        <v>0.85190465750105848</v>
      </c>
      <c r="AU298" s="508">
        <v>0.8657039829709392</v>
      </c>
      <c r="AV298" s="508">
        <v>0.84776038327750047</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4"/>
      <c r="AR299" s="508">
        <v>0</v>
      </c>
      <c r="AS299" s="508">
        <v>0</v>
      </c>
      <c r="AT299" s="508">
        <v>0</v>
      </c>
      <c r="AU299" s="508">
        <v>0</v>
      </c>
      <c r="AV299" s="508">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4"/>
      <c r="AR300" s="508">
        <v>0</v>
      </c>
      <c r="AS300" s="508">
        <v>0</v>
      </c>
      <c r="AT300" s="508">
        <v>0</v>
      </c>
      <c r="AU300" s="508">
        <v>0</v>
      </c>
      <c r="AV300" s="508">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4"/>
      <c r="AR301" s="508">
        <v>0</v>
      </c>
      <c r="AS301" s="508">
        <v>0</v>
      </c>
      <c r="AT301" s="508">
        <v>0</v>
      </c>
      <c r="AU301" s="508">
        <v>0</v>
      </c>
      <c r="AV301" s="508">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4"/>
      <c r="AR302" s="508">
        <v>8.5333477133284805E-2</v>
      </c>
      <c r="AS302" s="508">
        <v>8.4072275797920065E-2</v>
      </c>
      <c r="AT302" s="508">
        <v>7.9684988538074611E-2</v>
      </c>
      <c r="AU302" s="508">
        <v>4.9047976847261879E-2</v>
      </c>
      <c r="AV302" s="508">
        <v>4.1300777910921051E-2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4"/>
      <c r="AR303" s="508">
        <v>0.98409737715103029</v>
      </c>
      <c r="AS303" s="508">
        <v>0.98270235775239134</v>
      </c>
      <c r="AT303" s="508">
        <v>0.97496119082931865</v>
      </c>
      <c r="AU303" s="508">
        <v>0.97572952215098185</v>
      </c>
      <c r="AV303" s="508">
        <v>0.97158372536551818</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4"/>
      <c r="AR304" s="508">
        <v>0.95229617921824994</v>
      </c>
      <c r="AS304" s="508">
        <v>0.96261231832340111</v>
      </c>
      <c r="AT304" s="508">
        <v>0.95870177406911106</v>
      </c>
      <c r="AU304" s="508">
        <v>0.95821838970319928</v>
      </c>
      <c r="AV304" s="508">
        <v>0.9556409558087231</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4"/>
      <c r="AR305" s="508">
        <v>8.0591882395391307E-2</v>
      </c>
      <c r="AS305" s="508">
        <v>1.7168258932363442E-2</v>
      </c>
      <c r="AT305" s="508">
        <v>3.461241515228853E-2</v>
      </c>
      <c r="AU305" s="508">
        <v>2.5630523514658689E-2</v>
      </c>
      <c r="AV305" s="508">
        <v>2.9410510708883054E-2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4"/>
      <c r="AR306" s="508">
        <v>0.88191281313654168</v>
      </c>
      <c r="AS306" s="508">
        <v>0.88156486392239419</v>
      </c>
      <c r="AT306" s="508">
        <v>0.88091903818449036</v>
      </c>
      <c r="AU306" s="508">
        <v>0.88044128391700238</v>
      </c>
      <c r="AV306" s="508">
        <v>0.90021990701906407</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4"/>
      <c r="AR307" s="508">
        <v>0.13411412556643071</v>
      </c>
      <c r="AS307" s="508">
        <v>0.13686079239817192</v>
      </c>
      <c r="AT307" s="508">
        <v>0.14083029063841038</v>
      </c>
      <c r="AU307" s="508">
        <v>0.14356112767734117</v>
      </c>
      <c r="AV307" s="508">
        <v>0.14620425463402514</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4"/>
      <c r="AR308" s="508">
        <v>0</v>
      </c>
      <c r="AS308" s="508">
        <v>0</v>
      </c>
      <c r="AT308" s="508">
        <v>0</v>
      </c>
      <c r="AU308" s="508">
        <v>0</v>
      </c>
      <c r="AV308" s="508">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4"/>
      <c r="AR309" s="508">
        <v>0.20788809094182406</v>
      </c>
      <c r="AS309" s="508">
        <v>0.21355623478569302</v>
      </c>
      <c r="AT309" s="508">
        <v>0.21852197825479863</v>
      </c>
      <c r="AU309" s="508">
        <v>0.22492357243057226</v>
      </c>
      <c r="AV309" s="508">
        <v>0.23234916263412034</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4"/>
      <c r="AR310" s="508">
        <v>0</v>
      </c>
      <c r="AS310" s="508">
        <v>0</v>
      </c>
      <c r="AT310" s="508">
        <v>0</v>
      </c>
      <c r="AU310" s="508">
        <v>0</v>
      </c>
      <c r="AV310" s="508">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4"/>
      <c r="AR311" s="508">
        <v>0</v>
      </c>
      <c r="AS311" s="508">
        <v>0</v>
      </c>
      <c r="AT311" s="508">
        <v>0</v>
      </c>
      <c r="AU311" s="508">
        <v>0</v>
      </c>
      <c r="AV311" s="508">
        <v>0</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4"/>
      <c r="AR312" s="508">
        <v>0</v>
      </c>
      <c r="AS312" s="508">
        <v>0</v>
      </c>
      <c r="AT312" s="508">
        <v>0</v>
      </c>
      <c r="AU312" s="508">
        <v>0</v>
      </c>
      <c r="AV312" s="508">
        <v>0</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4"/>
      <c r="AR313" s="508">
        <v>0</v>
      </c>
      <c r="AS313" s="508">
        <v>0</v>
      </c>
      <c r="AT313" s="508">
        <v>0</v>
      </c>
      <c r="AU313" s="508">
        <v>0</v>
      </c>
      <c r="AV313" s="508">
        <v>0</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4"/>
      <c r="AR314" s="508">
        <v>0</v>
      </c>
      <c r="AS314" s="508">
        <v>0</v>
      </c>
      <c r="AT314" s="508">
        <v>0</v>
      </c>
      <c r="AU314" s="508">
        <v>0</v>
      </c>
      <c r="AV314" s="508">
        <v>0</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4"/>
      <c r="AR315" s="508">
        <v>0</v>
      </c>
      <c r="AS315" s="508">
        <v>0</v>
      </c>
      <c r="AT315" s="508">
        <v>0</v>
      </c>
      <c r="AU315" s="508">
        <v>0</v>
      </c>
      <c r="AV315" s="508">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4"/>
      <c r="AR316" s="508">
        <v>0</v>
      </c>
      <c r="AS316" s="508">
        <v>0</v>
      </c>
      <c r="AT316" s="508">
        <v>0</v>
      </c>
      <c r="AU316" s="508">
        <v>0</v>
      </c>
      <c r="AV316" s="508">
        <v>0</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4"/>
      <c r="AR317" s="508">
        <v>6.4515794985838945E-3</v>
      </c>
      <c r="AS317" s="508">
        <v>7.9737697764052737E-3</v>
      </c>
      <c r="AT317" s="508">
        <v>1.0217128530259986E-2</v>
      </c>
      <c r="AU317" s="508">
        <v>9.4347930849145844E-3</v>
      </c>
      <c r="AV317" s="508">
        <v>5.7078258760882598E-3</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4"/>
      <c r="AR318" s="508">
        <v>4.5326062296846506E-2</v>
      </c>
      <c r="AS318" s="508">
        <v>3.5245061450295254E-2</v>
      </c>
      <c r="AT318" s="508">
        <v>3.878468501940012E-2</v>
      </c>
      <c r="AU318" s="508">
        <v>3.9162747801322395E-2</v>
      </c>
      <c r="AV318" s="508">
        <v>4.1677048109804028E-2</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4"/>
      <c r="AR319" s="508">
        <v>0</v>
      </c>
      <c r="AS319" s="508">
        <v>0</v>
      </c>
      <c r="AT319" s="508">
        <v>0</v>
      </c>
      <c r="AU319" s="508">
        <v>0</v>
      </c>
      <c r="AV319" s="508">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4"/>
      <c r="AR320" s="508">
        <v>0</v>
      </c>
      <c r="AS320" s="508">
        <v>0</v>
      </c>
      <c r="AT320" s="508">
        <v>0</v>
      </c>
      <c r="AU320" s="508">
        <v>0</v>
      </c>
      <c r="AV320" s="508">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4"/>
      <c r="AR321" s="508">
        <v>0</v>
      </c>
      <c r="AS321" s="508">
        <v>0</v>
      </c>
      <c r="AT321" s="508">
        <v>0</v>
      </c>
      <c r="AU321" s="508">
        <v>0</v>
      </c>
      <c r="AV321" s="508">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4"/>
      <c r="AR322" s="508">
        <v>0</v>
      </c>
      <c r="AS322" s="508">
        <v>0</v>
      </c>
      <c r="AT322" s="508">
        <v>0</v>
      </c>
      <c r="AU322" s="508">
        <v>0</v>
      </c>
      <c r="AV322" s="508">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4"/>
      <c r="AR323" s="508">
        <v>5.7527103109559913E-3</v>
      </c>
      <c r="AS323" s="508">
        <v>4.7930959095290986E-3</v>
      </c>
      <c r="AT323" s="508">
        <v>5.1049386399003721E-3</v>
      </c>
      <c r="AU323" s="508">
        <v>5.1146072833895074E-3</v>
      </c>
      <c r="AV323" s="508">
        <v>4.9275855355658347E-3</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4"/>
      <c r="AR324" s="508">
        <v>4.0066724655049646E-3</v>
      </c>
      <c r="AS324" s="508">
        <v>4.9178810853190901E-3</v>
      </c>
      <c r="AT324" s="508">
        <v>1.3484860085060325E-2</v>
      </c>
      <c r="AU324" s="508">
        <v>1.2300423666429848E-2</v>
      </c>
      <c r="AV324" s="508">
        <v>1.9244161376952791E-2</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4"/>
      <c r="AR325" s="508">
        <v>0</v>
      </c>
      <c r="AS325" s="508">
        <v>0</v>
      </c>
      <c r="AT325" s="508">
        <v>0</v>
      </c>
      <c r="AU325" s="508">
        <v>0</v>
      </c>
      <c r="AV325" s="508">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4"/>
      <c r="AR326" s="508">
        <v>9.1237960661334452E-2</v>
      </c>
      <c r="AS326" s="508">
        <v>9.8347037020103167E-2</v>
      </c>
      <c r="AT326" s="508">
        <v>0.11348292734665295</v>
      </c>
      <c r="AU326" s="508">
        <v>0.10866549351440208</v>
      </c>
      <c r="AV326" s="508">
        <v>0.12282910601361643</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4"/>
      <c r="AR327" s="508">
        <v>0.11808718686345832</v>
      </c>
      <c r="AS327" s="508">
        <v>0.11843513607760583</v>
      </c>
      <c r="AT327" s="508">
        <v>0.11908096181550962</v>
      </c>
      <c r="AU327" s="508">
        <v>0.1195587160829976</v>
      </c>
      <c r="AV327" s="508">
        <v>9.9780092980935958E-2</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4"/>
      <c r="AR328" s="508">
        <v>0.86588587443356924</v>
      </c>
      <c r="AS328" s="508">
        <v>0.86313920760182816</v>
      </c>
      <c r="AT328" s="508">
        <v>0.85916970936158954</v>
      </c>
      <c r="AU328" s="508">
        <v>0.85643887232265892</v>
      </c>
      <c r="AV328" s="508">
        <v>0.8537957453659748</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4"/>
      <c r="AR329" s="508">
        <v>1</v>
      </c>
      <c r="AS329" s="508">
        <v>1</v>
      </c>
      <c r="AT329" s="508">
        <v>1</v>
      </c>
      <c r="AU329" s="508">
        <v>1</v>
      </c>
      <c r="AV329" s="508">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4"/>
      <c r="AR330" s="508">
        <v>0.70045666992218913</v>
      </c>
      <c r="AS330" s="508">
        <v>0.69704744506209748</v>
      </c>
      <c r="AT330" s="508">
        <v>0.69630731335073892</v>
      </c>
      <c r="AU330" s="508">
        <v>0.72041824568346791</v>
      </c>
      <c r="AV330" s="508">
        <v>0.72083675913215395</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4"/>
      <c r="AR331" s="508">
        <v>5.4443708848809233E-3</v>
      </c>
      <c r="AS331" s="508">
        <v>4.4059913858843155E-3</v>
      </c>
      <c r="AT331" s="508">
        <v>1.3368205553611198E-3</v>
      </c>
      <c r="AU331" s="508">
        <v>2.5352610976737849E-3</v>
      </c>
      <c r="AV331" s="508">
        <v>3.4642873814408524E-3</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4"/>
      <c r="AR332" s="508">
        <v>2.3777584849035281E-3</v>
      </c>
      <c r="AS332" s="508">
        <v>2.1426202263036876E-3</v>
      </c>
      <c r="AT332" s="508">
        <v>2.5135409114887806E-3</v>
      </c>
      <c r="AU332" s="508">
        <v>2.6188624954782492E-3</v>
      </c>
      <c r="AV332" s="508">
        <v>2.6819960814729888E-3</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4"/>
      <c r="AR333" s="508">
        <v>0</v>
      </c>
      <c r="AS333" s="508">
        <v>0</v>
      </c>
      <c r="AT333" s="508">
        <v>0</v>
      </c>
      <c r="AU333" s="508">
        <v>0</v>
      </c>
      <c r="AV333" s="508">
        <v>0</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4"/>
      <c r="AR334" s="508">
        <v>0</v>
      </c>
      <c r="AS334" s="508">
        <v>0</v>
      </c>
      <c r="AT334" s="508">
        <v>0</v>
      </c>
      <c r="AU334" s="508">
        <v>0</v>
      </c>
      <c r="AV334" s="508">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4"/>
      <c r="AR335" s="508">
        <v>0</v>
      </c>
      <c r="AS335" s="508">
        <v>0</v>
      </c>
      <c r="AT335" s="508">
        <v>0</v>
      </c>
      <c r="AU335" s="508">
        <v>0</v>
      </c>
      <c r="AV335" s="508">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4"/>
      <c r="AR336" s="508">
        <v>0</v>
      </c>
      <c r="AS336" s="508">
        <v>0</v>
      </c>
      <c r="AT336" s="508">
        <v>0</v>
      </c>
      <c r="AU336" s="508">
        <v>0</v>
      </c>
      <c r="AV336" s="508">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4"/>
      <c r="AR337" s="508">
        <v>5.6905169174605887E-4</v>
      </c>
      <c r="AS337" s="508">
        <v>5.3094844476041106E-4</v>
      </c>
      <c r="AT337" s="508">
        <v>3.8078121648754649E-4</v>
      </c>
      <c r="AU337" s="508">
        <v>4.9559775530841582E-4</v>
      </c>
      <c r="AV337" s="508">
        <v>5.8571478723887867E-4</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4"/>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4"/>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4"/>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4"/>
      <c r="AR342" s="476">
        <v>6.6656170487336492</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v>155.47644391004582</v>
      </c>
      <c r="AK343" s="476">
        <v>160.27143604571083</v>
      </c>
      <c r="AL343" s="476">
        <v>163.61468448169003</v>
      </c>
      <c r="AM343" s="476">
        <v>166.78837935150085</v>
      </c>
      <c r="AN343" s="476">
        <v>160.69090523259601</v>
      </c>
      <c r="AO343" s="476">
        <v>155.11765893586826</v>
      </c>
      <c r="AP343" s="476">
        <v>147.25037059693383</v>
      </c>
      <c r="AQ343" s="477">
        <v>148.39957411124954</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4"/>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4"/>
      <c r="AR345" s="476">
        <v>51.721008685999216</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4"/>
      <c r="AR346" s="476">
        <v>1427.8796549963229</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4"/>
      <c r="AR347" s="476">
        <f>0+0</f>
        <v>0</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v>0</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4"/>
      <c r="AR349" s="476">
        <v>0</v>
      </c>
      <c r="AS349" s="184"/>
      <c r="AT349" s="184"/>
      <c r="AU349" s="184"/>
      <c r="AV349" s="184"/>
      <c r="AW349" s="184"/>
    </row>
    <row r="350" spans="1:49" ht="15">
      <c r="A350" s="82"/>
      <c r="B350" s="82"/>
      <c r="C350" s="82"/>
      <c r="D350" s="82"/>
      <c r="E350" s="293" t="s">
        <v>414</v>
      </c>
      <c r="F350" s="82"/>
      <c r="G350" s="82"/>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4"/>
      <c r="AR350" s="476">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4"/>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v>342.88656016559275</v>
      </c>
      <c r="AQ352" s="477">
        <v>325.72322677223258</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c r="AK353" s="476"/>
      <c r="AL353" s="476"/>
      <c r="AM353" s="476"/>
      <c r="AN353" s="476"/>
      <c r="AO353" s="476"/>
      <c r="AP353" s="476">
        <v>1.238</v>
      </c>
      <c r="AQ353" s="477">
        <v>1.321</v>
      </c>
      <c r="AR353" s="364"/>
      <c r="AS353" s="184"/>
      <c r="AT353" s="184"/>
      <c r="AU353" s="184"/>
      <c r="AV353" s="184"/>
      <c r="AW353" s="184"/>
    </row>
    <row r="354" spans="1:49" ht="15">
      <c r="A354" s="82"/>
      <c r="B354" s="82"/>
      <c r="C354" s="82"/>
      <c r="D354" s="82"/>
      <c r="E354" s="346" t="s">
        <v>422</v>
      </c>
      <c r="F354" s="82"/>
      <c r="G354" s="82"/>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4"/>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391.37700000000001</v>
      </c>
      <c r="AK355" s="476">
        <v>386.80900000000003</v>
      </c>
      <c r="AL355" s="476">
        <v>377.35319400333327</v>
      </c>
      <c r="AM355" s="476">
        <v>406.1183723095557</v>
      </c>
      <c r="AN355" s="476">
        <v>421.42452208894213</v>
      </c>
      <c r="AO355" s="476">
        <v>415.57624345133331</v>
      </c>
      <c r="AP355" s="476">
        <v>428.82277486266662</v>
      </c>
      <c r="AQ355" s="477">
        <v>518.44197616319991</v>
      </c>
      <c r="AR355" s="184"/>
      <c r="AS355" s="184"/>
      <c r="AT355" s="184"/>
      <c r="AU355" s="184"/>
      <c r="AV355" s="184"/>
      <c r="AW355" s="184"/>
    </row>
    <row r="356" spans="1:49" ht="15">
      <c r="A356" s="82"/>
      <c r="B356" s="82"/>
      <c r="C356" s="82"/>
      <c r="D356" s="82"/>
      <c r="E356" s="363" t="s">
        <v>425</v>
      </c>
      <c r="F356" s="82"/>
      <c r="G356" s="82" t="s">
        <v>304</v>
      </c>
      <c r="H356" s="82" t="s">
        <v>1406</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383.79577345479782</v>
      </c>
      <c r="AK356" s="476">
        <v>393.23197966848056</v>
      </c>
      <c r="AL356" s="476">
        <v>381.74368173121564</v>
      </c>
      <c r="AM356" s="476">
        <v>422.12102735578259</v>
      </c>
      <c r="AN356" s="476">
        <v>418.91002804350404</v>
      </c>
      <c r="AO356" s="476">
        <v>438.53533338917987</v>
      </c>
      <c r="AP356" s="476">
        <v>429.48435268814097</v>
      </c>
      <c r="AQ356" s="477">
        <v>526.5732407258464</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0.5</v>
      </c>
      <c r="AK357" s="476">
        <v>0.33561643835616445</v>
      </c>
      <c r="AL357" s="476">
        <v>0.35273972602739728</v>
      </c>
      <c r="AM357" s="476">
        <v>0.66575342465753418</v>
      </c>
      <c r="AN357" s="476">
        <v>0.71598360655737692</v>
      </c>
      <c r="AO357" s="476">
        <v>0.1</v>
      </c>
      <c r="AP357" s="476">
        <v>0.19</v>
      </c>
      <c r="AQ357" s="477">
        <v>2.3034246575342463</v>
      </c>
      <c r="AR357" s="419"/>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v>0</v>
      </c>
      <c r="AK358" s="476">
        <v>0</v>
      </c>
      <c r="AL358" s="476">
        <v>0</v>
      </c>
      <c r="AM358" s="476">
        <v>0</v>
      </c>
      <c r="AN358" s="476">
        <v>0</v>
      </c>
      <c r="AO358" s="476">
        <v>0</v>
      </c>
      <c r="AP358" s="476">
        <v>0</v>
      </c>
      <c r="AQ358" s="477">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4"/>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4"/>
      <c r="AR360" s="419"/>
      <c r="AS360" s="419"/>
      <c r="AT360" s="419"/>
      <c r="AU360" s="419"/>
      <c r="AV360" s="419"/>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4"/>
      <c r="AR361" s="419"/>
      <c r="AS361" s="419"/>
      <c r="AT361" s="419"/>
      <c r="AU361" s="419"/>
      <c r="AV361" s="419"/>
      <c r="AW361" s="184"/>
    </row>
    <row r="362" spans="1:49" ht="15">
      <c r="A362" s="82"/>
      <c r="B362" s="82"/>
      <c r="C362" s="82"/>
      <c r="D362" s="82"/>
      <c r="E362" s="346" t="s">
        <v>435</v>
      </c>
      <c r="F362" s="82"/>
      <c r="G362" s="82"/>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4"/>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v>2.5300000000000001E-3</v>
      </c>
      <c r="AK363" s="476">
        <v>7.92E-3</v>
      </c>
      <c r="AL363" s="476">
        <v>6.0000000000000001E-3</v>
      </c>
      <c r="AM363" s="476">
        <v>4.7064999999999996E-2</v>
      </c>
      <c r="AN363" s="476">
        <v>2.5995000000000001E-2</v>
      </c>
      <c r="AO363" s="476">
        <v>1.4789999999999999E-2</v>
      </c>
      <c r="AP363" s="476">
        <v>2.6445E-2</v>
      </c>
      <c r="AQ363" s="477">
        <v>0.19011499999999998</v>
      </c>
      <c r="AR363" s="184"/>
      <c r="AS363" s="184"/>
      <c r="AT363" s="184"/>
      <c r="AU363" s="184"/>
      <c r="AV363" s="184"/>
      <c r="AW363" s="184"/>
    </row>
    <row r="364" spans="1:49" ht="15">
      <c r="A364" s="82"/>
      <c r="B364" s="82"/>
      <c r="C364" s="82"/>
      <c r="D364" s="82"/>
      <c r="E364" s="363" t="s">
        <v>438</v>
      </c>
      <c r="F364" s="82"/>
      <c r="G364" s="82" t="s">
        <v>399</v>
      </c>
      <c r="H364" s="82" t="s">
        <v>439</v>
      </c>
      <c r="I364" s="476">
        <v>43</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4"/>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4"/>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4"/>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4"/>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2.9778065564794178</v>
      </c>
      <c r="AQ368" s="477">
        <v>3.1</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v>0.41199999999999998</v>
      </c>
      <c r="AQ370" s="477">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4"/>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9.2764180650742869</v>
      </c>
      <c r="AQ372" s="477">
        <v>9.9076516067560423</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v>0</v>
      </c>
      <c r="AQ374" s="477">
        <v>0</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4"/>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v>0</v>
      </c>
      <c r="AP376" s="419">
        <v>0</v>
      </c>
      <c r="AQ376" s="418">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4"/>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0.17924521810699581</v>
      </c>
      <c r="AQ378" s="477">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6.2918142857142853E-2</v>
      </c>
      <c r="AQ379" s="477">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0.12835590379746831</v>
      </c>
      <c r="AQ380" s="477">
        <v>0.18356650157480323</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v>0.1793547533225284</v>
      </c>
      <c r="AQ381" s="477">
        <v>0.28926906929133861</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4"/>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4"/>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4"/>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1.9773689999999999</v>
      </c>
      <c r="AQ385" s="477">
        <v>2.0779999999999998</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v>1</v>
      </c>
      <c r="AQ386" s="477">
        <v>1</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4"/>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36.578758150000006</v>
      </c>
      <c r="AQ388" s="477">
        <v>37.1232592</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v>39.299999999999997</v>
      </c>
      <c r="AQ389" s="477">
        <v>39.299999999999997</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4"/>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21.446964000000001</v>
      </c>
      <c r="AQ391" s="477">
        <v>22.565357879683813</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v>21.8</v>
      </c>
      <c r="AQ392" s="477">
        <v>21.5</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4"/>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2.2310092300000002</v>
      </c>
      <c r="AQ394" s="477">
        <v>2.4654400954419997</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v>0</v>
      </c>
      <c r="AQ395" s="477">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4"/>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1.3559367199999999</v>
      </c>
      <c r="AQ397" s="477">
        <v>1.3669798720040001</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v>0</v>
      </c>
      <c r="AQ398" s="477">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4"/>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v>0</v>
      </c>
      <c r="AQ401" s="477">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4"/>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v>0</v>
      </c>
      <c r="AQ404" s="477">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4"/>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v>0</v>
      </c>
      <c r="AQ407" s="477">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4"/>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v>0</v>
      </c>
      <c r="AQ410" s="477">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4"/>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v>0.86829281000000003</v>
      </c>
      <c r="AQ412" s="477">
        <v>1.3081697499999905</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4"/>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0.92268770833333325</v>
      </c>
      <c r="AP414" s="476">
        <v>1.8407718500000003</v>
      </c>
      <c r="AQ414" s="477">
        <v>3.8819858333333332E-2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v>0</v>
      </c>
      <c r="AP415" s="476">
        <v>0</v>
      </c>
      <c r="AQ415" s="477">
        <v>-7.6545141666666663E-2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4"/>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v>0</v>
      </c>
      <c r="AQ419" s="477">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4"/>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conditionalFormatting sqref="K212:AQ217 AW212:AW217 AR214:AV216 K226:AW238 K224:AW224 K223:AQ223 AW223 K240:AW253 K218:AW222 K255:AW261 K8:AW209 K264:AW275 K340:AW420 K277:AW338">
    <cfRule type="cellIs" dxfId="34" priority="35" operator="equal">
      <formula>FALSE()</formula>
    </cfRule>
  </conditionalFormatting>
  <conditionalFormatting sqref="I234:I237">
    <cfRule type="cellIs" dxfId="33" priority="34" operator="equal">
      <formula>FALSE()</formula>
    </cfRule>
  </conditionalFormatting>
  <conditionalFormatting sqref="K211:AQ211 AW211">
    <cfRule type="cellIs" dxfId="32" priority="33" operator="equal">
      <formula>FALSE()</formula>
    </cfRule>
  </conditionalFormatting>
  <conditionalFormatting sqref="AR211:AV211">
    <cfRule type="cellIs" dxfId="31" priority="32" operator="equal">
      <formula>FALSE()</formula>
    </cfRule>
  </conditionalFormatting>
  <conditionalFormatting sqref="AR213:AV213">
    <cfRule type="cellIs" dxfId="30" priority="31" operator="equal">
      <formula>FALSE()</formula>
    </cfRule>
  </conditionalFormatting>
  <conditionalFormatting sqref="AR217:AV217">
    <cfRule type="cellIs" dxfId="29" priority="30" operator="equal">
      <formula>FALSE()</formula>
    </cfRule>
  </conditionalFormatting>
  <conditionalFormatting sqref="K348:AW348">
    <cfRule type="cellIs" dxfId="28" priority="29" operator="equal">
      <formula>FALSE()</formula>
    </cfRule>
  </conditionalFormatting>
  <conditionalFormatting sqref="K210:AW210">
    <cfRule type="cellIs" dxfId="27" priority="28" operator="equal">
      <formula>FALSE()</formula>
    </cfRule>
  </conditionalFormatting>
  <conditionalFormatting sqref="K225:AW225">
    <cfRule type="cellIs" dxfId="26" priority="27" operator="equal">
      <formula>FALSE()</formula>
    </cfRule>
  </conditionalFormatting>
  <conditionalFormatting sqref="K239:AW239">
    <cfRule type="cellIs" dxfId="25" priority="26" operator="equal">
      <formula>FALSE()</formula>
    </cfRule>
  </conditionalFormatting>
  <conditionalFormatting sqref="K254:AW254">
    <cfRule type="cellIs" dxfId="24" priority="25" operator="equal">
      <formula>FALSE()</formula>
    </cfRule>
  </conditionalFormatting>
  <conditionalFormatting sqref="K339:AW339">
    <cfRule type="cellIs" dxfId="23" priority="24" operator="equal">
      <formula>FALSE()</formula>
    </cfRule>
  </conditionalFormatting>
  <conditionalFormatting sqref="K276:AW276">
    <cfRule type="cellIs" dxfId="22" priority="23" operator="equal">
      <formula>FALSE()</formula>
    </cfRule>
  </conditionalFormatting>
  <conditionalFormatting sqref="AR223:AV223">
    <cfRule type="cellIs" dxfId="21" priority="22" operator="equal">
      <formula>FALSE()</formula>
    </cfRule>
  </conditionalFormatting>
  <conditionalFormatting sqref="K262:AW263">
    <cfRule type="cellIs" dxfId="20" priority="21" operator="equal">
      <formula>FALSE()</formula>
    </cfRule>
  </conditionalFormatting>
  <conditionalFormatting sqref="AQ352:AQ353">
    <cfRule type="cellIs" dxfId="19" priority="20" operator="equal">
      <formula>FALSE()</formula>
    </cfRule>
  </conditionalFormatting>
  <conditionalFormatting sqref="AQ355:AQ358">
    <cfRule type="cellIs" dxfId="18" priority="19" operator="equal">
      <formula>FALSE()</formula>
    </cfRule>
  </conditionalFormatting>
  <conditionalFormatting sqref="AQ363">
    <cfRule type="cellIs" dxfId="17" priority="18" operator="equal">
      <formula>FALSE()</formula>
    </cfRule>
  </conditionalFormatting>
  <conditionalFormatting sqref="I364">
    <cfRule type="cellIs" dxfId="16" priority="17" operator="equal">
      <formula>FALSE()</formula>
    </cfRule>
  </conditionalFormatting>
  <conditionalFormatting sqref="AQ368:AQ370">
    <cfRule type="cellIs" dxfId="15" priority="16" operator="equal">
      <formula>FALSE()</formula>
    </cfRule>
  </conditionalFormatting>
  <conditionalFormatting sqref="AQ372:AQ374">
    <cfRule type="cellIs" dxfId="14" priority="15" operator="equal">
      <formula>FALSE()</formula>
    </cfRule>
  </conditionalFormatting>
  <conditionalFormatting sqref="AQ378:AQ379">
    <cfRule type="cellIs" dxfId="13" priority="14" operator="equal">
      <formula>FALSE()</formula>
    </cfRule>
  </conditionalFormatting>
  <conditionalFormatting sqref="AQ380:AQ381">
    <cfRule type="cellIs" dxfId="12" priority="13" operator="equal">
      <formula>FALSE()</formula>
    </cfRule>
  </conditionalFormatting>
  <conditionalFormatting sqref="AQ385:AQ386">
    <cfRule type="cellIs" dxfId="11" priority="12" operator="equal">
      <formula>FALSE()</formula>
    </cfRule>
  </conditionalFormatting>
  <conditionalFormatting sqref="AQ388:AQ389">
    <cfRule type="cellIs" dxfId="10" priority="11" operator="equal">
      <formula>FALSE()</formula>
    </cfRule>
  </conditionalFormatting>
  <conditionalFormatting sqref="AQ391:AQ392">
    <cfRule type="cellIs" dxfId="9" priority="10" operator="equal">
      <formula>FALSE()</formula>
    </cfRule>
  </conditionalFormatting>
  <conditionalFormatting sqref="AQ394:AQ395">
    <cfRule type="cellIs" dxfId="8" priority="9" operator="equal">
      <formula>FALSE()</formula>
    </cfRule>
  </conditionalFormatting>
  <conditionalFormatting sqref="AQ397:AQ398">
    <cfRule type="cellIs" dxfId="7" priority="8" operator="equal">
      <formula>FALSE()</formula>
    </cfRule>
  </conditionalFormatting>
  <conditionalFormatting sqref="AQ400:AQ401">
    <cfRule type="cellIs" dxfId="6" priority="7" operator="equal">
      <formula>FALSE()</formula>
    </cfRule>
  </conditionalFormatting>
  <conditionalFormatting sqref="AQ403:AQ404">
    <cfRule type="cellIs" dxfId="5" priority="6" operator="equal">
      <formula>FALSE()</formula>
    </cfRule>
  </conditionalFormatting>
  <conditionalFormatting sqref="AQ406:AQ407">
    <cfRule type="cellIs" dxfId="4" priority="5" operator="equal">
      <formula>FALSE()</formula>
    </cfRule>
  </conditionalFormatting>
  <conditionalFormatting sqref="AQ409:AQ410">
    <cfRule type="cellIs" dxfId="3" priority="4" operator="equal">
      <formula>FALSE()</formula>
    </cfRule>
  </conditionalFormatting>
  <conditionalFormatting sqref="AQ412">
    <cfRule type="cellIs" dxfId="2" priority="3" operator="equal">
      <formula>FALSE()</formula>
    </cfRule>
  </conditionalFormatting>
  <conditionalFormatting sqref="AQ414:AQ415">
    <cfRule type="cellIs" dxfId="1" priority="2" operator="equal">
      <formula>FALSE()</formula>
    </cfRule>
  </conditionalFormatting>
  <conditionalFormatting sqref="AQ417:AQ419">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80"/>
  <sheetViews>
    <sheetView topLeftCell="F399"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6" t="s">
        <v>88</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11</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4"/>
      <c r="B4" s="204"/>
      <c r="C4" s="204"/>
      <c r="D4" s="204"/>
      <c r="E4" s="204" t="s">
        <v>97</v>
      </c>
      <c r="F4" s="204"/>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5">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6">
        <f>'Annual Inflation'!AQ32</f>
        <v>1.1939376770538244</v>
      </c>
      <c r="AR8" s="92">
        <f>'Annual Inflation'!AR32</f>
        <v>1.2891506141768156</v>
      </c>
      <c r="AS8" s="92">
        <f>'Annual Inflation'!AS32</f>
        <v>1.3284361388165782</v>
      </c>
      <c r="AT8" s="92">
        <f>'Annual Inflation'!AT32</f>
        <v>1.3511547218960771</v>
      </c>
      <c r="AU8" s="92">
        <f>'Annual Inflation'!AU32</f>
        <v>1.3719916643626167</v>
      </c>
      <c r="AV8" s="92">
        <f>'Annual Inflation'!AV32</f>
        <v>1.3968049905189786</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4"/>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4"/>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4"/>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4"/>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4"/>
      <c r="AR15" s="528">
        <f>CHOOSE($B$3,ENWL!AR15,NPgN!AR15,NPgY!AR15,WMID!AR15,EMID!AR15,SWALES!AR15,SWEST!AR15,LPN!AR15,SPN!AR15,EPN!AR15,SPD!AR15,SPMW!AR15,SSEH!AR15,SSES!AR15)</f>
        <v>21.76</v>
      </c>
      <c r="AS15" s="528">
        <f>CHOOSE($B$3,ENWL!AS15,NPgN!AS15,NPgY!AS15,WMID!AS15,EMID!AS15,SWALES!AS15,SWEST!AS15,LPN!AS15,SPN!AS15,EPN!AS15,SPD!AS15,SPMW!AS15,SSEH!AS15,SSES!AS15)</f>
        <v>25.6</v>
      </c>
      <c r="AT15" s="528">
        <f>CHOOSE($B$3,ENWL!AT15,NPgN!AT15,NPgY!AT15,WMID!AT15,EMID!AT15,SWALES!AT15,SWEST!AT15,LPN!AT15,SPN!AT15,EPN!AT15,SPD!AT15,SPMW!AT15,SSEH!AT15,SSES!AT15)</f>
        <v>22.64</v>
      </c>
      <c r="AU15" s="528">
        <f>CHOOSE($B$3,ENWL!AU15,NPgN!AU15,NPgY!AU15,WMID!AU15,EMID!AU15,SWALES!AU15,SWEST!AU15,LPN!AU15,SPN!AU15,EPN!AU15,SPD!AU15,SPMW!AU15,SSEH!AU15,SSES!AU15)</f>
        <v>22.21</v>
      </c>
      <c r="AV15" s="528">
        <f>CHOOSE($B$3,ENWL!AV15,NPgN!AV15,NPgY!AV15,WMID!AV15,EMID!AV15,SWALES!AV15,SWEST!AV15,LPN!AV15,SPN!AV15,EPN!AV15,SPD!AV15,SPMW!AV15,SSEH!AV15,SSES!AV15)</f>
        <v>22.87</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4"/>
      <c r="AR16" s="528">
        <f>CHOOSE($B$3,ENWL!AR16,NPgN!AR16,NPgY!AR16,WMID!AR16,EMID!AR16,SWALES!AR16,SWEST!AR16,LPN!AR16,SPN!AR16,EPN!AR16,SPD!AR16,SPMW!AR16,SSEH!AR16,SSES!AR16)</f>
        <v>40.21</v>
      </c>
      <c r="AS16" s="528">
        <f>CHOOSE($B$3,ENWL!AS16,NPgN!AS16,NPgY!AS16,WMID!AS16,EMID!AS16,SWALES!AS16,SWEST!AS16,LPN!AS16,SPN!AS16,EPN!AS16,SPD!AS16,SPMW!AS16,SSEH!AS16,SSES!AS16)</f>
        <v>43.95</v>
      </c>
      <c r="AT16" s="528">
        <f>CHOOSE($B$3,ENWL!AT16,NPgN!AT16,NPgY!AT16,WMID!AT16,EMID!AT16,SWALES!AT16,SWEST!AT16,LPN!AT16,SPN!AT16,EPN!AT16,SPD!AT16,SPMW!AT16,SSEH!AT16,SSES!AT16)</f>
        <v>44.23</v>
      </c>
      <c r="AU16" s="528">
        <f>CHOOSE($B$3,ENWL!AU16,NPgN!AU16,NPgY!AU16,WMID!AU16,EMID!AU16,SWALES!AU16,SWEST!AU16,LPN!AU16,SPN!AU16,EPN!AU16,SPD!AU16,SPMW!AU16,SSEH!AU16,SSES!AU16)</f>
        <v>44.77</v>
      </c>
      <c r="AV16" s="528">
        <f>CHOOSE($B$3,ENWL!AV16,NPgN!AV16,NPgY!AV16,WMID!AV16,EMID!AV16,SWALES!AV16,SWEST!AV16,LPN!AV16,SPN!AV16,EPN!AV16,SPD!AV16,SPMW!AV16,SSEH!AV16,SSES!AV16)</f>
        <v>42.96</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4"/>
      <c r="AR17" s="528">
        <f>CHOOSE($B$3,ENWL!AR17,NPgN!AR17,NPgY!AR17,WMID!AR17,EMID!AR17,SWALES!AR17,SWEST!AR17,LPN!AR17,SPN!AR17,EPN!AR17,SPD!AR17,SPMW!AR17,SSEH!AR17,SSES!AR17)</f>
        <v>32.65</v>
      </c>
      <c r="AS17" s="528">
        <f>CHOOSE($B$3,ENWL!AS17,NPgN!AS17,NPgY!AS17,WMID!AS17,EMID!AS17,SWALES!AS17,SWEST!AS17,LPN!AS17,SPN!AS17,EPN!AS17,SPD!AS17,SPMW!AS17,SSEH!AS17,SSES!AS17)</f>
        <v>34.369999999999997</v>
      </c>
      <c r="AT17" s="528">
        <f>CHOOSE($B$3,ENWL!AT17,NPgN!AT17,NPgY!AT17,WMID!AT17,EMID!AT17,SWALES!AT17,SWEST!AT17,LPN!AT17,SPN!AT17,EPN!AT17,SPD!AT17,SPMW!AT17,SSEH!AT17,SSES!AT17)</f>
        <v>29.04</v>
      </c>
      <c r="AU17" s="528">
        <f>CHOOSE($B$3,ENWL!AU17,NPgN!AU17,NPgY!AU17,WMID!AU17,EMID!AU17,SWALES!AU17,SWEST!AU17,LPN!AU17,SPN!AU17,EPN!AU17,SPD!AU17,SPMW!AU17,SSEH!AU17,SSES!AU17)</f>
        <v>30.35</v>
      </c>
      <c r="AV17" s="528">
        <f>CHOOSE($B$3,ENWL!AV17,NPgN!AV17,NPgY!AV17,WMID!AV17,EMID!AV17,SWALES!AV17,SWEST!AV17,LPN!AV17,SPN!AV17,EPN!AV17,SPD!AV17,SPMW!AV17,SSEH!AV17,SSES!AV17)</f>
        <v>27.41</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4"/>
      <c r="AR18" s="528">
        <f>CHOOSE($B$3,ENWL!AR18,NPgN!AR18,NPgY!AR18,WMID!AR18,EMID!AR18,SWALES!AR18,SWEST!AR18,LPN!AR18,SPN!AR18,EPN!AR18,SPD!AR18,SPMW!AR18,SSEH!AR18,SSES!AR18)</f>
        <v>25.36</v>
      </c>
      <c r="AS18" s="528">
        <f>CHOOSE($B$3,ENWL!AS18,NPgN!AS18,NPgY!AS18,WMID!AS18,EMID!AS18,SWALES!AS18,SWEST!AS18,LPN!AS18,SPN!AS18,EPN!AS18,SPD!AS18,SPMW!AS18,SSEH!AS18,SSES!AS18)</f>
        <v>25.05</v>
      </c>
      <c r="AT18" s="528">
        <f>CHOOSE($B$3,ENWL!AT18,NPgN!AT18,NPgY!AT18,WMID!AT18,EMID!AT18,SWALES!AT18,SWEST!AT18,LPN!AT18,SPN!AT18,EPN!AT18,SPD!AT18,SPMW!AT18,SSEH!AT18,SSES!AT18)</f>
        <v>24.51</v>
      </c>
      <c r="AU18" s="528">
        <f>CHOOSE($B$3,ENWL!AU18,NPgN!AU18,NPgY!AU18,WMID!AU18,EMID!AU18,SWALES!AU18,SWEST!AU18,LPN!AU18,SPN!AU18,EPN!AU18,SPD!AU18,SPMW!AU18,SSEH!AU18,SSES!AU18)</f>
        <v>24.1</v>
      </c>
      <c r="AV18" s="528">
        <f>CHOOSE($B$3,ENWL!AV18,NPgN!AV18,NPgY!AV18,WMID!AV18,EMID!AV18,SWALES!AV18,SWEST!AV18,LPN!AV18,SPN!AV18,EPN!AV18,SPD!AV18,SPMW!AV18,SSEH!AV18,SSES!AV18)</f>
        <v>23.66</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4"/>
      <c r="AR19" s="528">
        <f>CHOOSE($B$3,ENWL!AR19,NPgN!AR19,NPgY!AR19,WMID!AR19,EMID!AR19,SWALES!AR19,SWEST!AR19,LPN!AR19,SPN!AR19,EPN!AR19,SPD!AR19,SPMW!AR19,SSEH!AR19,SSES!AR19)</f>
        <v>3.85</v>
      </c>
      <c r="AS19" s="528">
        <f>CHOOSE($B$3,ENWL!AS19,NPgN!AS19,NPgY!AS19,WMID!AS19,EMID!AS19,SWALES!AS19,SWEST!AS19,LPN!AS19,SPN!AS19,EPN!AS19,SPD!AS19,SPMW!AS19,SSEH!AS19,SSES!AS19)</f>
        <v>3.87</v>
      </c>
      <c r="AT19" s="528">
        <f>CHOOSE($B$3,ENWL!AT19,NPgN!AT19,NPgY!AT19,WMID!AT19,EMID!AT19,SWALES!AT19,SWEST!AT19,LPN!AT19,SPN!AT19,EPN!AT19,SPD!AT19,SPMW!AT19,SSEH!AT19,SSES!AT19)</f>
        <v>3.81</v>
      </c>
      <c r="AU19" s="528">
        <f>CHOOSE($B$3,ENWL!AU19,NPgN!AU19,NPgY!AU19,WMID!AU19,EMID!AU19,SWALES!AU19,SWEST!AU19,LPN!AU19,SPN!AU19,EPN!AU19,SPD!AU19,SPMW!AU19,SSEH!AU19,SSES!AU19)</f>
        <v>3.87</v>
      </c>
      <c r="AV19" s="528">
        <f>CHOOSE($B$3,ENWL!AV19,NPgN!AV19,NPgY!AV19,WMID!AV19,EMID!AV19,SWALES!AV19,SWEST!AV19,LPN!AV19,SPN!AV19,EPN!AV19,SPD!AV19,SPMW!AV19,SSEH!AV19,SSES!AV19)</f>
        <v>3.68</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4"/>
      <c r="AR20" s="528">
        <f>CHOOSE($B$3,ENWL!AR20,NPgN!AR20,NPgY!AR20,WMID!AR20,EMID!AR20,SWALES!AR20,SWEST!AR20,LPN!AR20,SPN!AR20,EPN!AR20,SPD!AR20,SPMW!AR20,SSEH!AR20,SSES!AR20)</f>
        <v>16.309999999999999</v>
      </c>
      <c r="AS20" s="528">
        <f>CHOOSE($B$3,ENWL!AS20,NPgN!AS20,NPgY!AS20,WMID!AS20,EMID!AS20,SWALES!AS20,SWEST!AS20,LPN!AS20,SPN!AS20,EPN!AS20,SPD!AS20,SPMW!AS20,SSEH!AS20,SSES!AS20)</f>
        <v>16.100000000000001</v>
      </c>
      <c r="AT20" s="528">
        <f>CHOOSE($B$3,ENWL!AT20,NPgN!AT20,NPgY!AT20,WMID!AT20,EMID!AT20,SWALES!AT20,SWEST!AT20,LPN!AT20,SPN!AT20,EPN!AT20,SPD!AT20,SPMW!AT20,SSEH!AT20,SSES!AT20)</f>
        <v>15.68</v>
      </c>
      <c r="AU20" s="528">
        <f>CHOOSE($B$3,ENWL!AU20,NPgN!AU20,NPgY!AU20,WMID!AU20,EMID!AU20,SWALES!AU20,SWEST!AU20,LPN!AU20,SPN!AU20,EPN!AU20,SPD!AU20,SPMW!AU20,SSEH!AU20,SSES!AU20)</f>
        <v>15.11</v>
      </c>
      <c r="AV20" s="528">
        <f>CHOOSE($B$3,ENWL!AV20,NPgN!AV20,NPgY!AV20,WMID!AV20,EMID!AV20,SWALES!AV20,SWEST!AV20,LPN!AV20,SPN!AV20,EPN!AV20,SPD!AV20,SPMW!AV20,SSEH!AV20,SSES!AV20)</f>
        <v>14.78</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4"/>
      <c r="AR21" s="528">
        <f>CHOOSE($B$3,ENWL!AR21,NPgN!AR21,NPgY!AR21,WMID!AR21,EMID!AR21,SWALES!AR21,SWEST!AR21,LPN!AR21,SPN!AR21,EPN!AR21,SPD!AR21,SPMW!AR21,SSEH!AR21,SSES!AR21)</f>
        <v>93.05</v>
      </c>
      <c r="AS21" s="528">
        <f>CHOOSE($B$3,ENWL!AS21,NPgN!AS21,NPgY!AS21,WMID!AS21,EMID!AS21,SWALES!AS21,SWEST!AS21,LPN!AS21,SPN!AS21,EPN!AS21,SPD!AS21,SPMW!AS21,SSEH!AS21,SSES!AS21)</f>
        <v>90.23</v>
      </c>
      <c r="AT21" s="528">
        <f>CHOOSE($B$3,ENWL!AT21,NPgN!AT21,NPgY!AT21,WMID!AT21,EMID!AT21,SWALES!AT21,SWEST!AT21,LPN!AT21,SPN!AT21,EPN!AT21,SPD!AT21,SPMW!AT21,SSEH!AT21,SSES!AT21)</f>
        <v>88.25</v>
      </c>
      <c r="AU21" s="528">
        <f>CHOOSE($B$3,ENWL!AU21,NPgN!AU21,NPgY!AU21,WMID!AU21,EMID!AU21,SWALES!AU21,SWEST!AU21,LPN!AU21,SPN!AU21,EPN!AU21,SPD!AU21,SPMW!AU21,SSEH!AU21,SSES!AU21)</f>
        <v>83.89</v>
      </c>
      <c r="AV21" s="528">
        <f>CHOOSE($B$3,ENWL!AV21,NPgN!AV21,NPgY!AV21,WMID!AV21,EMID!AV21,SWALES!AV21,SWEST!AV21,LPN!AV21,SPN!AV21,EPN!AV21,SPD!AV21,SPMW!AV21,SSEH!AV21,SSES!AV21)</f>
        <v>82.16</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4"/>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4"/>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4"/>
      <c r="AR24" s="208">
        <f>CHOOSE($B$3,ENWL!AR24,NPgN!AR24,NPgY!AR24,WMID!AR24,EMID!AR24,SWALES!AR24,SWEST!AR24,LPN!AR24,SPN!AR24,EPN!AR24,SPD!AR24,SPMW!AR24,SSEH!AR24,SSES!AR24)</f>
        <v>-2.1564909092819065</v>
      </c>
      <c r="AS24" s="208">
        <f>CHOOSE($B$3,ENWL!AS24,NPgN!AS24,NPgY!AS24,WMID!AS24,EMID!AS24,SWALES!AS24,SWEST!AS24,LPN!AS24,SPN!AS24,EPN!AS24,SPD!AS24,SPMW!AS24,SSEH!AS24,SSES!AS24)</f>
        <v>0.24610026119054965</v>
      </c>
      <c r="AT24" s="208">
        <f>CHOOSE($B$3,ENWL!AT24,NPgN!AT24,NPgY!AT24,WMID!AT24,EMID!AT24,SWALES!AT24,SWEST!AT24,LPN!AT24,SPN!AT24,EPN!AT24,SPD!AT24,SPMW!AT24,SSEH!AT24,SSES!AT24)</f>
        <v>2.5942235398789002</v>
      </c>
      <c r="AU24" s="208">
        <f>CHOOSE($B$3,ENWL!AU24,NPgN!AU24,NPgY!AU24,WMID!AU24,EMID!AU24,SWALES!AU24,SWEST!AU24,LPN!AU24,SPN!AU24,EPN!AU24,SPD!AU24,SPMW!AU24,SSEH!AU24,SSES!AU24)</f>
        <v>5.0505317986666656</v>
      </c>
      <c r="AV24" s="208">
        <f>CHOOSE($B$3,ENWL!AV24,NPgN!AV24,NPgY!AV24,WMID!AV24,EMID!AV24,SWALES!AV24,SWEST!AV24,LPN!AV24,SPN!AV24,EPN!AV24,SPD!AV24,SPMW!AV24,SSEH!AV24,SSES!AV24)</f>
        <v>7.4416893371999899</v>
      </c>
      <c r="AW24" s="184"/>
      <c r="AX24" s="259"/>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4"/>
      <c r="AR25" s="208">
        <f>CHOOSE($B$3,ENWL!AR25,NPgN!AR25,NPgY!AR25,WMID!AR25,EMID!AR25,SWALES!AR25,SWEST!AR25,LPN!AR25,SPN!AR25,EPN!AR25,SPD!AR25,SPMW!AR25,SSEH!AR25,SSES!AR25)</f>
        <v>-0.12166199999999994</v>
      </c>
      <c r="AS25" s="208">
        <f>CHOOSE($B$3,ENWL!AS25,NPgN!AS25,NPgY!AS25,WMID!AS25,EMID!AS25,SWALES!AS25,SWEST!AS25,LPN!AS25,SPN!AS25,EPN!AS25,SPD!AS25,SPMW!AS25,SSEH!AS25,SSES!AS25)</f>
        <v>1.8278999999997988E-2</v>
      </c>
      <c r="AT25" s="208">
        <f>CHOOSE($B$3,ENWL!AT25,NPgN!AT25,NPgY!AT25,WMID!AT25,EMID!AT25,SWALES!AT25,SWEST!AT25,LPN!AT25,SPN!AT25,EPN!AT25,SPD!AT25,SPMW!AT25,SSEH!AT25,SSES!AT25)</f>
        <v>0.20308199999999973</v>
      </c>
      <c r="AU25" s="208">
        <f>CHOOSE($B$3,ENWL!AU25,NPgN!AU25,NPgY!AU25,WMID!AU25,EMID!AU25,SWALES!AU25,SWEST!AU25,LPN!AU25,SPN!AU25,EPN!AU25,SPD!AU25,SPMW!AU25,SSEH!AU25,SSES!AU25)</f>
        <v>0.41652399999999984</v>
      </c>
      <c r="AV25" s="208">
        <f>CHOOSE($B$3,ENWL!AV25,NPgN!AV25,NPgY!AV25,WMID!AV25,EMID!AV25,SWALES!AV25,SWEST!AV25,LPN!AV25,SPN!AV25,EPN!AV25,SPD!AV25,SPMW!AV25,SSEH!AV25,SSES!AV25)</f>
        <v>0.73409399999999903</v>
      </c>
      <c r="AW25" s="184"/>
      <c r="AX25" s="259"/>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4"/>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9"/>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4"/>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9"/>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4"/>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9"/>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4"/>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9"/>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4"/>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9"/>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4"/>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9"/>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4"/>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9"/>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4"/>
      <c r="AR33" s="476">
        <f>CHOOSE($B$3,ENWL!AR33,NPgN!AR33,NPgY!AR33,WMID!AR33,EMID!AR33,SWALES!AR33,SWEST!AR33,LPN!AR33,SPN!AR33,EPN!AR33,SPD!AR33,SPMW!AR33,SSEH!AR33,SSES!AR33)</f>
        <v>30.88</v>
      </c>
      <c r="AS33" s="476">
        <f>CHOOSE($B$3,ENWL!AS33,NPgN!AS33,NPgY!AS33,WMID!AS33,EMID!AS33,SWALES!AS33,SWEST!AS33,LPN!AS33,SPN!AS33,EPN!AS33,SPD!AS33,SPMW!AS33,SSEH!AS33,SSES!AS33)</f>
        <v>33.01</v>
      </c>
      <c r="AT33" s="476">
        <f>CHOOSE($B$3,ENWL!AT33,NPgN!AT33,NPgY!AT33,WMID!AT33,EMID!AT33,SWALES!AT33,SWEST!AT33,LPN!AT33,SPN!AT33,EPN!AT33,SPD!AT33,SPMW!AT33,SSEH!AT33,SSES!AT33)</f>
        <v>24.84</v>
      </c>
      <c r="AU33" s="476">
        <f>CHOOSE($B$3,ENWL!AU33,NPgN!AU33,NPgY!AU33,WMID!AU33,EMID!AU33,SWALES!AU33,SWEST!AU33,LPN!AU33,SPN!AU33,EPN!AU33,SPD!AU33,SPMW!AU33,SSEH!AU33,SSES!AU33)</f>
        <v>25.69</v>
      </c>
      <c r="AV33" s="476">
        <f>CHOOSE($B$3,ENWL!AV33,NPgN!AV33,NPgY!AV33,WMID!AV33,EMID!AV33,SWALES!AV33,SWEST!AV33,LPN!AV33,SPN!AV33,EPN!AV33,SPD!AV33,SPMW!AV33,SSEH!AV33,SSES!AV33)</f>
        <v>25.63</v>
      </c>
      <c r="AW33" s="184"/>
      <c r="AX33" s="259"/>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4"/>
      <c r="AR34" s="476">
        <f>CHOOSE($B$3,ENWL!AR34,NPgN!AR34,NPgY!AR34,WMID!AR34,EMID!AR34,SWALES!AR34,SWEST!AR34,LPN!AR34,SPN!AR34,EPN!AR34,SPD!AR34,SPMW!AR34,SSEH!AR34,SSES!AR34)</f>
        <v>5.37</v>
      </c>
      <c r="AS34" s="476">
        <f>CHOOSE($B$3,ENWL!AS34,NPgN!AS34,NPgY!AS34,WMID!AS34,EMID!AS34,SWALES!AS34,SWEST!AS34,LPN!AS34,SPN!AS34,EPN!AS34,SPD!AS34,SPMW!AS34,SSEH!AS34,SSES!AS34)</f>
        <v>7.08</v>
      </c>
      <c r="AT34" s="476">
        <f>CHOOSE($B$3,ENWL!AT34,NPgN!AT34,NPgY!AT34,WMID!AT34,EMID!AT34,SWALES!AT34,SWEST!AT34,LPN!AT34,SPN!AT34,EPN!AT34,SPD!AT34,SPMW!AT34,SSEH!AT34,SSES!AT34)</f>
        <v>8.3000000000000007</v>
      </c>
      <c r="AU34" s="476">
        <f>CHOOSE($B$3,ENWL!AU34,NPgN!AU34,NPgY!AU34,WMID!AU34,EMID!AU34,SWALES!AU34,SWEST!AU34,LPN!AU34,SPN!AU34,EPN!AU34,SPD!AU34,SPMW!AU34,SSEH!AU34,SSES!AU34)</f>
        <v>9.5299999999999994</v>
      </c>
      <c r="AV34" s="476">
        <f>CHOOSE($B$3,ENWL!AV34,NPgN!AV34,NPgY!AV34,WMID!AV34,EMID!AV34,SWALES!AV34,SWEST!AV34,LPN!AV34,SPN!AV34,EPN!AV34,SPD!AV34,SPMW!AV34,SSEH!AV34,SSES!AV34)</f>
        <v>11.2</v>
      </c>
      <c r="AW34" s="184"/>
      <c r="AX34" s="259"/>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4"/>
      <c r="AR35" s="476">
        <f>CHOOSE($B$3,ENWL!AR35,NPgN!AR35,NPgY!AR35,WMID!AR35,EMID!AR35,SWALES!AR35,SWEST!AR35,LPN!AR35,SPN!AR35,EPN!AR35,SPD!AR35,SPMW!AR35,SSEH!AR35,SSES!AR35)</f>
        <v>5.56</v>
      </c>
      <c r="AS35" s="476">
        <f>CHOOSE($B$3,ENWL!AS35,NPgN!AS35,NPgY!AS35,WMID!AS35,EMID!AS35,SWALES!AS35,SWEST!AS35,LPN!AS35,SPN!AS35,EPN!AS35,SPD!AS35,SPMW!AS35,SSEH!AS35,SSES!AS35)</f>
        <v>7.33</v>
      </c>
      <c r="AT35" s="476">
        <f>CHOOSE($B$3,ENWL!AT35,NPgN!AT35,NPgY!AT35,WMID!AT35,EMID!AT35,SWALES!AT35,SWEST!AT35,LPN!AT35,SPN!AT35,EPN!AT35,SPD!AT35,SPMW!AT35,SSEH!AT35,SSES!AT35)</f>
        <v>8.59</v>
      </c>
      <c r="AU35" s="476">
        <f>CHOOSE($B$3,ENWL!AU35,NPgN!AU35,NPgY!AU35,WMID!AU35,EMID!AU35,SWALES!AU35,SWEST!AU35,LPN!AU35,SPN!AU35,EPN!AU35,SPD!AU35,SPMW!AU35,SSEH!AU35,SSES!AU35)</f>
        <v>9.8699999999999992</v>
      </c>
      <c r="AV35" s="476">
        <f>CHOOSE($B$3,ENWL!AV35,NPgN!AV35,NPgY!AV35,WMID!AV35,EMID!AV35,SWALES!AV35,SWEST!AV35,LPN!AV35,SPN!AV35,EPN!AV35,SPD!AV35,SPMW!AV35,SSEH!AV35,SSES!AV35)</f>
        <v>11.6</v>
      </c>
      <c r="AW35" s="184"/>
      <c r="AX35" s="259"/>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4"/>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4"/>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4"/>
      <c r="AR38" s="476">
        <f>CHOOSE($B$3,ENWL!AR38,NPgN!AR38,NPgY!AR38,WMID!AR38,EMID!AR38,SWALES!AR38,SWEST!AR38,LPN!AR38,SPN!AR38,EPN!AR38,SPD!AR38,SPMW!AR38,SSEH!AR38,SSES!AR38)</f>
        <v>4.09</v>
      </c>
      <c r="AS38" s="476">
        <f>CHOOSE($B$3,ENWL!AS38,NPgN!AS38,NPgY!AS38,WMID!AS38,EMID!AS38,SWALES!AS38,SWEST!AS38,LPN!AS38,SPN!AS38,EPN!AS38,SPD!AS38,SPMW!AS38,SSEH!AS38,SSES!AS38)</f>
        <v>5.9</v>
      </c>
      <c r="AT38" s="476">
        <f>CHOOSE($B$3,ENWL!AT38,NPgN!AT38,NPgY!AT38,WMID!AT38,EMID!AT38,SWALES!AT38,SWEST!AT38,LPN!AT38,SPN!AT38,EPN!AT38,SPD!AT38,SPMW!AT38,SSEH!AT38,SSES!AT38)</f>
        <v>3.02</v>
      </c>
      <c r="AU38" s="476">
        <f>CHOOSE($B$3,ENWL!AU38,NPgN!AU38,NPgY!AU38,WMID!AU38,EMID!AU38,SWALES!AU38,SWEST!AU38,LPN!AU38,SPN!AU38,EPN!AU38,SPD!AU38,SPMW!AU38,SSEH!AU38,SSES!AU38)</f>
        <v>1.22</v>
      </c>
      <c r="AV38" s="476">
        <f>CHOOSE($B$3,ENWL!AV38,NPgN!AV38,NPgY!AV38,WMID!AV38,EMID!AV38,SWALES!AV38,SWEST!AV38,LPN!AV38,SPN!AV38,EPN!AV38,SPD!AV38,SPMW!AV38,SSEH!AV38,SSES!AV38)</f>
        <v>1.19</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4"/>
      <c r="AR39" s="476">
        <f>CHOOSE($B$3,ENWL!AR39,NPgN!AR39,NPgY!AR39,WMID!AR39,EMID!AR39,SWALES!AR39,SWEST!AR39,LPN!AR39,SPN!AR39,EPN!AR39,SPD!AR39,SPMW!AR39,SSEH!AR39,SSES!AR39)</f>
        <v>0.36033142051566824</v>
      </c>
      <c r="AS39" s="476">
        <f>CHOOSE($B$3,ENWL!AS39,NPgN!AS39,NPgY!AS39,WMID!AS39,EMID!AS39,SWALES!AS39,SWEST!AS39,LPN!AS39,SPN!AS39,EPN!AS39,SPD!AS39,SPMW!AS39,SSEH!AS39,SSES!AS39)</f>
        <v>0.360267512960804</v>
      </c>
      <c r="AT39" s="476">
        <f>CHOOSE($B$3,ENWL!AT39,NPgN!AT39,NPgY!AT39,WMID!AT39,EMID!AT39,SWALES!AT39,SWEST!AT39,LPN!AT39,SPN!AT39,EPN!AT39,SPD!AT39,SPMW!AT39,SSEH!AT39,SSES!AT39)</f>
        <v>0.63835173619186925</v>
      </c>
      <c r="AU39" s="476">
        <f>CHOOSE($B$3,ENWL!AU39,NPgN!AU39,NPgY!AU39,WMID!AU39,EMID!AU39,SWALES!AU39,SWEST!AU39,LPN!AU39,SPN!AU39,EPN!AU39,SPD!AU39,SPMW!AU39,SSEH!AU39,SSES!AU39)</f>
        <v>0.63784892055668874</v>
      </c>
      <c r="AV39" s="476">
        <f>CHOOSE($B$3,ENWL!AV39,NPgN!AV39,NPgY!AV39,WMID!AV39,EMID!AV39,SWALES!AV39,SWEST!AV39,LPN!AV39,SPN!AV39,EPN!AV39,SPD!AV39,SPMW!AV39,SSEH!AV39,SSES!AV39)</f>
        <v>0.63702883441548086</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4"/>
      <c r="AR40" s="476">
        <f>CHOOSE($B$3,ENWL!AR40,NPgN!AR40,NPgY!AR40,WMID!AR40,EMID!AR40,SWALES!AR40,SWEST!AR40,LPN!AR40,SPN!AR40,EPN!AR40,SPD!AR40,SPMW!AR40,SSEH!AR40,SSES!AR40)</f>
        <v>1.9102997500000001</v>
      </c>
      <c r="AS40" s="476">
        <f>CHOOSE($B$3,ENWL!AS40,NPgN!AS40,NPgY!AS40,WMID!AS40,EMID!AS40,SWALES!AS40,SWEST!AS40,LPN!AS40,SPN!AS40,EPN!AS40,SPD!AS40,SPMW!AS40,SSEH!AS40,SSES!AS40)</f>
        <v>1.0750975833333332</v>
      </c>
      <c r="AT40" s="476">
        <f>CHOOSE($B$3,ENWL!AT40,NPgN!AT40,NPgY!AT40,WMID!AT40,EMID!AT40,SWALES!AT40,SWEST!AT40,LPN!AT40,SPN!AT40,EPN!AT40,SPD!AT40,SPMW!AT40,SSEH!AT40,SSES!AT40)</f>
        <v>1.1379364166666666</v>
      </c>
      <c r="AU40" s="476">
        <f>CHOOSE($B$3,ENWL!AU40,NPgN!AU40,NPgY!AU40,WMID!AU40,EMID!AU40,SWALES!AU40,SWEST!AU40,LPN!AU40,SPN!AU40,EPN!AU40,SPD!AU40,SPMW!AU40,SSEH!AU40,SSES!AU40)</f>
        <v>3.6326666666666667E-2</v>
      </c>
      <c r="AV40" s="476">
        <f>CHOOSE($B$3,ENWL!AV40,NPgN!AV40,NPgY!AV40,WMID!AV40,EMID!AV40,SWALES!AV40,SWEST!AV40,LPN!AV40,SPN!AV40,EPN!AV40,SPD!AV40,SPMW!AV40,SSEH!AV40,SSES!AV40)</f>
        <v>4.2462E-2</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4"/>
      <c r="AR41" s="476">
        <f>CHOOSE($B$3,ENWL!AR41,NPgN!AR41,NPgY!AR41,WMID!AR41,EMID!AR41,SWALES!AR41,SWEST!AR41,LPN!AR41,SPN!AR41,EPN!AR41,SPD!AR41,SPMW!AR41,SSEH!AR41,SSES!AR41)</f>
        <v>0</v>
      </c>
      <c r="AS41" s="476">
        <f>CHOOSE($B$3,ENWL!AS41,NPgN!AS41,NPgY!AS41,WMID!AS41,EMID!AS41,SWALES!AS41,SWEST!AS41,LPN!AS41,SPN!AS41,EPN!AS41,SPD!AS41,SPMW!AS41,SSEH!AS41,SSES!AS41)</f>
        <v>0</v>
      </c>
      <c r="AT41" s="476">
        <f>CHOOSE($B$3,ENWL!AT41,NPgN!AT41,NPgY!AT41,WMID!AT41,EMID!AT41,SWALES!AT41,SWEST!AT41,LPN!AT41,SPN!AT41,EPN!AT41,SPD!AT41,SPMW!AT41,SSEH!AT41,SSES!AT41)</f>
        <v>0</v>
      </c>
      <c r="AU41" s="476">
        <f>CHOOSE($B$3,ENWL!AU41,NPgN!AU41,NPgY!AU41,WMID!AU41,EMID!AU41,SWALES!AU41,SWEST!AU41,LPN!AU41,SPN!AU41,EPN!AU41,SPD!AU41,SPMW!AU41,SSEH!AU41,SSES!AU41)</f>
        <v>0</v>
      </c>
      <c r="AV41" s="476">
        <f>CHOOSE($B$3,ENWL!AV41,NPgN!AV41,NPgY!AV41,WMID!AV41,EMID!AV41,SWALES!AV41,SWEST!AV41,LPN!AV41,SPN!AV41,EPN!AV41,SPD!AV41,SPMW!AV41,SSEH!AV41,SSES!AV41)</f>
        <v>0</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4"/>
      <c r="AR42" s="476">
        <f>CHOOSE($B$3,ENWL!AR42,NPgN!AR42,NPgY!AR42,WMID!AR42,EMID!AR42,SWALES!AR42,SWEST!AR42,LPN!AR42,SPN!AR42,EPN!AR42,SPD!AR42,SPMW!AR42,SSEH!AR42,SSES!AR42)</f>
        <v>0</v>
      </c>
      <c r="AS42" s="476">
        <f>CHOOSE($B$3,ENWL!AS42,NPgN!AS42,NPgY!AS42,WMID!AS42,EMID!AS42,SWALES!AS42,SWEST!AS42,LPN!AS42,SPN!AS42,EPN!AS42,SPD!AS42,SPMW!AS42,SSEH!AS42,SSES!AS42)</f>
        <v>0</v>
      </c>
      <c r="AT42" s="476">
        <f>CHOOSE($B$3,ENWL!AT42,NPgN!AT42,NPgY!AT42,WMID!AT42,EMID!AT42,SWALES!AT42,SWEST!AT42,LPN!AT42,SPN!AT42,EPN!AT42,SPD!AT42,SPMW!AT42,SSEH!AT42,SSES!AT42)</f>
        <v>0</v>
      </c>
      <c r="AU42" s="476">
        <f>CHOOSE($B$3,ENWL!AU42,NPgN!AU42,NPgY!AU42,WMID!AU42,EMID!AU42,SWALES!AU42,SWEST!AU42,LPN!AU42,SPN!AU42,EPN!AU42,SPD!AU42,SPMW!AU42,SSEH!AU42,SSES!AU42)</f>
        <v>0</v>
      </c>
      <c r="AV42" s="476">
        <f>CHOOSE($B$3,ENWL!AV42,NPgN!AV42,NPgY!AV42,WMID!AV42,EMID!AV42,SWALES!AV42,SWEST!AV42,LPN!AV42,SPN!AV42,EPN!AV42,SPD!AV42,SPMW!AV42,SSEH!AV42,SSES!AV42)</f>
        <v>0</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4"/>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4"/>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4"/>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4"/>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4"/>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4"/>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4"/>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4"/>
      <c r="AR50" s="476">
        <f>CHOOSE($B$3,ENWL!AR50,NPgN!AR50,NPgY!AR50,WMID!AR50,EMID!AR50,SWALES!AR50,SWEST!AR50,LPN!AR50,SPN!AR50,EPN!AR50,SPD!AR50,SPMW!AR50,SSEH!AR50,SSES!AR50)</f>
        <v>3.5799572624089184</v>
      </c>
      <c r="AS50" s="476">
        <f>CHOOSE($B$3,ENWL!AS50,NPgN!AS50,NPgY!AS50,WMID!AS50,EMID!AS50,SWALES!AS50,SWEST!AS50,LPN!AS50,SPN!AS50,EPN!AS50,SPD!AS50,SPMW!AS50,SSEH!AS50,SSES!AS50)</f>
        <v>0.75056653453408528</v>
      </c>
      <c r="AT50" s="476">
        <f>CHOOSE($B$3,ENWL!AT50,NPgN!AT50,NPgY!AT50,WMID!AT50,EMID!AT50,SWALES!AT50,SWEST!AT50,LPN!AT50,SPN!AT50,EPN!AT50,SPD!AT50,SPMW!AT50,SSEH!AT50,SSES!AT50)</f>
        <v>0.65358027462275858</v>
      </c>
      <c r="AU50" s="476">
        <f>CHOOSE($B$3,ENWL!AU50,NPgN!AU50,NPgY!AU50,WMID!AU50,EMID!AU50,SWALES!AU50,SWEST!AU50,LPN!AU50,SPN!AU50,EPN!AU50,SPD!AU50,SPMW!AU50,SSEH!AU50,SSES!AU50)</f>
        <v>0.40159982171170605</v>
      </c>
      <c r="AV50" s="476">
        <f>CHOOSE($B$3,ENWL!AV50,NPgN!AV50,NPgY!AV50,WMID!AV50,EMID!AV50,SWALES!AV50,SWEST!AV50,LPN!AV50,SPN!AV50,EPN!AV50,SPD!AV50,SPMW!AV50,SSEH!AV50,SSES!AV50)</f>
        <v>0.40429610672253347</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4"/>
      <c r="AR51" s="476">
        <f>CHOOSE($B$3,ENWL!AR51,NPgN!AR51,NPgY!AR51,WMID!AR51,EMID!AR51,SWALES!AR51,SWEST!AR51,LPN!AR51,SPN!AR51,EPN!AR51,SPD!AR51,SPMW!AR51,SSEH!AR51,SSES!AR51)</f>
        <v>0.427211883418812</v>
      </c>
      <c r="AS51" s="476">
        <f>CHOOSE($B$3,ENWL!AS51,NPgN!AS51,NPgY!AS51,WMID!AS51,EMID!AS51,SWALES!AS51,SWEST!AS51,LPN!AS51,SPN!AS51,EPN!AS51,SPD!AS51,SPMW!AS51,SSEH!AS51,SSES!AS51)</f>
        <v>0.42162529716953834</v>
      </c>
      <c r="AT51" s="476">
        <f>CHOOSE($B$3,ENWL!AT51,NPgN!AT51,NPgY!AT51,WMID!AT51,EMID!AT51,SWALES!AT51,SWEST!AT51,LPN!AT51,SPN!AT51,EPN!AT51,SPD!AT51,SPMW!AT51,SSEH!AT51,SSES!AT51)</f>
        <v>0.41630259855310764</v>
      </c>
      <c r="AU51" s="476">
        <f>CHOOSE($B$3,ENWL!AU51,NPgN!AU51,NPgY!AU51,WMID!AU51,EMID!AU51,SWALES!AU51,SWEST!AU51,LPN!AU51,SPN!AU51,EPN!AU51,SPD!AU51,SPMW!AU51,SSEH!AU51,SSES!AU51)</f>
        <v>0.4108189629349881</v>
      </c>
      <c r="AV51" s="476">
        <f>CHOOSE($B$3,ENWL!AV51,NPgN!AV51,NPgY!AV51,WMID!AV51,EMID!AV51,SWALES!AV51,SWEST!AV51,LPN!AV51,SPN!AV51,EPN!AV51,SPD!AV51,SPMW!AV51,SSEH!AV51,SSES!AV51)</f>
        <v>0.40671077330563821</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4"/>
      <c r="AR52" s="476">
        <f>CHOOSE($B$3,ENWL!AR52,NPgN!AR52,NPgY!AR52,WMID!AR52,EMID!AR52,SWALES!AR52,SWEST!AR52,LPN!AR52,SPN!AR52,EPN!AR52,SPD!AR52,SPMW!AR52,SSEH!AR52,SSES!AR52)</f>
        <v>0.25314584035892851</v>
      </c>
      <c r="AS52" s="476">
        <f>CHOOSE($B$3,ENWL!AS52,NPgN!AS52,NPgY!AS52,WMID!AS52,EMID!AS52,SWALES!AS52,SWEST!AS52,LPN!AS52,SPN!AS52,EPN!AS52,SPD!AS52,SPMW!AS52,SSEH!AS52,SSES!AS52)</f>
        <v>0.18963707286303194</v>
      </c>
      <c r="AT52" s="476">
        <f>CHOOSE($B$3,ENWL!AT52,NPgN!AT52,NPgY!AT52,WMID!AT52,EMID!AT52,SWALES!AT52,SWEST!AT52,LPN!AT52,SPN!AT52,EPN!AT52,SPD!AT52,SPMW!AT52,SSEH!AT52,SSES!AT52)</f>
        <v>0.19770474793173215</v>
      </c>
      <c r="AU52" s="476">
        <f>CHOOSE($B$3,ENWL!AU52,NPgN!AU52,NPgY!AU52,WMID!AU52,EMID!AU52,SWALES!AU52,SWEST!AU52,LPN!AU52,SPN!AU52,EPN!AU52,SPD!AU52,SPMW!AU52,SSEH!AU52,SSES!AU52)</f>
        <v>0</v>
      </c>
      <c r="AV52" s="476">
        <f>CHOOSE($B$3,ENWL!AV52,NPgN!AV52,NPgY!AV52,WMID!AV52,EMID!AV52,SWALES!AV52,SWEST!AV52,LPN!AV52,SPN!AV52,EPN!AV52,SPD!AV52,SPMW!AV52,SSEH!AV52,SSES!AV52)</f>
        <v>0</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4"/>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4"/>
      <c r="AR54" s="476">
        <f>CHOOSE($B$3,ENWL!AR54,NPgN!AR54,NPgY!AR54,WMID!AR54,EMID!AR54,SWALES!AR54,SWEST!AR54,LPN!AR54,SPN!AR54,EPN!AR54,SPD!AR54,SPMW!AR54,SSEH!AR54,SSES!AR54)</f>
        <v>1.1804399999999999</v>
      </c>
      <c r="AS54" s="476">
        <f>CHOOSE($B$3,ENWL!AS54,NPgN!AS54,NPgY!AS54,WMID!AS54,EMID!AS54,SWALES!AS54,SWEST!AS54,LPN!AS54,SPN!AS54,EPN!AS54,SPD!AS54,SPMW!AS54,SSEH!AS54,SSES!AS54)</f>
        <v>1.5562800000000001</v>
      </c>
      <c r="AT54" s="476">
        <f>CHOOSE($B$3,ENWL!AT54,NPgN!AT54,NPgY!AT54,WMID!AT54,EMID!AT54,SWALES!AT54,SWEST!AT54,LPN!AT54,SPN!AT54,EPN!AT54,SPD!AT54,SPMW!AT54,SSEH!AT54,SSES!AT54)</f>
        <v>1.82412</v>
      </c>
      <c r="AU54" s="476">
        <f>CHOOSE($B$3,ENWL!AU54,NPgN!AU54,NPgY!AU54,WMID!AU54,EMID!AU54,SWALES!AU54,SWEST!AU54,LPN!AU54,SPN!AU54,EPN!AU54,SPD!AU54,SPMW!AU54,SSEH!AU54,SSES!AU54)</f>
        <v>2.0951999999999997</v>
      </c>
      <c r="AV54" s="476">
        <f>CHOOSE($B$3,ENWL!AV54,NPgN!AV54,NPgY!AV54,WMID!AV54,EMID!AV54,SWALES!AV54,SWEST!AV54,LPN!AV54,SPN!AV54,EPN!AV54,SPD!AV54,SPMW!AV54,SSEH!AV54,SSES!AV54)</f>
        <v>2.4623999999999997</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4"/>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4"/>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4"/>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4"/>
      <c r="AR58" s="476">
        <f>CHOOSE($B$3,ENWL!AR58,NPgN!AR58,NPgY!AR58,WMID!AR58,EMID!AR58,SWALES!AR58,SWEST!AR58,LPN!AR58,SPN!AR58,EPN!AR58,SPD!AR58,SPMW!AR58,SSEH!AR58,SSES!AR58)</f>
        <v>0</v>
      </c>
      <c r="AS58" s="476">
        <f>CHOOSE($B$3,ENWL!AS58,NPgN!AS58,NPgY!AS58,WMID!AS58,EMID!AS58,SWALES!AS58,SWEST!AS58,LPN!AS58,SPN!AS58,EPN!AS58,SPD!AS58,SPMW!AS58,SSEH!AS58,SSES!AS58)</f>
        <v>0</v>
      </c>
      <c r="AT58" s="476">
        <f>CHOOSE($B$3,ENWL!AT58,NPgN!AT58,NPgY!AT58,WMID!AT58,EMID!AT58,SWALES!AT58,SWEST!AT58,LPN!AT58,SPN!AT58,EPN!AT58,SPD!AT58,SPMW!AT58,SSEH!AT58,SSES!AT58)</f>
        <v>0</v>
      </c>
      <c r="AU58" s="476">
        <f>CHOOSE($B$3,ENWL!AU58,NPgN!AU58,NPgY!AU58,WMID!AU58,EMID!AU58,SWALES!AU58,SWEST!AU58,LPN!AU58,SPN!AU58,EPN!AU58,SPD!AU58,SPMW!AU58,SSEH!AU58,SSES!AU58)</f>
        <v>0</v>
      </c>
      <c r="AV58" s="476">
        <f>CHOOSE($B$3,ENWL!AV58,NPgN!AV58,NPgY!AV58,WMID!AV58,EMID!AV58,SWALES!AV58,SWEST!AV58,LPN!AV58,SPN!AV58,EPN!AV58,SPD!AV58,SPMW!AV58,SSEH!AV58,SSES!AV58)</f>
        <v>0</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4"/>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4"/>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4"/>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4"/>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4"/>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4"/>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4"/>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4"/>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4"/>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4"/>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4"/>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4"/>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4"/>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4"/>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96"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4">
        <f>CHOOSE($B$3,ENWL!AO74,NPgN!AO74,NPgY!AO74,WMID!AO74,EMID!AO74,SWALES!AO74,SWEST!AO74,LPN!AO74,SPN!AO74,EPN!AO74,SPD!AO74,SPMW!AO74,SSEH!AO74,SSES!AO74)</f>
        <v>8.9401091223941881E-2</v>
      </c>
      <c r="AP74" s="264">
        <f>CHOOSE($B$3,ENWL!AP74,NPgN!AP74,NPgY!AP74,WMID!AP74,EMID!AP74,SWALES!AP74,SWEST!AP74,LPN!AP74,SPN!AP74,EPN!AP74,SPD!AP74,SPMW!AP74,SSEH!AP74,SSES!AP74)</f>
        <v>0.27669435750114163</v>
      </c>
      <c r="AQ74" s="494">
        <f>CHOOSE($B$3,ENWL!AQ74,NPgN!AQ74,NPgY!AQ74,WMID!AQ74,EMID!AQ74,SWALES!AQ74,SWEST!AQ74,LPN!AQ74,SPN!AQ74,EPN!AQ74,SPD!AQ74,SPMW!AQ74,SSEH!AQ74,SSES!AQ74)</f>
        <v>0.12276112427505496</v>
      </c>
      <c r="AR74" s="264">
        <f>CHOOSE($B$3,ENWL!AR74,NPgN!AR74,NPgY!AR74,WMID!AR74,EMID!AR74,SWALES!AR74,SWEST!AR74,LPN!AR74,SPN!AR74,EPN!AR74,SPD!AR74,SPMW!AR74,SSEH!AR74,SSES!AR74)</f>
        <v>9.5305230025662047E-2</v>
      </c>
      <c r="AS74" s="264">
        <f>CHOOSE($B$3,ENWL!AS74,NPgN!AS74,NPgY!AS74,WMID!AS74,EMID!AS74,SWALES!AS74,SWEST!AS74,LPN!AS74,SPN!AS74,EPN!AS74,SPD!AS74,SPMW!AS74,SSEH!AS74,SSES!AS74)</f>
        <v>1.482249583379224E-2</v>
      </c>
      <c r="AT74" s="264">
        <f>CHOOSE($B$3,ENWL!AT74,NPgN!AT74,NPgY!AT74,WMID!AT74,EMID!AT74,SWALES!AT74,SWEST!AT74,LPN!AT74,SPN!AT74,EPN!AT74,SPD!AT74,SPMW!AT74,SSEH!AT74,SSES!AT74)</f>
        <v>6.0579571547123616E-2</v>
      </c>
      <c r="AU74" s="264">
        <f>CHOOSE($B$3,ENWL!AU74,NPgN!AU74,NPgY!AU74,WMID!AU74,EMID!AU74,SWALES!AU74,SWEST!AU74,LPN!AU74,SPN!AU74,EPN!AU74,SPD!AU74,SPMW!AU74,SSEH!AU74,SSES!AU74)</f>
        <v>0.34043612959328368</v>
      </c>
      <c r="AV74" s="264"/>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4">
        <f>CHOOSE($B$3,ENWL!AO75,NPgN!AO75,NPgY!AO75,WMID!AO75,EMID!AO75,SWALES!AO75,SWEST!AO75,LPN!AO75,SPN!AO75,EPN!AO75,SPD!AO75,SPMW!AO75,SSEH!AO75,SSES!AO75)</f>
        <v>0.84556835252879314</v>
      </c>
      <c r="AP75" s="264">
        <f>CHOOSE($B$3,ENWL!AP75,NPgN!AP75,NPgY!AP75,WMID!AP75,EMID!AP75,SWALES!AP75,SWEST!AP75,LPN!AP75,SPN!AP75,EPN!AP75,SPD!AP75,SPMW!AP75,SSEH!AP75,SSES!AP75)</f>
        <v>0.1544316474712068</v>
      </c>
      <c r="AQ75" s="494">
        <f>CHOOSE($B$3,ENWL!AQ75,NPgN!AQ75,NPgY!AQ75,WMID!AQ75,EMID!AQ75,SWALES!AQ75,SWEST!AQ75,LPN!AQ75,SPN!AQ75,EPN!AQ75,SPD!AQ75,SPMW!AQ75,SSEH!AQ75,SSES!AQ75)</f>
        <v>0</v>
      </c>
      <c r="AR75" s="264">
        <f>CHOOSE($B$3,ENWL!AR75,NPgN!AR75,NPgY!AR75,WMID!AR75,EMID!AR75,SWALES!AR75,SWEST!AR75,LPN!AR75,SPN!AR75,EPN!AR75,SPD!AR75,SPMW!AR75,SSEH!AR75,SSES!AR75)</f>
        <v>0</v>
      </c>
      <c r="AS75" s="264">
        <f>CHOOSE($B$3,ENWL!AS75,NPgN!AS75,NPgY!AS75,WMID!AS75,EMID!AS75,SWALES!AS75,SWEST!AS75,LPN!AS75,SPN!AS75,EPN!AS75,SPD!AS75,SPMW!AS75,SSEH!AS75,SSES!AS75)</f>
        <v>0</v>
      </c>
      <c r="AT75" s="264">
        <f>CHOOSE($B$3,ENWL!AT75,NPgN!AT75,NPgY!AT75,WMID!AT75,EMID!AT75,SWALES!AT75,SWEST!AT75,LPN!AT75,SPN!AT75,EPN!AT75,SPD!AT75,SPMW!AT75,SSEH!AT75,SSES!AT75)</f>
        <v>0</v>
      </c>
      <c r="AU75" s="264">
        <f>CHOOSE($B$3,ENWL!AU75,NPgN!AU75,NPgY!AU75,WMID!AU75,EMID!AU75,SWALES!AU75,SWEST!AU75,LPN!AU75,SPN!AU75,EPN!AU75,SPD!AU75,SPMW!AU75,SSEH!AU75,SSES!AU75)</f>
        <v>0</v>
      </c>
      <c r="AV75" s="264"/>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4"/>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4"/>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4"/>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4"/>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4"/>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4"/>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4"/>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4"/>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4"/>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4"/>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4"/>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4"/>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4"/>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4"/>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4"/>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4"/>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4"/>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4"/>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4"/>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4"/>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4"/>
      <c r="AW96" s="184"/>
    </row>
    <row r="97" spans="1:49" ht="15">
      <c r="A97" s="82"/>
      <c r="B97" s="82"/>
      <c r="C97" s="82"/>
      <c r="D97" s="82"/>
      <c r="E97" s="82" t="str">
        <f t="shared" ref="E97:E102" si="1">E47</f>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4"/>
      <c r="AW97" s="184"/>
    </row>
    <row r="98" spans="1:49" ht="15">
      <c r="A98" s="82"/>
      <c r="B98" s="82"/>
      <c r="C98" s="82"/>
      <c r="D98" s="82"/>
      <c r="E98" s="82" t="str">
        <f t="shared" si="1"/>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4"/>
      <c r="AW98" s="184"/>
    </row>
    <row r="99" spans="1:49" ht="15">
      <c r="A99" s="82"/>
      <c r="B99" s="82"/>
      <c r="C99" s="82"/>
      <c r="D99" s="82"/>
      <c r="E99" s="82" t="str">
        <f t="shared" si="1"/>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4"/>
      <c r="AW99" s="184"/>
    </row>
    <row r="100" spans="1:49" ht="15">
      <c r="A100" s="82"/>
      <c r="B100" s="82"/>
      <c r="C100" s="82"/>
      <c r="D100" s="82"/>
      <c r="E100" s="82" t="str">
        <f t="shared" si="1"/>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4"/>
      <c r="AW100" s="184"/>
    </row>
    <row r="101" spans="1:49" ht="15">
      <c r="A101" s="82"/>
      <c r="B101" s="82"/>
      <c r="C101" s="82"/>
      <c r="D101" s="82"/>
      <c r="E101" s="82" t="str">
        <f t="shared" si="1"/>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4"/>
      <c r="AW101" s="184"/>
    </row>
    <row r="102" spans="1:49" ht="15">
      <c r="A102" s="82"/>
      <c r="B102" s="82"/>
      <c r="C102" s="82"/>
      <c r="D102" s="82"/>
      <c r="E102" s="82" t="str">
        <f t="shared" si="1"/>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4"/>
      <c r="AW102" s="184"/>
    </row>
    <row r="103" spans="1:49" ht="15">
      <c r="A103" s="82"/>
      <c r="B103" s="82"/>
      <c r="C103" s="82"/>
      <c r="D103" s="82"/>
      <c r="E103" s="82" t="str">
        <f t="shared" ref="E103:E121" si="2">E53</f>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4"/>
      <c r="AW103" s="184"/>
    </row>
    <row r="104" spans="1:49" ht="15">
      <c r="A104" s="82"/>
      <c r="B104" s="82"/>
      <c r="C104" s="82"/>
      <c r="D104" s="82"/>
      <c r="E104" s="82" t="str">
        <f t="shared" si="2"/>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4"/>
      <c r="AW104" s="184"/>
    </row>
    <row r="105" spans="1:49" ht="15">
      <c r="A105" s="82"/>
      <c r="B105" s="82"/>
      <c r="C105" s="82"/>
      <c r="D105" s="82"/>
      <c r="E105" s="182" t="str">
        <f t="shared" si="2"/>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4"/>
      <c r="AW105" s="184"/>
    </row>
    <row r="106" spans="1:49" ht="15">
      <c r="A106" s="82"/>
      <c r="B106" s="82"/>
      <c r="C106" s="82"/>
      <c r="D106" s="82"/>
      <c r="E106" s="182" t="str">
        <f t="shared" si="2"/>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4"/>
      <c r="AW106" s="184"/>
    </row>
    <row r="107" spans="1:49" ht="15">
      <c r="A107" s="82"/>
      <c r="B107" s="82"/>
      <c r="C107" s="82"/>
      <c r="D107" s="82"/>
      <c r="E107" s="182" t="str">
        <f t="shared" si="2"/>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4"/>
      <c r="AW107" s="184"/>
    </row>
    <row r="108" spans="1:49" ht="15">
      <c r="A108" s="82"/>
      <c r="B108" s="82"/>
      <c r="C108" s="82"/>
      <c r="D108" s="82"/>
      <c r="E108" s="182" t="str">
        <f t="shared" si="2"/>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4"/>
      <c r="AW108" s="184"/>
    </row>
    <row r="109" spans="1:49" ht="15">
      <c r="A109" s="82"/>
      <c r="B109" s="82"/>
      <c r="C109" s="82"/>
      <c r="D109" s="82"/>
      <c r="E109" s="182" t="str">
        <f t="shared" si="2"/>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4"/>
      <c r="AW109" s="184"/>
    </row>
    <row r="110" spans="1:49" ht="15">
      <c r="A110" s="82"/>
      <c r="B110" s="82"/>
      <c r="C110" s="82"/>
      <c r="D110" s="82"/>
      <c r="E110" s="182" t="str">
        <f t="shared" si="2"/>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4"/>
      <c r="AW110" s="184"/>
    </row>
    <row r="111" spans="1:49" ht="15">
      <c r="A111" s="82"/>
      <c r="B111" s="82"/>
      <c r="C111" s="82"/>
      <c r="D111" s="82"/>
      <c r="E111" s="182" t="str">
        <f t="shared" si="2"/>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4"/>
      <c r="AW111" s="184"/>
    </row>
    <row r="112" spans="1:49" ht="15">
      <c r="A112" s="82"/>
      <c r="B112" s="82"/>
      <c r="C112" s="82"/>
      <c r="D112" s="82"/>
      <c r="E112" s="182" t="str">
        <f t="shared" si="2"/>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4"/>
      <c r="AW112" s="184"/>
    </row>
    <row r="113" spans="1:49" ht="15">
      <c r="A113" s="82"/>
      <c r="B113" s="82"/>
      <c r="C113" s="82"/>
      <c r="D113" s="82"/>
      <c r="E113" s="182" t="str">
        <f t="shared" si="2"/>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4"/>
      <c r="AW113" s="184"/>
    </row>
    <row r="114" spans="1:49" ht="15">
      <c r="A114" s="82"/>
      <c r="B114" s="82"/>
      <c r="C114" s="82"/>
      <c r="D114" s="82"/>
      <c r="E114" s="182">
        <f t="shared" si="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4"/>
      <c r="AW114" s="184"/>
    </row>
    <row r="115" spans="1:49" ht="15">
      <c r="A115" s="82"/>
      <c r="B115" s="82"/>
      <c r="C115" s="82"/>
      <c r="D115" s="82"/>
      <c r="E115" s="182">
        <f t="shared" si="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4"/>
      <c r="AW115" s="184"/>
    </row>
    <row r="116" spans="1:49" ht="15">
      <c r="A116" s="82"/>
      <c r="B116" s="82"/>
      <c r="C116" s="82"/>
      <c r="D116" s="82"/>
      <c r="E116" s="182">
        <f t="shared" si="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4"/>
      <c r="AW116" s="184"/>
    </row>
    <row r="117" spans="1:49" ht="15">
      <c r="A117" s="82"/>
      <c r="B117" s="82"/>
      <c r="C117" s="82"/>
      <c r="D117" s="82"/>
      <c r="E117" s="182">
        <f t="shared" si="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4"/>
      <c r="AW117" s="184"/>
    </row>
    <row r="118" spans="1:49" ht="15">
      <c r="A118" s="82"/>
      <c r="B118" s="82"/>
      <c r="C118" s="82"/>
      <c r="D118" s="82"/>
      <c r="E118" s="182">
        <f t="shared" si="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4"/>
      <c r="AW118" s="184"/>
    </row>
    <row r="119" spans="1:49" ht="15">
      <c r="A119" s="82"/>
      <c r="B119" s="82"/>
      <c r="C119" s="82"/>
      <c r="D119" s="82"/>
      <c r="E119" s="182">
        <f t="shared" si="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4"/>
      <c r="AW119" s="184"/>
    </row>
    <row r="120" spans="1:49" ht="15">
      <c r="A120" s="82"/>
      <c r="B120" s="82"/>
      <c r="C120" s="82"/>
      <c r="D120" s="82"/>
      <c r="E120" s="182">
        <f t="shared" si="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4"/>
      <c r="AW120" s="184"/>
    </row>
    <row r="121" spans="1:49" ht="15">
      <c r="A121" s="82"/>
      <c r="B121" s="82"/>
      <c r="C121" s="82"/>
      <c r="D121" s="82"/>
      <c r="E121" s="182">
        <f t="shared" si="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4"/>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4"/>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4"/>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4"/>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4"/>
      <c r="AR126" s="476">
        <f>CHOOSE($B$3,ENWL!AR126,NPgN!AR126,NPgY!AR126,WMID!AR126,EMID!AR126,SWALES!AR126,SWEST!AR126,LPN!AR126,SPN!AR126,EPN!AR126,SPD!AR126,SPMW!AR126,SSEH!AR126,SSES!AR126)</f>
        <v>22.062744874587551</v>
      </c>
      <c r="AS126" s="476">
        <f>CHOOSE($B$3,ENWL!AS126,NPgN!AS126,NPgY!AS126,WMID!AS126,EMID!AS126,SWALES!AS126,SWEST!AS126,LPN!AS126,SPN!AS126,EPN!AS126,SPD!AS126,SPMW!AS126,SSEH!AS126,SSES!AS126)</f>
        <v>26.256633725542301</v>
      </c>
      <c r="AT126" s="476">
        <f>CHOOSE($B$3,ENWL!AT126,NPgN!AT126,NPgY!AT126,WMID!AT126,EMID!AT126,SWALES!AT126,SWEST!AT126,LPN!AT126,SPN!AT126,EPN!AT126,SPD!AT126,SPMW!AT126,SSEH!AT126,SSES!AT126)</f>
        <v>23.552910527075589</v>
      </c>
      <c r="AU126" s="476">
        <f>CHOOSE($B$3,ENWL!AU126,NPgN!AU126,NPgY!AU126,WMID!AU126,EMID!AU126,SWALES!AU126,SWEST!AU126,LPN!AU126,SPN!AU126,EPN!AU126,SPD!AU126,SPMW!AU126,SSEH!AU126,SSES!AU126)</f>
        <v>23.37489599793485</v>
      </c>
      <c r="AV126" s="476">
        <f>CHOOSE($B$3,ENWL!AV126,NPgN!AV126,NPgY!AV126,WMID!AV126,EMID!AV126,SWALES!AV126,SWEST!AV126,LPN!AV126,SPN!AV126,EPN!AV126,SPD!AV126,SPMW!AV126,SSEH!AV126,SSES!AV126)</f>
        <v>24.356077188886964</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4"/>
      <c r="AR127" s="476">
        <f>CHOOSE($B$3,ENWL!AR127,NPgN!AR127,NPgY!AR127,WMID!AR127,EMID!AR127,SWALES!AR127,SWEST!AR127,LPN!AR127,SPN!AR127,EPN!AR127,SPD!AR127,SPMW!AR127,SSEH!AR127,SSES!AR127)</f>
        <v>72.038963733548812</v>
      </c>
      <c r="AS127" s="476">
        <f>CHOOSE($B$3,ENWL!AS127,NPgN!AS127,NPgY!AS127,WMID!AS127,EMID!AS127,SWALES!AS127,SWEST!AS127,LPN!AS127,SPN!AS127,EPN!AS127,SPD!AS127,SPMW!AS127,SSEH!AS127,SSES!AS127)</f>
        <v>78.924691175231843</v>
      </c>
      <c r="AT127" s="476">
        <f>CHOOSE($B$3,ENWL!AT127,NPgN!AT127,NPgY!AT127,WMID!AT127,EMID!AT127,SWALES!AT127,SWEST!AT127,LPN!AT127,SPN!AT127,EPN!AT127,SPD!AT127,SPMW!AT127,SSEH!AT127,SSES!AT127)</f>
        <v>71.819950372141761</v>
      </c>
      <c r="AU127" s="476">
        <f>CHOOSE($B$3,ENWL!AU127,NPgN!AU127,NPgY!AU127,WMID!AU127,EMID!AU127,SWALES!AU127,SWEST!AU127,LPN!AU127,SPN!AU127,EPN!AU127,SPD!AU127,SPMW!AU127,SSEH!AU127,SSES!AU127)</f>
        <v>74.141997761154585</v>
      </c>
      <c r="AV127" s="476">
        <f>CHOOSE($B$3,ENWL!AV127,NPgN!AV127,NPgY!AV127,WMID!AV127,EMID!AV127,SWALES!AV127,SWEST!AV127,LPN!AV127,SPN!AV127,EPN!AV127,SPD!AV127,SPMW!AV127,SSEH!AV127,SSES!AV127)</f>
        <v>73.008583421162527</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4"/>
      <c r="AR128" s="476">
        <f>CHOOSE($B$3,ENWL!AR128,NPgN!AR128,NPgY!AR128,WMID!AR128,EMID!AR128,SWALES!AR128,SWEST!AR128,LPN!AR128,SPN!AR128,EPN!AR128,SPD!AR128,SPMW!AR128,SSEH!AR128,SSES!AR128)</f>
        <v>39.108619945280566</v>
      </c>
      <c r="AS128" s="476">
        <f>CHOOSE($B$3,ENWL!AS128,NPgN!AS128,NPgY!AS128,WMID!AS128,EMID!AS128,SWALES!AS128,SWEST!AS128,LPN!AS128,SPN!AS128,EPN!AS128,SPD!AS128,SPMW!AS128,SSEH!AS128,SSES!AS128)</f>
        <v>37.54223762930944</v>
      </c>
      <c r="AT128" s="476">
        <f>CHOOSE($B$3,ENWL!AT128,NPgN!AT128,NPgY!AT128,WMID!AT128,EMID!AT128,SWALES!AT128,SWEST!AT128,LPN!AT128,SPN!AT128,EPN!AT128,SPD!AT128,SPMW!AT128,SSEH!AT128,SSES!AT128)</f>
        <v>32.773829531886363</v>
      </c>
      <c r="AU128" s="476">
        <f>CHOOSE($B$3,ENWL!AU128,NPgN!AU128,NPgY!AU128,WMID!AU128,EMID!AU128,SWALES!AU128,SWEST!AU128,LPN!AU128,SPN!AU128,EPN!AU128,SPD!AU128,SPMW!AU128,SSEH!AU128,SSES!AU128)</f>
        <v>33.031320819680865</v>
      </c>
      <c r="AV128" s="476">
        <f>CHOOSE($B$3,ENWL!AV128,NPgN!AV128,NPgY!AV128,WMID!AV128,EMID!AV128,SWALES!AV128,SWEST!AV128,LPN!AV128,SPN!AV128,EPN!AV128,SPD!AV128,SPMW!AV128,SSEH!AV128,SSES!AV128)</f>
        <v>30.280228039167664</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4"/>
      <c r="AR129" s="476">
        <f>CHOOSE($B$3,ENWL!AR129,NPgN!AR129,NPgY!AR129,WMID!AR129,EMID!AR129,SWALES!AR129,SWEST!AR129,LPN!AR129,SPN!AR129,EPN!AR129,SPD!AR129,SPMW!AR129,SSEH!AR129,SSES!AR129)</f>
        <v>25.734761019934329</v>
      </c>
      <c r="AS129" s="476">
        <f>CHOOSE($B$3,ENWL!AS129,NPgN!AS129,NPgY!AS129,WMID!AS129,EMID!AS129,SWALES!AS129,SWEST!AS129,LPN!AS129,SPN!AS129,EPN!AS129,SPD!AS129,SPMW!AS129,SSEH!AS129,SSES!AS129)</f>
        <v>25.753699105006561</v>
      </c>
      <c r="AT129" s="476">
        <f>CHOOSE($B$3,ENWL!AT129,NPgN!AT129,NPgY!AT129,WMID!AT129,EMID!AT129,SWALES!AT129,SWEST!AT129,LPN!AT129,SPN!AT129,EPN!AT129,SPD!AT129,SPMW!AT129,SSEH!AT129,SSES!AT129)</f>
        <v>25.58126029442905</v>
      </c>
      <c r="AU129" s="476">
        <f>CHOOSE($B$3,ENWL!AU129,NPgN!AU129,NPgY!AU129,WMID!AU129,EMID!AU129,SWALES!AU129,SWEST!AU129,LPN!AU129,SPN!AU129,EPN!AU129,SPD!AU129,SPMW!AU129,SSEH!AU129,SSES!AU129)</f>
        <v>25.48743963162817</v>
      </c>
      <c r="AV129" s="476">
        <f>CHOOSE($B$3,ENWL!AV129,NPgN!AV129,NPgY!AV129,WMID!AV129,EMID!AV129,SWALES!AV129,SWEST!AV129,LPN!AV129,SPN!AV129,EPN!AV129,SPD!AV129,SPMW!AV129,SSEH!AV129,SSES!AV129)</f>
        <v>25.334289622667896</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4"/>
      <c r="AR130" s="476">
        <f>CHOOSE($B$3,ENWL!AR130,NPgN!AR130,NPgY!AR130,WMID!AR130,EMID!AR130,SWALES!AR130,SWEST!AR130,LPN!AR130,SPN!AR130,EPN!AR130,SPD!AR130,SPMW!AR130,SSEH!AR130,SSES!AR130)</f>
        <v>3.9022987964861073</v>
      </c>
      <c r="AS130" s="476">
        <f>CHOOSE($B$3,ENWL!AS130,NPgN!AS130,NPgY!AS130,WMID!AS130,EMID!AS130,SWALES!AS130,SWEST!AS130,LPN!AS130,SPN!AS130,EPN!AS130,SPD!AS130,SPMW!AS130,SSEH!AS130,SSES!AS130)</f>
        <v>3.9690314938295033</v>
      </c>
      <c r="AT130" s="476">
        <f>CHOOSE($B$3,ENWL!AT130,NPgN!AT130,NPgY!AT130,WMID!AT130,EMID!AT130,SWALES!AT130,SWEST!AT130,LPN!AT130,SPN!AT130,EPN!AT130,SPD!AT130,SPMW!AT130,SSEH!AT130,SSES!AT130)</f>
        <v>3.9596121844982095</v>
      </c>
      <c r="AU130" s="476">
        <f>CHOOSE($B$3,ENWL!AU130,NPgN!AU130,NPgY!AU130,WMID!AU130,EMID!AU130,SWALES!AU130,SWEST!AU130,LPN!AU130,SPN!AU130,EPN!AU130,SPD!AU130,SPMW!AU130,SSEH!AU130,SSES!AU130)</f>
        <v>4.0797491080946422</v>
      </c>
      <c r="AV130" s="476">
        <f>CHOOSE($B$3,ENWL!AV130,NPgN!AV130,NPgY!AV130,WMID!AV130,EMID!AV130,SWALES!AV130,SWEST!AV130,LPN!AV130,SPN!AV130,EPN!AV130,SPD!AV130,SPMW!AV130,SSEH!AV130,SSES!AV130)</f>
        <v>3.9239345194905262</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4"/>
      <c r="AR131" s="476">
        <f>CHOOSE($B$3,ENWL!AR131,NPgN!AR131,NPgY!AR131,WMID!AR131,EMID!AR131,SWALES!AR131,SWEST!AR131,LPN!AR131,SPN!AR131,EPN!AR131,SPD!AR131,SPMW!AR131,SSEH!AR131,SSES!AR131)</f>
        <v>17.474926847075945</v>
      </c>
      <c r="AS131" s="476">
        <f>CHOOSE($B$3,ENWL!AS131,NPgN!AS131,NPgY!AS131,WMID!AS131,EMID!AS131,SWALES!AS131,SWEST!AS131,LPN!AS131,SPN!AS131,EPN!AS131,SPD!AS131,SPMW!AS131,SSEH!AS131,SSES!AS131)</f>
        <v>17.210305207837308</v>
      </c>
      <c r="AT131" s="476">
        <f>CHOOSE($B$3,ENWL!AT131,NPgN!AT131,NPgY!AT131,WMID!AT131,EMID!AT131,SWALES!AT131,SWEST!AT131,LPN!AT131,SPN!AT131,EPN!AT131,SPD!AT131,SPMW!AT131,SSEH!AT131,SSES!AT131)</f>
        <v>16.862159761511659</v>
      </c>
      <c r="AU131" s="476">
        <f>CHOOSE($B$3,ENWL!AU131,NPgN!AU131,NPgY!AU131,WMID!AU131,EMID!AU131,SWALES!AU131,SWEST!AU131,LPN!AU131,SPN!AU131,EPN!AU131,SPD!AU131,SPMW!AU131,SSEH!AU131,SSES!AU131)</f>
        <v>16.28268567928939</v>
      </c>
      <c r="AV131" s="476">
        <f>CHOOSE($B$3,ENWL!AV131,NPgN!AV131,NPgY!AV131,WMID!AV131,EMID!AV131,SWALES!AV131,SWEST!AV131,LPN!AV131,SPN!AV131,EPN!AV131,SPD!AV131,SPMW!AV131,SSEH!AV131,SSES!AV131)</f>
        <v>15.99237615240127</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4"/>
      <c r="AR132" s="476">
        <f>CHOOSE($B$3,ENWL!AR132,NPgN!AR132,NPgY!AR132,WMID!AR132,EMID!AR132,SWALES!AR132,SWEST!AR132,LPN!AR132,SPN!AR132,EPN!AR132,SPD!AR132,SPMW!AR132,SSEH!AR132,SSES!AR132)</f>
        <v>93.814950214510958</v>
      </c>
      <c r="AS132" s="476">
        <f>CHOOSE($B$3,ENWL!AS132,NPgN!AS132,NPgY!AS132,WMID!AS132,EMID!AS132,SWALES!AS132,SWEST!AS132,LPN!AS132,SPN!AS132,EPN!AS132,SPD!AS132,SPMW!AS132,SSEH!AS132,SSES!AS132)</f>
        <v>92.195887592651971</v>
      </c>
      <c r="AT132" s="476">
        <f>CHOOSE($B$3,ENWL!AT132,NPgN!AT132,NPgY!AT132,WMID!AT132,EMID!AT132,SWALES!AT132,SWEST!AT132,LPN!AT132,SPN!AT132,EPN!AT132,SPD!AT132,SPMW!AT132,SSEH!AT132,SSES!AT132)</f>
        <v>91.463492332288155</v>
      </c>
      <c r="AU132" s="476">
        <f>CHOOSE($B$3,ENWL!AU132,NPgN!AU132,NPgY!AU132,WMID!AU132,EMID!AU132,SWALES!AU132,SWEST!AU132,LPN!AU132,SPN!AU132,EPN!AU132,SPD!AU132,SPMW!AU132,SSEH!AU132,SSES!AU132)</f>
        <v>87.940493033155761</v>
      </c>
      <c r="AV132" s="476">
        <f>CHOOSE($B$3,ENWL!AV132,NPgN!AV132,NPgY!AV132,WMID!AV132,EMID!AV132,SWALES!AV132,SWEST!AV132,LPN!AV132,SPN!AV132,EPN!AV132,SPD!AV132,SPMW!AV132,SSEH!AV132,SSES!AV132)</f>
        <v>87.122658916294853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4"/>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4"/>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4"/>
      <c r="AR135" s="476">
        <f>CHOOSE($B$3,ENWL!AR135,NPgN!AR135,NPgY!AR135,WMID!AR135,EMID!AR135,SWALES!AR135,SWEST!AR135,LPN!AR135,SPN!AR135,EPN!AR135,SPD!AR135,SPMW!AR135,SSEH!AR135,SSES!AR135)</f>
        <v>11.075369000000002</v>
      </c>
      <c r="AS135" s="476">
        <f>CHOOSE($B$3,ENWL!AS135,NPgN!AS135,NPgY!AS135,WMID!AS135,EMID!AS135,SWALES!AS135,SWEST!AS135,LPN!AS135,SPN!AS135,EPN!AS135,SPD!AS135,SPMW!AS135,SSEH!AS135,SSES!AS135)</f>
        <v>14.773131999999999</v>
      </c>
      <c r="AT135" s="476">
        <f>CHOOSE($B$3,ENWL!AT135,NPgN!AT135,NPgY!AT135,WMID!AT135,EMID!AT135,SWALES!AT135,SWEST!AT135,LPN!AT135,SPN!AT135,EPN!AT135,SPD!AT135,SPMW!AT135,SSEH!AT135,SSES!AT135)</f>
        <v>17.553776999999997</v>
      </c>
      <c r="AU135" s="476">
        <f>CHOOSE($B$3,ENWL!AU135,NPgN!AU135,NPgY!AU135,WMID!AU135,EMID!AU135,SWALES!AU135,SWEST!AU135,LPN!AU135,SPN!AU135,EPN!AU135,SPD!AU135,SPMW!AU135,SSEH!AU135,SSES!AU135)</f>
        <v>20.402979999999999</v>
      </c>
      <c r="AV135" s="476">
        <f>CHOOSE($B$3,ENWL!AV135,NPgN!AV135,NPgY!AV135,WMID!AV135,EMID!AV135,SWALES!AV135,SWEST!AV135,LPN!AV135,SPN!AV135,EPN!AV135,SPD!AV135,SPMW!AV135,SSEH!AV135,SSES!AV135)</f>
        <v>24.247799999999998</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4"/>
      <c r="AR136" s="476">
        <f>CHOOSE($B$3,ENWL!AR136,NPgN!AR136,NPgY!AR136,WMID!AR136,EMID!AR136,SWALES!AR136,SWEST!AR136,LPN!AR136,SPN!AR136,EPN!AR136,SPD!AR136,SPMW!AR136,SSEH!AR136,SSES!AR136)</f>
        <v>4.1443970000000006</v>
      </c>
      <c r="AS136" s="476">
        <f>CHOOSE($B$3,ENWL!AS136,NPgN!AS136,NPgY!AS136,WMID!AS136,EMID!AS136,SWALES!AS136,SWEST!AS136,LPN!AS136,SPN!AS136,EPN!AS136,SPD!AS136,SPMW!AS136,SSEH!AS136,SSES!AS136)</f>
        <v>6.0486800000000001</v>
      </c>
      <c r="AT136" s="476">
        <f>CHOOSE($B$3,ENWL!AT136,NPgN!AT136,NPgY!AT136,WMID!AT136,EMID!AT136,SWALES!AT136,SWEST!AT136,LPN!AT136,SPN!AT136,EPN!AT136,SPD!AT136,SPMW!AT136,SSEH!AT136,SSES!AT136)</f>
        <v>3.1386859999999999</v>
      </c>
      <c r="AU136" s="476">
        <f>CHOOSE($B$3,ENWL!AU136,NPgN!AU136,NPgY!AU136,WMID!AU136,EMID!AU136,SWALES!AU136,SWEST!AU136,LPN!AU136,SPN!AU136,EPN!AU136,SPD!AU136,SPMW!AU136,SSEH!AU136,SSES!AU136)</f>
        <v>1.283074</v>
      </c>
      <c r="AV136" s="476">
        <f>CHOOSE($B$3,ENWL!AV136,NPgN!AV136,NPgY!AV136,WMID!AV136,EMID!AV136,SWALES!AV136,SWEST!AV136,LPN!AV136,SPN!AV136,EPN!AV136,SPD!AV136,SPMW!AV136,SSEH!AV136,SSES!AV136)</f>
        <v>1.2655649999999998</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4"/>
      <c r="AR137" s="476">
        <f>CHOOSE($B$3,ENWL!AR137,NPgN!AR137,NPgY!AR137,WMID!AR137,EMID!AR137,SWALES!AR137,SWEST!AR137,LPN!AR137,SPN!AR137,EPN!AR137,SPD!AR137,SPMW!AR137,SSEH!AR137,SSES!AR137)</f>
        <v>0</v>
      </c>
      <c r="AS137" s="476">
        <f>CHOOSE($B$3,ENWL!AS137,NPgN!AS137,NPgY!AS137,WMID!AS137,EMID!AS137,SWALES!AS137,SWEST!AS137,LPN!AS137,SPN!AS137,EPN!AS137,SPD!AS137,SPMW!AS137,SSEH!AS137,SSES!AS137)</f>
        <v>0</v>
      </c>
      <c r="AT137" s="476">
        <f>CHOOSE($B$3,ENWL!AT137,NPgN!AT137,NPgY!AT137,WMID!AT137,EMID!AT137,SWALES!AT137,SWEST!AT137,LPN!AT137,SPN!AT137,EPN!AT137,SPD!AT137,SPMW!AT137,SSEH!AT137,SSES!AT137)</f>
        <v>0</v>
      </c>
      <c r="AU137" s="476">
        <f>CHOOSE($B$3,ENWL!AU137,NPgN!AU137,NPgY!AU137,WMID!AU137,EMID!AU137,SWALES!AU137,SWEST!AU137,LPN!AU137,SPN!AU137,EPN!AU137,SPD!AU137,SPMW!AU137,SSEH!AU137,SSES!AU137)</f>
        <v>0</v>
      </c>
      <c r="AV137" s="476">
        <f>CHOOSE($B$3,ENWL!AV137,NPgN!AV137,NPgY!AV137,WMID!AV137,EMID!AV137,SWALES!AV137,SWEST!AV137,LPN!AV137,SPN!AV137,EPN!AV137,SPD!AV137,SPMW!AV137,SSEH!AV137,SSES!AV137)</f>
        <v>0</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4"/>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4"/>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4"/>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4"/>
      <c r="AR141" s="476">
        <f>CHOOSE($B$3,ENWL!AR141,NPgN!AR141,NPgY!AR141,WMID!AR141,EMID!AR141,SWALES!AR141,SWEST!AR141,LPN!AR141,SPN!AR141,EPN!AR141,SPD!AR141,SPMW!AR141,SSEH!AR141,SSES!AR141)</f>
        <v>1.1961398519999999</v>
      </c>
      <c r="AS141" s="476">
        <f>CHOOSE($B$3,ENWL!AS141,NPgN!AS141,NPgY!AS141,WMID!AS141,EMID!AS141,SWALES!AS141,SWEST!AS141,LPN!AS141,SPN!AS141,EPN!AS141,SPD!AS141,SPMW!AS141,SSEH!AS141,SSES!AS141)</f>
        <v>1.5954982559999999</v>
      </c>
      <c r="AT141" s="476">
        <f>CHOOSE($B$3,ENWL!AT141,NPgN!AT141,NPgY!AT141,WMID!AT141,EMID!AT141,SWALES!AT141,SWEST!AT141,LPN!AT141,SPN!AT141,EPN!AT141,SPD!AT141,SPMW!AT141,SSEH!AT141,SSES!AT141)</f>
        <v>1.8958079159999999</v>
      </c>
      <c r="AU141" s="476">
        <f>CHOOSE($B$3,ENWL!AU141,NPgN!AU141,NPgY!AU141,WMID!AU141,EMID!AU141,SWALES!AU141,SWEST!AU141,LPN!AU141,SPN!AU141,EPN!AU141,SPD!AU141,SPMW!AU141,SSEH!AU141,SSES!AU141)</f>
        <v>2.2035218400000001</v>
      </c>
      <c r="AV141" s="476">
        <f>CHOOSE($B$3,ENWL!AV141,NPgN!AV141,NPgY!AV141,WMID!AV141,EMID!AV141,SWALES!AV141,SWEST!AV141,LPN!AV141,SPN!AV141,EPN!AV141,SPD!AV141,SPMW!AV141,SSEH!AV141,SSES!AV141)</f>
        <v>2.6187623999999996</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4"/>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4"/>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4"/>
      <c r="AR145" s="476">
        <f>CHOOSE($B$3,ENWL!AR145,NPgN!AR145,NPgY!AR145,WMID!AR145,EMID!AR145,SWALES!AR145,SWEST!AR145,LPN!AR145,SPN!AR145,EPN!AR145,SPD!AR145,SPMW!AR145,SSEH!AR145,SSES!AR145)</f>
        <v>1.8771274460783018</v>
      </c>
      <c r="AS145" s="476">
        <f>CHOOSE($B$3,ENWL!AS145,NPgN!AS145,NPgY!AS145,WMID!AS145,EMID!AS145,SWALES!AS145,SWEST!AS145,LPN!AS145,SPN!AS145,EPN!AS145,SPD!AS145,SPMW!AS145,SSEH!AS145,SSES!AS145)</f>
        <v>1.9855610088639688</v>
      </c>
      <c r="AT145" s="476">
        <f>CHOOSE($B$3,ENWL!AT145,NPgN!AT145,NPgY!AT145,WMID!AT145,EMID!AT145,SWALES!AT145,SWEST!AT145,LPN!AT145,SPN!AT145,EPN!AT145,SPD!AT145,SPMW!AT145,SSEH!AT145,SSES!AT145)</f>
        <v>2.1235536836425322</v>
      </c>
      <c r="AU145" s="476">
        <f>CHOOSE($B$3,ENWL!AU145,NPgN!AU145,NPgY!AU145,WMID!AU145,EMID!AU145,SWALES!AU145,SWEST!AU145,LPN!AU145,SPN!AU145,EPN!AU145,SPD!AU145,SPMW!AU145,SSEH!AU145,SSES!AU145)</f>
        <v>2.2671338884903296</v>
      </c>
      <c r="AV145" s="476">
        <f>CHOOSE($B$3,ENWL!AV145,NPgN!AV145,NPgY!AV145,WMID!AV145,EMID!AV145,SWALES!AV145,SWEST!AV145,LPN!AV145,SPN!AV145,EPN!AV145,SPD!AV145,SPMW!AV145,SSEH!AV145,SSES!AV145)</f>
        <v>2.2656079090589465</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4"/>
      <c r="AR146" s="476">
        <f>CHOOSE($B$3,ENWL!AR146,NPgN!AR146,NPgY!AR146,WMID!AR146,EMID!AR146,SWALES!AR146,SWEST!AR146,LPN!AR146,SPN!AR146,EPN!AR146,SPD!AR146,SPMW!AR146,SSEH!AR146,SSES!AR146)</f>
        <v>29.335358944190091</v>
      </c>
      <c r="AS146" s="476">
        <f>CHOOSE($B$3,ENWL!AS146,NPgN!AS146,NPgY!AS146,WMID!AS146,EMID!AS146,SWALES!AS146,SWEST!AS146,LPN!AS146,SPN!AS146,EPN!AS146,SPD!AS146,SPMW!AS146,SSEH!AS146,SSES!AS146)</f>
        <v>30.426176162300891</v>
      </c>
      <c r="AT146" s="476">
        <f>CHOOSE($B$3,ENWL!AT146,NPgN!AT146,NPgY!AT146,WMID!AT146,EMID!AT146,SWALES!AT146,SWEST!AT146,LPN!AT146,SPN!AT146,EPN!AT146,SPD!AT146,SPMW!AT146,SSEH!AT146,SSES!AT146)</f>
        <v>30.551044020964824</v>
      </c>
      <c r="AU146" s="476">
        <f>CHOOSE($B$3,ENWL!AU146,NPgN!AU146,NPgY!AU146,WMID!AU146,EMID!AU146,SWALES!AU146,SWEST!AU146,LPN!AU146,SPN!AU146,EPN!AU146,SPD!AU146,SPMW!AU146,SSEH!AU146,SSES!AU146)</f>
        <v>33.574736881727247</v>
      </c>
      <c r="AV146" s="476">
        <f>CHOOSE($B$3,ENWL!AV146,NPgN!AV146,NPgY!AV146,WMID!AV146,EMID!AV146,SWALES!AV146,SWEST!AV146,LPN!AV146,SPN!AV146,EPN!AV146,SPD!AV146,SPMW!AV146,SSEH!AV146,SSES!AV146)</f>
        <v>33.55213814675367</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4"/>
      <c r="AR147" s="476">
        <f>CHOOSE($B$3,ENWL!AR147,NPgN!AR147,NPgY!AR147,WMID!AR147,EMID!AR147,SWALES!AR147,SWEST!AR147,LPN!AR147,SPN!AR147,EPN!AR147,SPD!AR147,SPMW!AR147,SSEH!AR147,SSES!AR147)</f>
        <v>21.187377653277103</v>
      </c>
      <c r="AS147" s="476">
        <f>CHOOSE($B$3,ENWL!AS147,NPgN!AS147,NPgY!AS147,WMID!AS147,EMID!AS147,SWALES!AS147,SWEST!AS147,LPN!AS147,SPN!AS147,EPN!AS147,SPD!AS147,SPMW!AS147,SSEH!AS147,SSES!AS147)</f>
        <v>21.190860564699427</v>
      </c>
      <c r="AT147" s="476">
        <f>CHOOSE($B$3,ENWL!AT147,NPgN!AT147,NPgY!AT147,WMID!AT147,EMID!AT147,SWALES!AT147,SWEST!AT147,LPN!AT147,SPN!AT147,EPN!AT147,SPD!AT147,SPMW!AT147,SSEH!AT147,SSES!AT147)</f>
        <v>20.791354697308087</v>
      </c>
      <c r="AU147" s="476">
        <f>CHOOSE($B$3,ENWL!AU147,NPgN!AU147,NPgY!AU147,WMID!AU147,EMID!AU147,SWALES!AU147,SWEST!AU147,LPN!AU147,SPN!AU147,EPN!AU147,SPD!AU147,SPMW!AU147,SSEH!AU147,SSES!AU147)</f>
        <v>20.729808099153111</v>
      </c>
      <c r="AV147" s="476">
        <f>CHOOSE($B$3,ENWL!AV147,NPgN!AV147,NPgY!AV147,WMID!AV147,EMID!AV147,SWALES!AV147,SWEST!AV147,LPN!AV147,SPN!AV147,EPN!AV147,SPD!AV147,SPMW!AV147,SSEH!AV147,SSES!AV147)</f>
        <v>20.726026831586598</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4"/>
      <c r="AR148" s="476">
        <f>CHOOSE($B$3,ENWL!AR148,NPgN!AR148,NPgY!AR148,WMID!AR148,EMID!AR148,SWALES!AR148,SWEST!AR148,LPN!AR148,SPN!AR148,EPN!AR148,SPD!AR148,SPMW!AR148,SSEH!AR148,SSES!AR148)</f>
        <v>2.8</v>
      </c>
      <c r="AS148" s="476">
        <f>CHOOSE($B$3,ENWL!AS148,NPgN!AS148,NPgY!AS148,WMID!AS148,EMID!AS148,SWALES!AS148,SWEST!AS148,LPN!AS148,SPN!AS148,EPN!AS148,SPD!AS148,SPMW!AS148,SSEH!AS148,SSES!AS148)</f>
        <v>2.8</v>
      </c>
      <c r="AT148" s="476">
        <f>CHOOSE($B$3,ENWL!AT148,NPgN!AT148,NPgY!AT148,WMID!AT148,EMID!AT148,SWALES!AT148,SWEST!AT148,LPN!AT148,SPN!AT148,EPN!AT148,SPD!AT148,SPMW!AT148,SSEH!AT148,SSES!AT148)</f>
        <v>2.8</v>
      </c>
      <c r="AU148" s="476">
        <f>CHOOSE($B$3,ENWL!AU148,NPgN!AU148,NPgY!AU148,WMID!AU148,EMID!AU148,SWALES!AU148,SWEST!AU148,LPN!AU148,SPN!AU148,EPN!AU148,SPD!AU148,SPMW!AU148,SSEH!AU148,SSES!AU148)</f>
        <v>2.8</v>
      </c>
      <c r="AV148" s="476">
        <f>CHOOSE($B$3,ENWL!AV148,NPgN!AV148,NPgY!AV148,WMID!AV148,EMID!AV148,SWALES!AV148,SWEST!AV148,LPN!AV148,SPN!AV148,EPN!AV148,SPD!AV148,SPMW!AV148,SSEH!AV148,SSES!AV148)</f>
        <v>2.8</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4"/>
      <c r="AR149" s="476">
        <f>CHOOSE($B$3,ENWL!AR149,NPgN!AR149,NPgY!AR149,WMID!AR149,EMID!AR149,SWALES!AR149,SWEST!AR149,LPN!AR149,SPN!AR149,EPN!AR149,SPD!AR149,SPMW!AR149,SSEH!AR149,SSES!AR149)</f>
        <v>0.40250000000000002</v>
      </c>
      <c r="AS149" s="476">
        <f>CHOOSE($B$3,ENWL!AS149,NPgN!AS149,NPgY!AS149,WMID!AS149,EMID!AS149,SWALES!AS149,SWEST!AS149,LPN!AS149,SPN!AS149,EPN!AS149,SPD!AS149,SPMW!AS149,SSEH!AS149,SSES!AS149)</f>
        <v>0.40250000000000002</v>
      </c>
      <c r="AT149" s="476">
        <f>CHOOSE($B$3,ENWL!AT149,NPgN!AT149,NPgY!AT149,WMID!AT149,EMID!AT149,SWALES!AT149,SWEST!AT149,LPN!AT149,SPN!AT149,EPN!AT149,SPD!AT149,SPMW!AT149,SSEH!AT149,SSES!AT149)</f>
        <v>0.40250000000000002</v>
      </c>
      <c r="AU149" s="476">
        <f>CHOOSE($B$3,ENWL!AU149,NPgN!AU149,NPgY!AU149,WMID!AU149,EMID!AU149,SWALES!AU149,SWEST!AU149,LPN!AU149,SPN!AU149,EPN!AU149,SPD!AU149,SPMW!AU149,SSEH!AU149,SSES!AU149)</f>
        <v>0.40250000000000002</v>
      </c>
      <c r="AV149" s="476">
        <f>CHOOSE($B$3,ENWL!AV149,NPgN!AV149,NPgY!AV149,WMID!AV149,EMID!AV149,SWALES!AV149,SWEST!AV149,LPN!AV149,SPN!AV149,EPN!AV149,SPD!AV149,SPMW!AV149,SSEH!AV149,SSES!AV149)</f>
        <v>0.40250000000000002</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4"/>
      <c r="AR150" s="476">
        <f>CHOOSE($B$3,ENWL!AR150,NPgN!AR150,NPgY!AR150,WMID!AR150,EMID!AR150,SWALES!AR150,SWEST!AR150,LPN!AR150,SPN!AR150,EPN!AR150,SPD!AR150,SPMW!AR150,SSEH!AR150,SSES!AR150)</f>
        <v>0</v>
      </c>
      <c r="AS150" s="476">
        <f>CHOOSE($B$3,ENWL!AS150,NPgN!AS150,NPgY!AS150,WMID!AS150,EMID!AS150,SWALES!AS150,SWEST!AS150,LPN!AS150,SPN!AS150,EPN!AS150,SPD!AS150,SPMW!AS150,SSEH!AS150,SSES!AS150)</f>
        <v>0</v>
      </c>
      <c r="AT150" s="476">
        <f>CHOOSE($B$3,ENWL!AT150,NPgN!AT150,NPgY!AT150,WMID!AT150,EMID!AT150,SWALES!AT150,SWEST!AT150,LPN!AT150,SPN!AT150,EPN!AT150,SPD!AT150,SPMW!AT150,SSEH!AT150,SSES!AT150)</f>
        <v>0</v>
      </c>
      <c r="AU150" s="476">
        <f>CHOOSE($B$3,ENWL!AU150,NPgN!AU150,NPgY!AU150,WMID!AU150,EMID!AU150,SWALES!AU150,SWEST!AU150,LPN!AU150,SPN!AU150,EPN!AU150,SPD!AU150,SPMW!AU150,SSEH!AU150,SSES!AU150)</f>
        <v>0</v>
      </c>
      <c r="AV150" s="476">
        <f>CHOOSE($B$3,ENWL!AV150,NPgN!AV150,NPgY!AV150,WMID!AV150,EMID!AV150,SWALES!AV150,SWEST!AV150,LPN!AV150,SPN!AV150,EPN!AV150,SPD!AV150,SPMW!AV150,SSEH!AV150,SSES!AV150)</f>
        <v>0</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4"/>
      <c r="AR151" s="476">
        <f>CHOOSE($B$3,ENWL!AR151,NPgN!AR151,NPgY!AR151,WMID!AR151,EMID!AR151,SWALES!AR151,SWEST!AR151,LPN!AR151,SPN!AR151,EPN!AR151,SPD!AR151,SPMW!AR151,SSEH!AR151,SSES!AR151)</f>
        <v>14.024045617407259</v>
      </c>
      <c r="AS151" s="476">
        <f>CHOOSE($B$3,ENWL!AS151,NPgN!AS151,NPgY!AS151,WMID!AS151,EMID!AS151,SWALES!AS151,SWEST!AS151,LPN!AS151,SPN!AS151,EPN!AS151,SPD!AS151,SPMW!AS151,SSEH!AS151,SSES!AS151)</f>
        <v>0.44157488289182811</v>
      </c>
      <c r="AT151" s="476">
        <f>CHOOSE($B$3,ENWL!AT151,NPgN!AT151,NPgY!AT151,WMID!AT151,EMID!AT151,SWALES!AT151,SWEST!AT151,LPN!AT151,SPN!AT151,EPN!AT151,SPD!AT151,SPMW!AT151,SSEH!AT151,SSES!AT151)</f>
        <v>0</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4"/>
      <c r="AR152" s="476">
        <f>CHOOSE($B$3,ENWL!AR152,NPgN!AR152,NPgY!AR152,WMID!AR152,EMID!AR152,SWALES!AR152,SWEST!AR152,LPN!AR152,SPN!AR152,EPN!AR152,SPD!AR152,SPMW!AR152,SSEH!AR152,SSES!AR152)</f>
        <v>4.0977050640224583E-2</v>
      </c>
      <c r="AS152" s="476">
        <f>CHOOSE($B$3,ENWL!AS152,NPgN!AS152,NPgY!AS152,WMID!AS152,EMID!AS152,SWALES!AS152,SWEST!AS152,LPN!AS152,SPN!AS152,EPN!AS152,SPD!AS152,SPMW!AS152,SSEH!AS152,SSES!AS152)</f>
        <v>0.11563922834623423</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4"/>
      <c r="AR153" s="476">
        <f>CHOOSE($B$3,ENWL!AR153,NPgN!AR153,NPgY!AR153,WMID!AR153,EMID!AR153,SWALES!AR153,SWEST!AR153,LPN!AR153,SPN!AR153,EPN!AR153,SPD!AR153,SPMW!AR153,SSEH!AR153,SSES!AR153)</f>
        <v>29.993191576581179</v>
      </c>
      <c r="AS153" s="476">
        <f>CHOOSE($B$3,ENWL!AS153,NPgN!AS153,NPgY!AS153,WMID!AS153,EMID!AS153,SWALES!AS153,SWEST!AS153,LPN!AS153,SPN!AS153,EPN!AS153,SPD!AS153,SPMW!AS153,SSEH!AS153,SSES!AS153)</f>
        <v>-5.75</v>
      </c>
      <c r="AT153" s="476">
        <f>CHOOSE($B$3,ENWL!AT153,NPgN!AT153,NPgY!AT153,WMID!AT153,EMID!AT153,SWALES!AT153,SWEST!AT153,LPN!AT153,SPN!AT153,EPN!AT153,SPD!AT153,SPMW!AT153,SSEH!AT153,SSES!AT153)</f>
        <v>-5.75</v>
      </c>
      <c r="AU153" s="476">
        <f>CHOOSE($B$3,ENWL!AU153,NPgN!AU153,NPgY!AU153,WMID!AU153,EMID!AU153,SWALES!AU153,SWEST!AU153,LPN!AU153,SPN!AU153,EPN!AU153,SPD!AU153,SPMW!AU153,SSEH!AU153,SSES!AU153)</f>
        <v>-5.75</v>
      </c>
      <c r="AV153" s="476">
        <f>CHOOSE($B$3,ENWL!AV153,NPgN!AV153,NPgY!AV153,WMID!AV153,EMID!AV153,SWALES!AV153,SWEST!AV153,LPN!AV153,SPN!AV153,EPN!AV153,SPD!AV153,SPMW!AV153,SSEH!AV153,SSES!AV153)</f>
        <v>-5.7448273360144393</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4"/>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4"/>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4"/>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4"/>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4"/>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4"/>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4"/>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4"/>
      <c r="AR162" s="476">
        <f>CHOOSE($B$3,ENWL!AR162,NPgN!AR162,NPgY!AR162,WMID!AR162,EMID!AR162,SWALES!AR162,SWEST!AR162,LPN!AR162,SPN!AR162,EPN!AR162,SPD!AR162,SPMW!AR162,SSEH!AR162,SSES!AR162)</f>
        <v>0</v>
      </c>
      <c r="AS162" s="476">
        <f>CHOOSE($B$3,ENWL!AS162,NPgN!AS162,NPgY!AS162,WMID!AS162,EMID!AS162,SWALES!AS162,SWEST!AS162,LPN!AS162,SPN!AS162,EPN!AS162,SPD!AS162,SPMW!AS162,SSEH!AS162,SSES!AS162)</f>
        <v>0</v>
      </c>
      <c r="AT162" s="476">
        <f>CHOOSE($B$3,ENWL!AT162,NPgN!AT162,NPgY!AT162,WMID!AT162,EMID!AT162,SWALES!AT162,SWEST!AT162,LPN!AT162,SPN!AT162,EPN!AT162,SPD!AT162,SPMW!AT162,SSEH!AT162,SSES!AT162)</f>
        <v>0</v>
      </c>
      <c r="AU162" s="476">
        <f>CHOOSE($B$3,ENWL!AU162,NPgN!AU162,NPgY!AU162,WMID!AU162,EMID!AU162,SWALES!AU162,SWEST!AU162,LPN!AU162,SPN!AU162,EPN!AU162,SPD!AU162,SPMW!AU162,SSEH!AU162,SSES!AU162)</f>
        <v>0</v>
      </c>
      <c r="AV162" s="476">
        <f>CHOOSE($B$3,ENWL!AV162,NPgN!AV162,NPgY!AV162,WMID!AV162,EMID!AV162,SWALES!AV162,SWEST!AV162,LPN!AV162,SPN!AV162,EPN!AV162,SPD!AV162,SPMW!AV162,SSEH!AV162,SSES!AV162)</f>
        <v>0</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4"/>
      <c r="AR163" s="476">
        <f>CHOOSE($B$3,ENWL!AR163,NPgN!AR163,NPgY!AR163,WMID!AR163,EMID!AR163,SWALES!AR163,SWEST!AR163,LPN!AR163,SPN!AR163,EPN!AR163,SPD!AR163,SPMW!AR163,SSEH!AR163,SSES!AR163)</f>
        <v>0</v>
      </c>
      <c r="AS163" s="476">
        <f>CHOOSE($B$3,ENWL!AS163,NPgN!AS163,NPgY!AS163,WMID!AS163,EMID!AS163,SWALES!AS163,SWEST!AS163,LPN!AS163,SPN!AS163,EPN!AS163,SPD!AS163,SPMW!AS163,SSEH!AS163,SSES!AS163)</f>
        <v>0</v>
      </c>
      <c r="AT163" s="476">
        <f>CHOOSE($B$3,ENWL!AT163,NPgN!AT163,NPgY!AT163,WMID!AT163,EMID!AT163,SWALES!AT163,SWEST!AT163,LPN!AT163,SPN!AT163,EPN!AT163,SPD!AT163,SPMW!AT163,SSEH!AT163,SSES!AT163)</f>
        <v>0</v>
      </c>
      <c r="AU163" s="476">
        <f>CHOOSE($B$3,ENWL!AU163,NPgN!AU163,NPgY!AU163,WMID!AU163,EMID!AU163,SWALES!AU163,SWEST!AU163,LPN!AU163,SPN!AU163,EPN!AU163,SPD!AU163,SPMW!AU163,SSEH!AU163,SSES!AU163)</f>
        <v>0</v>
      </c>
      <c r="AV163" s="476">
        <f>CHOOSE($B$3,ENWL!AV163,NPgN!AV163,NPgY!AV163,WMID!AV163,EMID!AV163,SWALES!AV163,SWEST!AV163,LPN!AV163,SPN!AV163,EPN!AV163,SPD!AV163,SPMW!AV163,SSEH!AV163,SSES!AV163)</f>
        <v>0</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4"/>
      <c r="AR164" s="476">
        <f>CHOOSE($B$3,ENWL!AR164,NPgN!AR164,NPgY!AR164,WMID!AR164,EMID!AR164,SWALES!AR164,SWEST!AR164,LPN!AR164,SPN!AR164,EPN!AR164,SPD!AR164,SPMW!AR164,SSEH!AR164,SSES!AR164)</f>
        <v>0</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4"/>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4"/>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4"/>
      <c r="AR167" s="476">
        <f>CHOOSE($B$3,ENWL!AR167,NPgN!AR167,NPgY!AR167,WMID!AR167,EMID!AR167,SWALES!AR167,SWEST!AR167,LPN!AR167,SPN!AR167,EPN!AR167,SPD!AR167,SPMW!AR167,SSEH!AR167,SSES!AR167)</f>
        <v>0</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4"/>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4"/>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4"/>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4"/>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4"/>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4"/>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4"/>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4"/>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4"/>
      <c r="AR177" s="476">
        <f>CHOOSE($B$3,ENWL!AR177,NPgN!AR177,NPgY!AR177,WMID!AR177,EMID!AR177,SWALES!AR177,SWEST!AR177,LPN!AR177,SPN!AR177,EPN!AR177,SPD!AR177,SPMW!AR177,SSEH!AR177,SSES!AR177)</f>
        <v>1.1769362633999998</v>
      </c>
      <c r="AS177" s="476">
        <f>CHOOSE($B$3,ENWL!AS177,NPgN!AS177,NPgY!AS177,WMID!AS177,EMID!AS177,SWALES!AS177,SWEST!AS177,LPN!AS177,SPN!AS177,EPN!AS177,SPD!AS177,SPMW!AS177,SSEH!AS177,SSES!AS177)</f>
        <v>1.1769362633999998</v>
      </c>
      <c r="AT177" s="476">
        <f>CHOOSE($B$3,ENWL!AT177,NPgN!AT177,NPgY!AT177,WMID!AT177,EMID!AT177,SWALES!AT177,SWEST!AT177,LPN!AT177,SPN!AT177,EPN!AT177,SPD!AT177,SPMW!AT177,SSEH!AT177,SSES!AT177)</f>
        <v>1.1769362633999998</v>
      </c>
      <c r="AU177" s="476">
        <f>CHOOSE($B$3,ENWL!AU177,NPgN!AU177,NPgY!AU177,WMID!AU177,EMID!AU177,SWALES!AU177,SWEST!AU177,LPN!AU177,SPN!AU177,EPN!AU177,SPD!AU177,SPMW!AU177,SSEH!AU177,SSES!AU177)</f>
        <v>1.1769362633999998</v>
      </c>
      <c r="AV177" s="476">
        <f>CHOOSE($B$3,ENWL!AV177,NPgN!AV177,NPgY!AV177,WMID!AV177,EMID!AV177,SWALES!AV177,SWEST!AV177,LPN!AV177,SPN!AV177,EPN!AV177,SPD!AV177,SPMW!AV177,SSEH!AV177,SSES!AV177)</f>
        <v>1.1769362633999998</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4"/>
      <c r="AR178" s="476">
        <f>CHOOSE($B$3,ENWL!AR178,NPgN!AR178,NPgY!AR178,WMID!AR178,EMID!AR178,SWALES!AR178,SWEST!AR178,LPN!AR178,SPN!AR178,EPN!AR178,SPD!AR178,SPMW!AR178,SSEH!AR178,SSES!AR178)</f>
        <v>1.4424811502568935</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4"/>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4"/>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4"/>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4"/>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4"/>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4"/>
      <c r="AR184" s="410">
        <f>CHOOSE($B$3,ENWL!AR184,NPgN!AR184,NPgY!AR184,WMID!AR184,EMID!AR184,SWALES!AR184,SWEST!AR184,LPN!AR184,SPN!AR184,EPN!AR184,SPD!AR184,SPMW!AR184,SSEH!AR184,SSES!AR184)</f>
        <v>1.111111</v>
      </c>
      <c r="AS184" s="208"/>
      <c r="AT184" s="208"/>
      <c r="AU184" s="208"/>
      <c r="AV184" s="208"/>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4"/>
      <c r="AR185" s="410">
        <f>CHOOSE($B$3,ENWL!AR185,NPgN!AR185,NPgY!AR185,WMID!AR185,EMID!AR185,SWALES!AR185,SWEST!AR185,LPN!AR185,SPN!AR185,EPN!AR185,SPD!AR185,SPMW!AR185,SSEH!AR185,SSES!AR185)</f>
        <v>1.111111</v>
      </c>
      <c r="AS185" s="208"/>
      <c r="AT185" s="208"/>
      <c r="AU185" s="208"/>
      <c r="AV185" s="208"/>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4"/>
      <c r="AR186" s="410">
        <f>CHOOSE($B$3,ENWL!AR186,NPgN!AR186,NPgY!AR186,WMID!AR186,EMID!AR186,SWALES!AR186,SWEST!AR186,LPN!AR186,SPN!AR186,EPN!AR186,SPD!AR186,SPMW!AR186,SSEH!AR186,SSES!AR186)</f>
        <v>1.111111</v>
      </c>
      <c r="AS186" s="208"/>
      <c r="AT186" s="208"/>
      <c r="AU186" s="208"/>
      <c r="AV186" s="208"/>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4"/>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4"/>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4"/>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4"/>
      <c r="AR191" s="476">
        <f>CHOOSE($B$3,ENWL!AR191,NPgN!AR191,NPgY!AR191,WMID!AR191,EMID!AR191,SWALES!AR191,SWEST!AR191,LPN!AR191,SPN!AR191,EPN!AR191,SPD!AR191,SPMW!AR191,SSEH!AR191,SSES!AR191)</f>
        <v>0</v>
      </c>
      <c r="AS191" s="476">
        <f>CHOOSE($B$3,ENWL!AS191,NPgN!AS191,NPgY!AS191,WMID!AS191,EMID!AS191,SWALES!AS191,SWEST!AS191,LPN!AS191,SPN!AS191,EPN!AS191,SPD!AS191,SPMW!AS191,SSEH!AS191,SSES!AS191)</f>
        <v>0</v>
      </c>
      <c r="AT191" s="476">
        <f>CHOOSE($B$3,ENWL!AT191,NPgN!AT191,NPgY!AT191,WMID!AT191,EMID!AT191,SWALES!AT191,SWEST!AT191,LPN!AT191,SPN!AT191,EPN!AT191,SPD!AT191,SPMW!AT191,SSEH!AT191,SSES!AT191)</f>
        <v>0</v>
      </c>
      <c r="AU191" s="476">
        <f>CHOOSE($B$3,ENWL!AU191,NPgN!AU191,NPgY!AU191,WMID!AU191,EMID!AU191,SWALES!AU191,SWEST!AU191,LPN!AU191,SPN!AU191,EPN!AU191,SPD!AU191,SPMW!AU191,SSEH!AU191,SSES!AU191)</f>
        <v>0</v>
      </c>
      <c r="AV191" s="476">
        <f>CHOOSE($B$3,ENWL!AV191,NPgN!AV191,NPgY!AV191,WMID!AV191,EMID!AV191,SWALES!AV191,SWEST!AV191,LPN!AV191,SPN!AV191,EPN!AV191,SPD!AV191,SPMW!AV191,SSEH!AV191,SSES!AV191)</f>
        <v>0</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4"/>
      <c r="AR192" s="476">
        <f>CHOOSE($B$3,ENWL!AR192,NPgN!AR192,NPgY!AR192,WMID!AR192,EMID!AR192,SWALES!AR192,SWEST!AR192,LPN!AR192,SPN!AR192,EPN!AR192,SPD!AR192,SPMW!AR192,SSEH!AR192,SSES!AR192)</f>
        <v>0</v>
      </c>
      <c r="AS192" s="476">
        <f>CHOOSE($B$3,ENWL!AS192,NPgN!AS192,NPgY!AS192,WMID!AS192,EMID!AS192,SWALES!AS192,SWEST!AS192,LPN!AS192,SPN!AS192,EPN!AS192,SPD!AS192,SPMW!AS192,SSEH!AS192,SSES!AS192)</f>
        <v>0</v>
      </c>
      <c r="AT192" s="476">
        <f>CHOOSE($B$3,ENWL!AT192,NPgN!AT192,NPgY!AT192,WMID!AT192,EMID!AT192,SWALES!AT192,SWEST!AT192,LPN!AT192,SPN!AT192,EPN!AT192,SPD!AT192,SPMW!AT192,SSEH!AT192,SSES!AT192)</f>
        <v>0</v>
      </c>
      <c r="AU192" s="476">
        <f>CHOOSE($B$3,ENWL!AU192,NPgN!AU192,NPgY!AU192,WMID!AU192,EMID!AU192,SWALES!AU192,SWEST!AU192,LPN!AU192,SPN!AU192,EPN!AU192,SPD!AU192,SPMW!AU192,SSEH!AU192,SSES!AU192)</f>
        <v>0</v>
      </c>
      <c r="AV192" s="476">
        <f>CHOOSE($B$3,ENWL!AV192,NPgN!AV192,NPgY!AV192,WMID!AV192,EMID!AV192,SWALES!AV192,SWEST!AV192,LPN!AV192,SPN!AV192,EPN!AV192,SPD!AV192,SPMW!AV192,SSEH!AV192,SSES!AV192)</f>
        <v>0</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4"/>
      <c r="AR193" s="476">
        <f>CHOOSE($B$3,ENWL!AR193,NPgN!AR193,NPgY!AR193,WMID!AR193,EMID!AR193,SWALES!AR193,SWEST!AR193,LPN!AR193,SPN!AR193,EPN!AR193,SPD!AR193,SPMW!AR193,SSEH!AR193,SSES!AR193)</f>
        <v>1.00882314397044</v>
      </c>
      <c r="AS193" s="476">
        <f>CHOOSE($B$3,ENWL!AS193,NPgN!AS193,NPgY!AS193,WMID!AS193,EMID!AS193,SWALES!AS193,SWEST!AS193,LPN!AS193,SPN!AS193,EPN!AS193,SPD!AS193,SPMW!AS193,SSEH!AS193,SSES!AS193)</f>
        <v>1.1482229466122724</v>
      </c>
      <c r="AT193" s="476">
        <f>CHOOSE($B$3,ENWL!AT193,NPgN!AT193,NPgY!AT193,WMID!AT193,EMID!AT193,SWALES!AT193,SWEST!AT193,LPN!AT193,SPN!AT193,EPN!AT193,SPD!AT193,SPMW!AT193,SSEH!AT193,SSES!AT193)</f>
        <v>1.4298489583934437</v>
      </c>
      <c r="AU193" s="476">
        <f>CHOOSE($B$3,ENWL!AU193,NPgN!AU193,NPgY!AU193,WMID!AU193,EMID!AU193,SWALES!AU193,SWEST!AU193,LPN!AU193,SPN!AU193,EPN!AU193,SPD!AU193,SPMW!AU193,SSEH!AU193,SSES!AU193)</f>
        <v>1.9886250040329405</v>
      </c>
      <c r="AV193" s="476">
        <f>CHOOSE($B$3,ENWL!AV193,NPgN!AV193,NPgY!AV193,WMID!AV193,EMID!AV193,SWALES!AV193,SWEST!AV193,LPN!AV193,SPN!AV193,EPN!AV193,SPD!AV193,SPMW!AV193,SSEH!AV193,SSES!AV193)</f>
        <v>3.100814972910797</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4"/>
      <c r="AR194" s="476">
        <f>CHOOSE($B$3,ENWL!AR194,NPgN!AR194,NPgY!AR194,WMID!AR194,EMID!AR194,SWALES!AR194,SWEST!AR194,LPN!AR194,SPN!AR194,EPN!AR194,SPD!AR194,SPMW!AR194,SSEH!AR194,SSES!AR194)</f>
        <v>-0.98904229801023535</v>
      </c>
      <c r="AS194" s="476">
        <f>CHOOSE($B$3,ENWL!AS194,NPgN!AS194,NPgY!AS194,WMID!AS194,EMID!AS194,SWALES!AS194,SWEST!AS194,LPN!AS194,SPN!AS194,EPN!AS194,SPD!AS194,SPMW!AS194,SSEH!AS194,SSES!AS194)</f>
        <v>-1.1257087711885023</v>
      </c>
      <c r="AT194" s="476">
        <f>CHOOSE($B$3,ENWL!AT194,NPgN!AT194,NPgY!AT194,WMID!AT194,EMID!AT194,SWALES!AT194,SWEST!AT194,LPN!AT194,SPN!AT194,EPN!AT194,SPD!AT194,SPMW!AT194,SSEH!AT194,SSES!AT194)</f>
        <v>-1.4018127043072977</v>
      </c>
      <c r="AU194" s="476">
        <f>CHOOSE($B$3,ENWL!AU194,NPgN!AU194,NPgY!AU194,WMID!AU194,EMID!AU194,SWALES!AU194,SWEST!AU194,LPN!AU194,SPN!AU194,EPN!AU194,SPD!AU194,SPMW!AU194,SSEH!AU194,SSES!AU194)</f>
        <v>-1.9496323568950398</v>
      </c>
      <c r="AV194" s="476">
        <f>CHOOSE($B$3,ENWL!AV194,NPgN!AV194,NPgY!AV194,WMID!AV194,EMID!AV194,SWALES!AV194,SWEST!AV194,LPN!AV194,SPN!AV194,EPN!AV194,SPD!AV194,SPMW!AV194,SSEH!AV194,SSES!AV194)</f>
        <v>-3.0400146793243108</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4"/>
      <c r="AR195" s="476">
        <f>CHOOSE($B$3,ENWL!AR195,NPgN!AR195,NPgY!AR195,WMID!AR195,EMID!AR195,SWALES!AR195,SWEST!AR195,LPN!AR195,SPN!AR195,EPN!AR195,SPD!AR195,SPMW!AR195,SSEH!AR195,SSES!AR195)</f>
        <v>2.1518313194027407</v>
      </c>
      <c r="AS195" s="476">
        <f>CHOOSE($B$3,ENWL!AS195,NPgN!AS195,NPgY!AS195,WMID!AS195,EMID!AS195,SWALES!AS195,SWEST!AS195,LPN!AS195,SPN!AS195,EPN!AS195,SPD!AS195,SPMW!AS195,SSEH!AS195,SSES!AS195)</f>
        <v>2.7554648843967398</v>
      </c>
      <c r="AT195" s="476">
        <f>CHOOSE($B$3,ENWL!AT195,NPgN!AT195,NPgY!AT195,WMID!AT195,EMID!AT195,SWALES!AT195,SWEST!AT195,LPN!AT195,SPN!AT195,EPN!AT195,SPD!AT195,SPMW!AT195,SSEH!AT195,SSES!AT195)</f>
        <v>3.9693663952638332</v>
      </c>
      <c r="AU195" s="476">
        <f>CHOOSE($B$3,ENWL!AU195,NPgN!AU195,NPgY!AU195,WMID!AU195,EMID!AU195,SWALES!AU195,SWEST!AU195,LPN!AU195,SPN!AU195,EPN!AU195,SPD!AU195,SPMW!AU195,SSEH!AU195,SSES!AU195)</f>
        <v>6.3726038761284238</v>
      </c>
      <c r="AV195" s="476">
        <f>CHOOSE($B$3,ENWL!AV195,NPgN!AV195,NPgY!AV195,WMID!AV195,EMID!AV195,SWALES!AV195,SWEST!AV195,LPN!AV195,SPN!AV195,EPN!AV195,SPD!AV195,SPMW!AV195,SSEH!AV195,SSES!AV195)</f>
        <v>11.146357148524215</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4"/>
      <c r="AR196" s="476">
        <f>CHOOSE($B$3,ENWL!AR196,NPgN!AR196,NPgY!AR196,WMID!AR196,EMID!AR196,SWALES!AR196,SWEST!AR196,LPN!AR196,SPN!AR196,EPN!AR196,SPD!AR196,SPMW!AR196,SSEH!AR196,SSES!AR196)</f>
        <v>-2.1096385484340594</v>
      </c>
      <c r="AS196" s="476">
        <f>CHOOSE($B$3,ENWL!AS196,NPgN!AS196,NPgY!AS196,WMID!AS196,EMID!AS196,SWALES!AS196,SWEST!AS196,LPN!AS196,SPN!AS196,EPN!AS196,SPD!AS196,SPMW!AS196,SSEH!AS196,SSES!AS196)</f>
        <v>-2.701436161173274</v>
      </c>
      <c r="AT196" s="476">
        <f>CHOOSE($B$3,ENWL!AT196,NPgN!AT196,NPgY!AT196,WMID!AT196,EMID!AT196,SWALES!AT196,SWEST!AT196,LPN!AT196,SPN!AT196,EPN!AT196,SPD!AT196,SPMW!AT196,SSEH!AT196,SSES!AT196)</f>
        <v>-3.891535681631209</v>
      </c>
      <c r="AU196" s="476">
        <f>CHOOSE($B$3,ENWL!AU196,NPgN!AU196,NPgY!AU196,WMID!AU196,EMID!AU196,SWALES!AU196,SWEST!AU196,LPN!AU196,SPN!AU196,EPN!AU196,SPD!AU196,SPMW!AU196,SSEH!AU196,SSES!AU196)</f>
        <v>-6.2476508589494353</v>
      </c>
      <c r="AV196" s="476">
        <f>CHOOSE($B$3,ENWL!AV196,NPgN!AV196,NPgY!AV196,WMID!AV196,EMID!AV196,SWALES!AV196,SWEST!AV196,LPN!AV196,SPN!AV196,EPN!AV196,SPD!AV196,SPMW!AV196,SSEH!AV196,SSES!AV196)</f>
        <v>-10.927801126004132</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4"/>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4"/>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4"/>
      <c r="AR199" s="476">
        <f>CHOOSE($B$3,ENWL!AR199,NPgN!AR199,NPgY!AR199,WMID!AR199,EMID!AR199,SWALES!AR199,SWEST!AR199,LPN!AR199,SPN!AR199,EPN!AR199,SPD!AR199,SPMW!AR199,SSEH!AR199,SSES!AR199)</f>
        <v>0.72090850021739672</v>
      </c>
      <c r="AS199" s="476">
        <f>CHOOSE($B$3,ENWL!AS199,NPgN!AS199,NPgY!AS199,WMID!AS199,EMID!AS199,SWALES!AS199,SWEST!AS199,LPN!AS199,SPN!AS199,EPN!AS199,SPD!AS199,SPMW!AS199,SSEH!AS199,SSES!AS199)</f>
        <v>0.7189621152454454</v>
      </c>
      <c r="AT199" s="476">
        <f>CHOOSE($B$3,ENWL!AT199,NPgN!AT199,NPgY!AT199,WMID!AT199,EMID!AT199,SWALES!AT199,SWEST!AT199,LPN!AT199,SPN!AT199,EPN!AT199,SPD!AT199,SPMW!AT199,SSEH!AT199,SSES!AT199)</f>
        <v>0.7193479940624945</v>
      </c>
      <c r="AU199" s="476">
        <f>CHOOSE($B$3,ENWL!AU199,NPgN!AU199,NPgY!AU199,WMID!AU199,EMID!AU199,SWALES!AU199,SWEST!AU199,LPN!AU199,SPN!AU199,EPN!AU199,SPD!AU199,SPMW!AU199,SSEH!AU199,SSES!AU199)</f>
        <v>0.71635768940318667</v>
      </c>
      <c r="AV199" s="476">
        <f>CHOOSE($B$3,ENWL!AV199,NPgN!AV199,NPgY!AV199,WMID!AV199,EMID!AV199,SWALES!AV199,SWEST!AV199,LPN!AV199,SPN!AV199,EPN!AV199,SPD!AV199,SPMW!AV199,SSEH!AV199,SSES!AV199)</f>
        <v>0.71185798128164468</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4"/>
      <c r="AR200" s="476">
        <f>CHOOSE($B$3,ENWL!AR200,NPgN!AR200,NPgY!AR200,WMID!AR200,EMID!AR200,SWALES!AR200,SWEST!AR200,LPN!AR200,SPN!AR200,EPN!AR200,SPD!AR200,SPMW!AR200,SSEH!AR200,SSES!AR200)</f>
        <v>-0.7067730394288203</v>
      </c>
      <c r="AS200" s="476">
        <f>CHOOSE($B$3,ENWL!AS200,NPgN!AS200,NPgY!AS200,WMID!AS200,EMID!AS200,SWALES!AS200,SWEST!AS200,LPN!AS200,SPN!AS200,EPN!AS200,SPD!AS200,SPMW!AS200,SSEH!AS200,SSES!AS200)</f>
        <v>-0.70486481886808372</v>
      </c>
      <c r="AT200" s="476">
        <f>CHOOSE($B$3,ENWL!AT200,NPgN!AT200,NPgY!AT200,WMID!AT200,EMID!AT200,SWALES!AT200,SWEST!AT200,LPN!AT200,SPN!AT200,EPN!AT200,SPD!AT200,SPMW!AT200,SSEH!AT200,SSES!AT200)</f>
        <v>-0.70524313143381812</v>
      </c>
      <c r="AU200" s="476">
        <f>CHOOSE($B$3,ENWL!AU200,NPgN!AU200,NPgY!AU200,WMID!AU200,EMID!AU200,SWALES!AU200,SWEST!AU200,LPN!AU200,SPN!AU200,EPN!AU200,SPD!AU200,SPMW!AU200,SSEH!AU200,SSES!AU200)</f>
        <v>-0.70231146019920265</v>
      </c>
      <c r="AV200" s="476">
        <f>CHOOSE($B$3,ENWL!AV200,NPgN!AV200,NPgY!AV200,WMID!AV200,EMID!AV200,SWALES!AV200,SWEST!AV200,LPN!AV200,SPN!AV200,EPN!AV200,SPD!AV200,SPMW!AV200,SSEH!AV200,SSES!AV200)</f>
        <v>-0.69789998164867129</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4"/>
      <c r="AR201" s="476">
        <f>CHOOSE($B$3,ENWL!AR201,NPgN!AR201,NPgY!AR201,WMID!AR201,EMID!AR201,SWALES!AR201,SWEST!AR201,LPN!AR201,SPN!AR201,EPN!AR201,SPD!AR201,SPMW!AR201,SSEH!AR201,SSES!AR201)</f>
        <v>2.1656757373825566</v>
      </c>
      <c r="AS201" s="476">
        <f>CHOOSE($B$3,ENWL!AS201,NPgN!AS201,NPgY!AS201,WMID!AS201,EMID!AS201,SWALES!AS201,SWEST!AS201,LPN!AS201,SPN!AS201,EPN!AS201,SPD!AS201,SPMW!AS201,SSEH!AS201,SSES!AS201)</f>
        <v>1.8359912770178397</v>
      </c>
      <c r="AT201" s="476">
        <f>CHOOSE($B$3,ENWL!AT201,NPgN!AT201,NPgY!AT201,WMID!AT201,EMID!AT201,SWALES!AT201,SWEST!AT201,LPN!AT201,SPN!AT201,EPN!AT201,SPD!AT201,SPMW!AT201,SSEH!AT201,SSES!AT201)</f>
        <v>1.5614070400655273</v>
      </c>
      <c r="AU201" s="476">
        <f>CHOOSE($B$3,ENWL!AU201,NPgN!AU201,NPgY!AU201,WMID!AU201,EMID!AU201,SWALES!AU201,SWEST!AU201,LPN!AU201,SPN!AU201,EPN!AU201,SPD!AU201,SPMW!AU201,SSEH!AU201,SSES!AU201)</f>
        <v>1.3218312239629997</v>
      </c>
      <c r="AV201" s="476">
        <f>CHOOSE($B$3,ENWL!AV201,NPgN!AV201,NPgY!AV201,WMID!AV201,EMID!AV201,SWALES!AV201,SWEST!AV201,LPN!AV201,SPN!AV201,EPN!AV201,SPD!AV201,SPMW!AV201,SSEH!AV201,SSES!AV201)</f>
        <v>1.1166947390763351</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4"/>
      <c r="AR202" s="476">
        <f>CHOOSE($B$3,ENWL!AR202,NPgN!AR202,NPgY!AR202,WMID!AR202,EMID!AR202,SWALES!AR202,SWEST!AR202,LPN!AR202,SPN!AR202,EPN!AR202,SPD!AR202,SPMW!AR202,SSEH!AR202,SSES!AR202)</f>
        <v>-2.1232115072378006</v>
      </c>
      <c r="AS202" s="476">
        <f>CHOOSE($B$3,ENWL!AS202,NPgN!AS202,NPgY!AS202,WMID!AS202,EMID!AS202,SWALES!AS202,SWEST!AS202,LPN!AS202,SPN!AS202,EPN!AS202,SPD!AS202,SPMW!AS202,SSEH!AS202,SSES!AS202)</f>
        <v>-1.7999914480567056</v>
      </c>
      <c r="AT202" s="476">
        <f>CHOOSE($B$3,ENWL!AT202,NPgN!AT202,NPgY!AT202,WMID!AT202,EMID!AT202,SWALES!AT202,SWEST!AT202,LPN!AT202,SPN!AT202,EPN!AT202,SPD!AT202,SPMW!AT202,SSEH!AT202,SSES!AT202)</f>
        <v>-1.530791215750517</v>
      </c>
      <c r="AU202" s="476">
        <f>CHOOSE($B$3,ENWL!AU202,NPgN!AU202,NPgY!AU202,WMID!AU202,EMID!AU202,SWALES!AU202,SWEST!AU202,LPN!AU202,SPN!AU202,EPN!AU202,SPD!AU202,SPMW!AU202,SSEH!AU202,SSES!AU202)</f>
        <v>-1.2959129646696075</v>
      </c>
      <c r="AV202" s="476">
        <f>CHOOSE($B$3,ENWL!AV202,NPgN!AV202,NPgY!AV202,WMID!AV202,EMID!AV202,SWALES!AV202,SWEST!AV202,LPN!AV202,SPN!AV202,EPN!AV202,SPD!AV202,SPMW!AV202,SSEH!AV202,SSES!AV202)</f>
        <v>-1.0947987638003285</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4"/>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4"/>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4"/>
      <c r="AR205" s="476">
        <f>CHOOSE($B$3,ENWL!AR205,NPgN!AR205,NPgY!AR205,WMID!AR205,EMID!AR205,SWALES!AR205,SWEST!AR205,LPN!AR205,SPN!AR205,EPN!AR205,SPD!AR205,SPMW!AR205,SSEH!AR205,SSES!AR205)</f>
        <v>1.5842187060685056</v>
      </c>
      <c r="AS205" s="476">
        <f>CHOOSE($B$3,ENWL!AS205,NPgN!AS205,NPgY!AS205,WMID!AS205,EMID!AS205,SWALES!AS205,SWEST!AS205,LPN!AS205,SPN!AS205,EPN!AS205,SPD!AS205,SPMW!AS205,SSEH!AS205,SSES!AS205)</f>
        <v>1.5803885551857864</v>
      </c>
      <c r="AT205" s="476">
        <f>CHOOSE($B$3,ENWL!AT205,NPgN!AT205,NPgY!AT205,WMID!AT205,EMID!AT205,SWALES!AT205,SWEST!AT205,LPN!AT205,SPN!AT205,EPN!AT205,SPD!AT205,SPMW!AT205,SSEH!AT205,SSES!AT205)</f>
        <v>1.5795318693837128</v>
      </c>
      <c r="AU205" s="476">
        <f>CHOOSE($B$3,ENWL!AU205,NPgN!AU205,NPgY!AU205,WMID!AU205,EMID!AU205,SWALES!AU205,SWEST!AU205,LPN!AU205,SPN!AU205,EPN!AU205,SPD!AU205,SPMW!AU205,SSEH!AU205,SSES!AU205)</f>
        <v>1.5718738635340339</v>
      </c>
      <c r="AV205" s="476">
        <f>CHOOSE($B$3,ENWL!AV205,NPgN!AV205,NPgY!AV205,WMID!AV205,EMID!AV205,SWALES!AV205,SWEST!AV205,LPN!AV205,SPN!AV205,EPN!AV205,SPD!AV205,SPMW!AV205,SSEH!AV205,SSES!AV205)</f>
        <v>1.5612712494379735</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4"/>
      <c r="AR206" s="476">
        <f>CHOOSE($B$3,ENWL!AR206,NPgN!AR206,NPgY!AR206,WMID!AR206,EMID!AR206,SWALES!AR206,SWEST!AR206,LPN!AR206,SPN!AR206,EPN!AR206,SPD!AR206,SPMW!AR206,SSEH!AR206,SSES!AR206)</f>
        <v>-1.5531555941848094</v>
      </c>
      <c r="AS206" s="476">
        <f>CHOOSE($B$3,ENWL!AS206,NPgN!AS206,NPgY!AS206,WMID!AS206,EMID!AS206,SWALES!AS206,SWEST!AS206,LPN!AS206,SPN!AS206,EPN!AS206,SPD!AS206,SPMW!AS206,SSEH!AS206,SSES!AS206)</f>
        <v>-1.5494005442997905</v>
      </c>
      <c r="AT206" s="476">
        <f>CHOOSE($B$3,ENWL!AT206,NPgN!AT206,NPgY!AT206,WMID!AT206,EMID!AT206,SWALES!AT206,SWEST!AT206,LPN!AT206,SPN!AT206,EPN!AT206,SPD!AT206,SPMW!AT206,SSEH!AT206,SSES!AT206)</f>
        <v>-1.5485606562585419</v>
      </c>
      <c r="AU206" s="476">
        <f>CHOOSE($B$3,ENWL!AU206,NPgN!AU206,NPgY!AU206,WMID!AU206,EMID!AU206,SWALES!AU206,SWEST!AU206,LPN!AU206,SPN!AU206,EPN!AU206,SPD!AU206,SPMW!AU206,SSEH!AU206,SSES!AU206)</f>
        <v>-1.5410528073863077</v>
      </c>
      <c r="AV206" s="476">
        <f>CHOOSE($B$3,ENWL!AV206,NPgN!AV206,NPgY!AV206,WMID!AV206,EMID!AV206,SWALES!AV206,SWEST!AV206,LPN!AV206,SPN!AV206,EPN!AV206,SPD!AV206,SPMW!AV206,SSEH!AV206,SSES!AV206)</f>
        <v>-1.5306580876842877</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4"/>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4"/>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4"/>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4"/>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3.2300000000000002E-2</v>
      </c>
      <c r="AU211" s="390">
        <f>CHOOSE($B$3,ENWL!AU211,NPgN!AU211,NPgY!AU211,WMID!AU211,EMID!AU211,SWALES!AU211,SWEST!AU211,LPN!AU211,SPN!AU211,EPN!AU211,SPD!AU211,SPMW!AU211,SSEH!AU211,SSES!AU211)</f>
        <v>3.2399999999999998E-2</v>
      </c>
      <c r="AV211" s="390">
        <f>CHOOSE($B$3,ENWL!AV211,NPgN!AV211,NPgY!AV211,WMID!AV211,EMID!AV211,SWALES!AV211,SWEST!AV211,LPN!AV211,SPN!AV211,EPN!AV211,SPD!AV211,SPMW!AV211,SSEH!AV211,SSES!AV211)</f>
        <v>3.2599999999999997E-2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4"/>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4"/>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2.4299999999999999E-2</v>
      </c>
      <c r="AU213" s="390">
        <f>CHOOSE($B$3,ENWL!AU213,NPgN!AU213,NPgY!AU213,WMID!AU213,EMID!AU213,SWALES!AU213,SWEST!AU213,LPN!AU213,SPN!AU213,EPN!AU213,SPD!AU213,SPMW!AU213,SSEH!AU213,SSES!AU213)</f>
        <v>2.4899999999999999E-2</v>
      </c>
      <c r="AV213" s="390">
        <f>CHOOSE($B$3,ENWL!AV213,NPgN!AV213,NPgY!AV213,WMID!AV213,EMID!AV213,SWALES!AV213,SWEST!AV213,LPN!AV213,SPN!AV213,EPN!AV213,SPD!AV213,SPMW!AV213,SSEH!AV213,SSES!AV213)</f>
        <v>2.5600000000000001E-2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4"/>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4"/>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4"/>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4"/>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4"/>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3.1530000000000002E-2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4"/>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4"/>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4"/>
      <c r="AR223" s="390">
        <f>CHOOSE($B$3,ENWL!AR223,NPgN!AR223,NPgY!AR223,WMID!AR223,EMID!AR223,SWALES!AR223,SWEST!AR223,LPN!AR223,SPN!AR223,EPN!AR223,SPD!AR223,SPMW!AR223,SSEH!AR223,SSES!AR223)</f>
        <v>0.9919</v>
      </c>
      <c r="AS223" s="390">
        <f>CHOOSE($B$3,ENWL!AS223,NPgN!AS223,NPgY!AS223,WMID!AS223,EMID!AS223,SWALES!AS223,SWEST!AS223,LPN!AS223,SPN!AS223,EPN!AS223,SPD!AS223,SPMW!AS223,SSEH!AS223,SSES!AS223)</f>
        <v>1.0008999999999999</v>
      </c>
      <c r="AT223" s="390">
        <f>CHOOSE($B$3,ENWL!AT223,NPgN!AT223,NPgY!AT223,WMID!AT223,EMID!AT223,SWALES!AT223,SWEST!AT223,LPN!AT223,SPN!AT223,EPN!AT223,SPD!AT223,SPMW!AT223,SSEH!AT223,SSES!AT223)</f>
        <v>1.0102</v>
      </c>
      <c r="AU223" s="390">
        <f>CHOOSE($B$3,ENWL!AU223,NPgN!AU223,NPgY!AU223,WMID!AU223,EMID!AU223,SWALES!AU223,SWEST!AU223,LPN!AU223,SPN!AU223,EPN!AU223,SPD!AU223,SPMW!AU223,SSEH!AU223,SSES!AU223)</f>
        <v>1.0202</v>
      </c>
      <c r="AV223" s="390">
        <f>CHOOSE($B$3,ENWL!AV223,NPgN!AV223,NPgY!AV223,WMID!AV223,EMID!AV223,SWALES!AV223,SWEST!AV223,LPN!AV223,SPN!AV223,EPN!AV223,SPD!AV223,SPMW!AV223,SSEH!AV223,SSES!AV223)</f>
        <v>1.0306</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4"/>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4"/>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4"/>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4"/>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4"/>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4"/>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4"/>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4"/>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4"/>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4"/>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4"/>
      <c r="AR234" s="364"/>
      <c r="AS234" s="264"/>
      <c r="AT234" s="264"/>
      <c r="AU234" s="264"/>
      <c r="AV234" s="264"/>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4"/>
      <c r="AR235" s="364"/>
      <c r="AS235" s="264"/>
      <c r="AT235" s="264"/>
      <c r="AU235" s="264"/>
      <c r="AV235" s="264"/>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4"/>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4"/>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4"/>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4"/>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35.959466792851771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4"/>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4"/>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12</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4"/>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4"/>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20</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4"/>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38</v>
      </c>
      <c r="L246" s="413">
        <f>CHOOSE($B$3,ENWL!L246,NPgN!L246,NPgY!L246,WMID!L246,EMID!L246,SWALES!L246,SWEST!L246,LPN!L246,SPN!L246,EPN!L246,SPD!L246,SPMW!L246,SSEH!L246,SSES!L246)</f>
        <v>38</v>
      </c>
      <c r="M246" s="413">
        <f>CHOOSE($B$3,ENWL!M246,NPgN!M246,NPgY!M246,WMID!M246,EMID!M246,SWALES!M246,SWEST!M246,LPN!M246,SPN!M246,EPN!M246,SPD!M246,SPMW!M246,SSEH!M246,SSES!M246)</f>
        <v>38</v>
      </c>
      <c r="N246" s="413">
        <f>CHOOSE($B$3,ENWL!N246,NPgN!N246,NPgY!N246,WMID!N246,EMID!N246,SWALES!N246,SWEST!N246,LPN!N246,SPN!N246,EPN!N246,SPD!N246,SPMW!N246,SSEH!N246,SSES!N246)</f>
        <v>38</v>
      </c>
      <c r="O246" s="413">
        <f>CHOOSE($B$3,ENWL!O246,NPgN!O246,NPgY!O246,WMID!O246,EMID!O246,SWALES!O246,SWEST!O246,LPN!O246,SPN!O246,EPN!O246,SPD!O246,SPMW!O246,SSEH!O246,SSES!O246)</f>
        <v>38</v>
      </c>
      <c r="P246" s="413">
        <f>CHOOSE($B$3,ENWL!P246,NPgN!P246,NPgY!P246,WMID!P246,EMID!P246,SWALES!P246,SWEST!P246,LPN!P246,SPN!P246,EPN!P246,SPD!P246,SPMW!P246,SSEH!P246,SSES!P246)</f>
        <v>38</v>
      </c>
      <c r="Q246" s="413">
        <f>CHOOSE($B$3,ENWL!Q246,NPgN!Q246,NPgY!Q246,WMID!Q246,EMID!Q246,SWALES!Q246,SWEST!Q246,LPN!Q246,SPN!Q246,EPN!Q246,SPD!Q246,SPMW!Q246,SSEH!Q246,SSES!Q246)</f>
        <v>38</v>
      </c>
      <c r="R246" s="413">
        <f>CHOOSE($B$3,ENWL!R246,NPgN!R246,NPgY!R246,WMID!R246,EMID!R246,SWALES!R246,SWEST!R246,LPN!R246,SPN!R246,EPN!R246,SPD!R246,SPMW!R246,SSEH!R246,SSES!R246)</f>
        <v>38</v>
      </c>
      <c r="S246" s="413">
        <f>CHOOSE($B$3,ENWL!S246,NPgN!S246,NPgY!S246,WMID!S246,EMID!S246,SWALES!S246,SWEST!S246,LPN!S246,SPN!S246,EPN!S246,SPD!S246,SPMW!S246,SSEH!S246,SSES!S246)</f>
        <v>38</v>
      </c>
      <c r="T246" s="413">
        <f>CHOOSE($B$3,ENWL!T246,NPgN!T246,NPgY!T246,WMID!T246,EMID!T246,SWALES!T246,SWEST!T246,LPN!T246,SPN!T246,EPN!T246,SPD!T246,SPMW!T246,SSEH!T246,SSES!T246)</f>
        <v>38</v>
      </c>
      <c r="U246" s="413">
        <f>CHOOSE($B$3,ENWL!U246,NPgN!U246,NPgY!U246,WMID!U246,EMID!U246,SWALES!U246,SWEST!U246,LPN!U246,SPN!U246,EPN!U246,SPD!U246,SPMW!U246,SSEH!U246,SSES!U246)</f>
        <v>38</v>
      </c>
      <c r="V246" s="413">
        <f>CHOOSE($B$3,ENWL!V246,NPgN!V246,NPgY!V246,WMID!V246,EMID!V246,SWALES!V246,SWEST!V246,LPN!V246,SPN!V246,EPN!V246,SPD!V246,SPMW!V246,SSEH!V246,SSES!V246)</f>
        <v>38</v>
      </c>
      <c r="W246" s="413">
        <f>CHOOSE($B$3,ENWL!W246,NPgN!W246,NPgY!W246,WMID!W246,EMID!W246,SWALES!W246,SWEST!W246,LPN!W246,SPN!W246,EPN!W246,SPD!W246,SPMW!W246,SSEH!W246,SSES!W246)</f>
        <v>38</v>
      </c>
      <c r="X246" s="413">
        <f>CHOOSE($B$3,ENWL!X246,NPgN!X246,NPgY!X246,WMID!X246,EMID!X246,SWALES!X246,SWEST!X246,LPN!X246,SPN!X246,EPN!X246,SPD!X246,SPMW!X246,SSEH!X246,SSES!X246)</f>
        <v>38</v>
      </c>
      <c r="Y246" s="413">
        <f>CHOOSE($B$3,ENWL!Y246,NPgN!Y246,NPgY!Y246,WMID!Y246,EMID!Y246,SWALES!Y246,SWEST!Y246,LPN!Y246,SPN!Y246,EPN!Y246,SPD!Y246,SPMW!Y246,SSEH!Y246,SSES!Y246)</f>
        <v>38</v>
      </c>
      <c r="Z246" s="413">
        <f>CHOOSE($B$3,ENWL!Z246,NPgN!Z246,NPgY!Z246,WMID!Z246,EMID!Z246,SWALES!Z246,SWEST!Z246,LPN!Z246,SPN!Z246,EPN!Z246,SPD!Z246,SPMW!Z246,SSEH!Z246,SSES!Z246)</f>
        <v>38</v>
      </c>
      <c r="AA246" s="413">
        <f>CHOOSE($B$3,ENWL!AA246,NPgN!AA246,NPgY!AA246,WMID!AA246,EMID!AA246,SWALES!AA246,SWEST!AA246,LPN!AA246,SPN!AA246,EPN!AA246,SPD!AA246,SPMW!AA246,SSEH!AA246,SSES!AA246)</f>
        <v>38</v>
      </c>
      <c r="AB246" s="413">
        <f>CHOOSE($B$3,ENWL!AB246,NPgN!AB246,NPgY!AB246,WMID!AB246,EMID!AB246,SWALES!AB246,SWEST!AB246,LPN!AB246,SPN!AB246,EPN!AB246,SPD!AB246,SPMW!AB246,SSEH!AB246,SSES!AB246)</f>
        <v>38</v>
      </c>
      <c r="AC246" s="413">
        <f>CHOOSE($B$3,ENWL!AC246,NPgN!AC246,NPgY!AC246,WMID!AC246,EMID!AC246,SWALES!AC246,SWEST!AC246,LPN!AC246,SPN!AC246,EPN!AC246,SPD!AC246,SPMW!AC246,SSEH!AC246,SSES!AC246)</f>
        <v>38</v>
      </c>
      <c r="AD246" s="413">
        <f>CHOOSE($B$3,ENWL!AD246,NPgN!AD246,NPgY!AD246,WMID!AD246,EMID!AD246,SWALES!AD246,SWEST!AD246,LPN!AD246,SPN!AD246,EPN!AD246,SPD!AD246,SPMW!AD246,SSEH!AD246,SSES!AD246)</f>
        <v>38</v>
      </c>
      <c r="AE246" s="413">
        <f>CHOOSE($B$3,ENWL!AE246,NPgN!AE246,NPgY!AE246,WMID!AE246,EMID!AE246,SWALES!AE246,SWEST!AE246,LPN!AE246,SPN!AE246,EPN!AE246,SPD!AE246,SPMW!AE246,SSEH!AE246,SSES!AE246)</f>
        <v>38</v>
      </c>
      <c r="AF246" s="413">
        <f>CHOOSE($B$3,ENWL!AF246,NPgN!AF246,NPgY!AF246,WMID!AF246,EMID!AF246,SWALES!AF246,SWEST!AF246,LPN!AF246,SPN!AF246,EPN!AF246,SPD!AF246,SPMW!AF246,SSEH!AF246,SSES!AF246)</f>
        <v>38</v>
      </c>
      <c r="AG246" s="413">
        <f>CHOOSE($B$3,ENWL!AG246,NPgN!AG246,NPgY!AG246,WMID!AG246,EMID!AG246,SWALES!AG246,SWEST!AG246,LPN!AG246,SPN!AG246,EPN!AG246,SPD!AG246,SPMW!AG246,SSEH!AG246,SSES!AG246)</f>
        <v>38</v>
      </c>
      <c r="AH246" s="413">
        <f>CHOOSE($B$3,ENWL!AH246,NPgN!AH246,NPgY!AH246,WMID!AH246,EMID!AH246,SWALES!AH246,SWEST!AH246,LPN!AH246,SPN!AH246,EPN!AH246,SPD!AH246,SPMW!AH246,SSEH!AH246,SSES!AH246)</f>
        <v>38</v>
      </c>
      <c r="AI246" s="413">
        <f>CHOOSE($B$3,ENWL!AI246,NPgN!AI246,NPgY!AI246,WMID!AI246,EMID!AI246,SWALES!AI246,SWEST!AI246,LPN!AI246,SPN!AI246,EPN!AI246,SPD!AI246,SPMW!AI246,SSEH!AI246,SSES!AI246)</f>
        <v>38</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6"/>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6"/>
      <c r="AR249" s="145"/>
      <c r="AS249" s="184"/>
      <c r="AT249" s="184"/>
      <c r="AU249" s="184"/>
      <c r="AV249" s="184"/>
      <c r="AW249" s="184"/>
    </row>
    <row r="250" spans="1:49" ht="15">
      <c r="A250" s="82"/>
      <c r="B250" s="82"/>
      <c r="C250" s="82"/>
      <c r="D250" s="82"/>
      <c r="E250" s="7" t="s">
        <v>286</v>
      </c>
      <c r="F250" s="82"/>
      <c r="G250" s="2" t="s">
        <v>105</v>
      </c>
      <c r="H250" s="82"/>
      <c r="I250" s="208"/>
      <c r="J250" s="333"/>
      <c r="K250" s="413">
        <f>CHOOSE($B$3,ENWL!K250,NPgN!K250,NPgY!K250,WMID!K250,EMID!K250,SWALES!K250,SWEST!K250,LPN!K250,SPN!K250,EPN!K250,SPD!K250,SPMW!K250,SSEH!K250,SSES!K250)</f>
        <v>141.70383586083852</v>
      </c>
      <c r="L250" s="413">
        <f>CHOOSE($B$3,ENWL!L250,NPgN!L250,NPgY!L250,WMID!L250,EMID!L250,SWALES!L250,SWEST!L250,LPN!L250,SPN!L250,EPN!L250,SPD!L250,SPMW!L250,SSEH!L250,SSES!L250)</f>
        <v>119.1053156320512</v>
      </c>
      <c r="M250" s="413">
        <f>CHOOSE($B$3,ENWL!M250,NPgN!M250,NPgY!M250,WMID!M250,EMID!M250,SWALES!M250,SWEST!M250,LPN!M250,SPN!M250,EPN!M250,SPD!M250,SPMW!M250,SSEH!M250,SSES!M250)</f>
        <v>114.84493886760769</v>
      </c>
      <c r="N250" s="413">
        <f>CHOOSE($B$3,ENWL!N250,NPgN!N250,NPgY!N250,WMID!N250,EMID!N250,SWALES!N250,SWEST!N250,LPN!N250,SPN!N250,EPN!N250,SPD!N250,SPMW!N250,SSEH!N250,SSES!N250)</f>
        <v>121.88382221755786</v>
      </c>
      <c r="O250" s="413">
        <f>CHOOSE($B$3,ENWL!O250,NPgN!O250,NPgY!O250,WMID!O250,EMID!O250,SWALES!O250,SWEST!O250,LPN!O250,SPN!O250,EPN!O250,SPD!O250,SPMW!O250,SSEH!O250,SSES!O250)</f>
        <v>110.02886078606286</v>
      </c>
      <c r="P250" s="413">
        <f>CHOOSE($B$3,ENWL!P250,NPgN!P250,NPgY!P250,WMID!P250,EMID!P250,SWALES!P250,SWEST!P250,LPN!P250,SPN!P250,EPN!P250,SPD!P250,SPMW!P250,SSEH!P250,SSES!P250)</f>
        <v>117.06774413601302</v>
      </c>
      <c r="Q250" s="413">
        <f>CHOOSE($B$3,ENWL!Q250,NPgN!Q250,NPgY!Q250,WMID!Q250,EMID!Q250,SWALES!Q250,SWEST!Q250,LPN!Q250,SPN!Q250,EPN!Q250,SPD!Q250,SPMW!Q250,SSEH!Q250,SSES!Q250)</f>
        <v>90.764548459883514</v>
      </c>
      <c r="R250" s="413">
        <f>CHOOSE($B$3,ENWL!R250,NPgN!R250,NPgY!R250,WMID!R250,EMID!R250,SWALES!R250,SWEST!R250,LPN!R250,SPN!R250,EPN!R250,SPD!R250,SPMW!R250,SSEH!R250,SSES!R250)</f>
        <v>100.39670462297319</v>
      </c>
      <c r="S250" s="413">
        <f>CHOOSE($B$3,ENWL!S250,NPgN!S250,NPgY!S250,WMID!S250,EMID!S250,SWALES!S250,SWEST!S250,LPN!S250,SPN!S250,EPN!S250,SPD!S250,SPMW!S250,SSEH!S250,SSES!S250)</f>
        <v>111.19383237494276</v>
      </c>
      <c r="T250" s="413">
        <f>CHOOSE($B$3,ENWL!T250,NPgN!T250,NPgY!T250,WMID!T250,EMID!T250,SWALES!T250,SWEST!T250,LPN!T250,SPN!T250,EPN!T250,SPD!T250,SPMW!T250,SSEH!T250,SSES!T250)</f>
        <v>103.09538122432622</v>
      </c>
      <c r="U250" s="413">
        <f>CHOOSE($B$3,ENWL!U250,NPgN!U250,NPgY!U250,WMID!U250,EMID!U250,SWALES!U250,SWEST!U250,LPN!U250,SPN!U250,EPN!U250,SPD!U250,SPMW!U250,SSEH!U250,SSES!U250)</f>
        <v>109.03541200505889</v>
      </c>
      <c r="V250" s="413">
        <f>CHOOSE($B$3,ENWL!V250,NPgN!V250,NPgY!V250,WMID!V250,EMID!V250,SWALES!V250,SWEST!V250,LPN!V250,SPN!V250,EPN!V250,SPD!V250,SPMW!V250,SSEH!V250,SSES!V250)</f>
        <v>141.77522166307213</v>
      </c>
      <c r="W250" s="413">
        <f>CHOOSE($B$3,ENWL!W250,NPgN!W250,NPgY!W250,WMID!W250,EMID!W250,SWALES!W250,SWEST!W250,LPN!W250,SPN!W250,EPN!W250,SPD!W250,SPMW!W250,SSEH!W250,SSES!W250)</f>
        <v>131.24376820248207</v>
      </c>
      <c r="X250" s="413">
        <f>CHOOSE($B$3,ENWL!X250,NPgN!X250,NPgY!X250,WMID!X250,EMID!X250,SWALES!X250,SWEST!X250,LPN!X250,SPN!X250,EPN!X250,SPD!X250,SPMW!X250,SSEH!X250,SSES!X250)</f>
        <v>131.38557793305023</v>
      </c>
      <c r="Y250" s="413">
        <f>CHOOSE($B$3,ENWL!Y250,NPgN!Y250,NPgY!Y250,WMID!Y250,EMID!Y250,SWALES!Y250,SWEST!Y250,LPN!Y250,SPN!Y250,EPN!Y250,SPD!Y250,SPMW!Y250,SSEH!Y250,SSES!Y250)</f>
        <v>116.38578715518474</v>
      </c>
      <c r="Z250" s="413">
        <f>CHOOSE($B$3,ENWL!Z250,NPgN!Z250,NPgY!Z250,WMID!Z250,EMID!Z250,SWALES!Z250,SWEST!Z250,LPN!Z250,SPN!Z250,EPN!Z250,SPD!Z250,SPMW!Z250,SSEH!Z250,SSES!Z250)</f>
        <v>118.21000616407133</v>
      </c>
      <c r="AA250" s="413">
        <f>CHOOSE($B$3,ENWL!AA250,NPgN!AA250,NPgY!AA250,WMID!AA250,EMID!AA250,SWALES!AA250,SWEST!AA250,LPN!AA250,SPN!AA250,EPN!AA250,SPD!AA250,SPMW!AA250,SSEH!AA250,SSES!AA250)</f>
        <v>133.78107433545651</v>
      </c>
      <c r="AB250" s="413">
        <f>CHOOSE($B$3,ENWL!AB250,NPgN!AB250,NPgY!AB250,WMID!AB250,EMID!AB250,SWALES!AB250,SWEST!AB250,LPN!AB250,SPN!AB250,EPN!AB250,SPD!AB250,SPMW!AB250,SSEH!AB250,SSES!AB250)</f>
        <v>144.83278417437833</v>
      </c>
      <c r="AC250" s="413">
        <f>CHOOSE($B$3,ENWL!AC250,NPgN!AC250,NPgY!AC250,WMID!AC250,EMID!AC250,SWALES!AC250,SWEST!AC250,LPN!AC250,SPN!AC250,EPN!AC250,SPD!AC250,SPMW!AC250,SSEH!AC250,SSES!AC250)</f>
        <v>142.02723675021343</v>
      </c>
      <c r="AD250" s="413">
        <f>CHOOSE($B$3,ENWL!AD250,NPgN!AD250,NPgY!AD250,WMID!AD250,EMID!AD250,SWALES!AD250,SWEST!AD250,LPN!AD250,SPN!AD250,EPN!AD250,SPD!AD250,SPMW!AD250,SSEH!AD250,SSES!AD250)</f>
        <v>117.78128364610983</v>
      </c>
      <c r="AE250" s="413">
        <f>CHOOSE($B$3,ENWL!AE250,NPgN!AE250,NPgY!AE250,WMID!AE250,EMID!AE250,SWALES!AE250,SWEST!AE250,LPN!AE250,SPN!AE250,EPN!AE250,SPD!AE250,SPMW!AE250,SSEH!AE250,SSES!AE250)</f>
        <v>146.45264432823487</v>
      </c>
      <c r="AF250" s="413">
        <f>CHOOSE($B$3,ENWL!AF250,NPgN!AF250,NPgY!AF250,WMID!AF250,EMID!AF250,SWALES!AF250,SWEST!AF250,LPN!AF250,SPN!AF250,EPN!AF250,SPD!AF250,SPMW!AF250,SSEH!AF250,SSES!AF250)</f>
        <v>160.98914503286744</v>
      </c>
      <c r="AG250" s="413">
        <f>CHOOSE($B$3,ENWL!AG250,NPgN!AG250,NPgY!AG250,WMID!AG250,EMID!AG250,SWALES!AG250,SWEST!AG250,LPN!AG250,SPN!AG250,EPN!AG250,SPD!AG250,SPMW!AG250,SSEH!AG250,SSES!AG250)</f>
        <v>155.78448247749279</v>
      </c>
      <c r="AH250" s="413">
        <f>CHOOSE($B$3,ENWL!AH250,NPgN!AH250,NPgY!AH250,WMID!AH250,EMID!AH250,SWALES!AH250,SWEST!AH250,LPN!AH250,SPN!AH250,EPN!AH250,SPD!AH250,SPMW!AH250,SSEH!AH250,SSES!AH250)</f>
        <v>179.56202459360057</v>
      </c>
      <c r="AI250" s="413">
        <f>CHOOSE($B$3,ENWL!AI250,NPgN!AI250,NPgY!AI250,WMID!AI250,EMID!AI250,SWALES!AI250,SWEST!AI250,LPN!AI250,SPN!AI250,EPN!AI250,SPD!AI250,SPMW!AI250,SSEH!AI250,SSES!AI250)</f>
        <v>187.99090806333683</v>
      </c>
      <c r="AJ250" s="135"/>
      <c r="AK250" s="135"/>
      <c r="AL250" s="135"/>
      <c r="AM250" s="135"/>
      <c r="AN250" s="135"/>
      <c r="AO250" s="135"/>
      <c r="AP250" s="135"/>
      <c r="AQ250" s="246"/>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6"/>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1.5992440840751951</v>
      </c>
      <c r="AI252" s="413">
        <f>CHOOSE($B$3,ENWL!AI252,NPgN!AI252,NPgY!AI252,WMID!AI252,EMID!AI252,SWALES!AI252,SWEST!AI252,LPN!AI252,SPN!AI252,EPN!AI252,SPD!AI252,SPMW!AI252,SSEH!AI252,SSES!AI252)</f>
        <v>1.3540849121104173</v>
      </c>
      <c r="AJ252" s="135"/>
      <c r="AK252" s="135"/>
      <c r="AL252" s="135"/>
      <c r="AM252" s="135"/>
      <c r="AN252" s="135"/>
      <c r="AO252" s="135"/>
      <c r="AP252" s="135"/>
      <c r="AQ252" s="246"/>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4"/>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4"/>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4"/>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4"/>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4"/>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4"/>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4"/>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4"/>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4"/>
      <c r="AR263" s="364"/>
      <c r="AS263" s="184"/>
      <c r="AT263" s="184"/>
      <c r="AU263" s="184"/>
      <c r="AV263" s="184"/>
      <c r="AW263" s="184"/>
    </row>
    <row r="264" spans="1:49" ht="15">
      <c r="A264" s="82"/>
      <c r="B264" s="82"/>
      <c r="C264" s="82"/>
      <c r="D264" s="82"/>
      <c r="E264" s="82" t="s">
        <v>300</v>
      </c>
      <c r="F264" s="2"/>
      <c r="G264" s="82" t="s">
        <v>301</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f>CHOOSE($B$3,ENWL!AQ264,NPgN!AQ264,NPgY!AQ264,WMID!AQ264,EMID!AQ264,SWALES!AQ264,SWEST!AQ264,LPN!AQ264,SPN!AQ264,EPN!AQ264,SPD!AQ264,SPMW!AQ264,SSEH!AQ264,SSES!AQ264)</f>
        <v>0</v>
      </c>
      <c r="AR264" s="208"/>
      <c r="AS264" s="208"/>
      <c r="AT264" s="208"/>
      <c r="AU264" s="208"/>
      <c r="AV264" s="208"/>
      <c r="AW264" s="184"/>
    </row>
    <row r="265" spans="1:49" ht="15">
      <c r="A265" s="82"/>
      <c r="B265" s="82"/>
      <c r="C265" s="82"/>
      <c r="D265" s="82"/>
      <c r="E265" s="552" t="s">
        <v>303</v>
      </c>
      <c r="F265" s="553"/>
      <c r="G265" s="552" t="s">
        <v>304</v>
      </c>
      <c r="H265" s="55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5"/>
      <c r="AR265" s="476">
        <f>CHOOSE($B$3,ENWL!AR265,NPgN!AR265,NPgY!AR265,WMID!AR265,EMID!AR265,SWALES!AR265,SWEST!AR265,LPN!AR265,SPN!AR265,EPN!AR265,SPD!AR265,SPMW!AR265,SSEH!AR265,SSES!AR265)</f>
        <v>547.0915874521213</v>
      </c>
      <c r="AS265" s="476">
        <f>CHOOSE($B$3,ENWL!AS265,NPgN!AS265,NPgY!AS265,WMID!AS265,EMID!AS265,SWALES!AS265,SWEST!AS265,LPN!AS265,SPN!AS265,EPN!AS265,SPD!AS265,SPMW!AS265,SSEH!AS265,SSES!AS265)</f>
        <v>600.65324851456569</v>
      </c>
      <c r="AT265" s="476">
        <f>CHOOSE($B$3,ENWL!AT265,NPgN!AT265,NPgY!AT265,WMID!AT265,EMID!AT265,SWALES!AT265,SWEST!AT265,LPN!AT265,SPN!AT265,EPN!AT265,SPD!AT265,SPMW!AT265,SSEH!AT265,SSES!AT265)</f>
        <v>0</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554"/>
    </row>
    <row r="266" spans="1:49" ht="15">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5"/>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0</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308</v>
      </c>
      <c r="F267" s="2"/>
      <c r="G267" s="82" t="s">
        <v>301</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f>CHOOSE($B$3,ENWL!AQ267,NPgN!AQ267,NPgY!AQ267,WMID!AQ267,EMID!AQ267,SWALES!AQ267,SWEST!AQ267,LPN!AQ267,SPN!AQ267,EPN!AQ267,SPD!AQ267,SPMW!AQ267,SSEH!AQ267,SSES!AQ267)</f>
        <v>0</v>
      </c>
      <c r="AR267" s="476">
        <f>CHOOSE($B$3,ENWL!AR267,NPgN!AR267,NPgY!AR267,WMID!AR267,EMID!AR267,SWALES!AR267,SWEST!AR267,LPN!AR267,SPN!AR267,EPN!AR267,SPD!AR267,SPMW!AR267,SSEH!AR267,SSES!AR267)</f>
        <v>0</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5"/>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82" t="s">
        <v>312</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5"/>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f>CHOOSE($B$3,ENWL!AQ271,NPgN!AQ271,NPgY!AQ271,WMID!AQ271,EMID!AQ271,SWALES!AQ271,SWEST!AQ271,LPN!AQ271,SPN!AQ271,EPN!AQ271,SPD!AQ271,SPMW!AQ271,SSEH!AQ271,SSES!AQ271)</f>
        <v>0</v>
      </c>
      <c r="AR271" s="476">
        <f>CHOOSE($B$3,ENWL!AR271,NPgN!AR271,NPgY!AR271,WMID!AR271,EMID!AR271,SWALES!AR271,SWEST!AR271,LPN!AR271,SPN!AR271,EPN!AR271,SPD!AR271,SPMW!AR271,SSEH!AR271,SSES!AR271)</f>
        <v>0</v>
      </c>
      <c r="AS271" s="476">
        <f>CHOOSE($B$3,ENWL!AS271,NPgN!AS271,NPgY!AS271,WMID!AS271,EMID!AS271,SWALES!AS271,SWEST!AS271,LPN!AS271,SPN!AS271,EPN!AS271,SPD!AS271,SPMW!AS271,SSEH!AS271,SSES!AS271)</f>
        <v>0</v>
      </c>
      <c r="AT271" s="476">
        <f>CHOOSE($B$3,ENWL!AT271,NPgN!AT271,NPgY!AT271,WMID!AT271,EMID!AT271,SWALES!AT271,SWEST!AT271,LPN!AT271,SPN!AT271,EPN!AT271,SPD!AT271,SPMW!AT271,SSEH!AT271,SSES!AT271)</f>
        <v>0</v>
      </c>
      <c r="AU271" s="476">
        <f>CHOOSE($B$3,ENWL!AU271,NPgN!AU271,NPgY!AU271,WMID!AU271,EMID!AU271,SWALES!AU271,SWEST!AU271,LPN!AU271,SPN!AU271,EPN!AU271,SPD!AU271,SPMW!AU271,SSEH!AU271,SSES!AU271)</f>
        <v>0</v>
      </c>
      <c r="AV271" s="476">
        <f>CHOOSE($B$3,ENWL!AV271,NPgN!AV271,NPgY!AV271,WMID!AV271,EMID!AV271,SWALES!AV271,SWEST!AV271,LPN!AV271,SPN!AV271,EPN!AV271,SPD!AV271,SPMW!AV271,SSEH!AV271,SSES!AV271)</f>
        <v>0</v>
      </c>
      <c r="AW271" s="184"/>
    </row>
    <row r="272" spans="1:49" ht="15">
      <c r="A272" s="82"/>
      <c r="B272" s="82"/>
      <c r="C272" s="82"/>
      <c r="D272" s="82"/>
      <c r="E272" s="82" t="s">
        <v>319</v>
      </c>
      <c r="F272" s="2"/>
      <c r="G272" s="82" t="s">
        <v>209</v>
      </c>
      <c r="H272" s="82"/>
      <c r="I272" s="409">
        <f>CHOOSE($B$3,ENWL!I272,NPgN!I272,NPgY!I272,WMID!I272,EMID!I272,SWALES!I272,SWEST!I272,LPN!I272,SPN!I272,EPN!I272,SPD!I272,SPMW!I272,SSEH!I272,SSES!I272)</f>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5"/>
      <c r="AR272" s="208"/>
      <c r="AS272" s="208"/>
      <c r="AT272" s="208"/>
      <c r="AU272" s="208"/>
      <c r="AV272" s="208"/>
      <c r="AW272" s="184"/>
    </row>
    <row r="273" spans="1:49" ht="15">
      <c r="A273" s="82"/>
      <c r="B273" s="82"/>
      <c r="C273" s="82"/>
      <c r="D273" s="82"/>
      <c r="E273" s="82" t="s">
        <v>320</v>
      </c>
      <c r="F273" s="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5"/>
      <c r="AR273" s="208"/>
      <c r="AS273" s="208"/>
      <c r="AT273" s="208"/>
      <c r="AU273" s="208"/>
      <c r="AV273" s="208"/>
      <c r="AW273" s="184"/>
    </row>
    <row r="274" spans="1:49" ht="15">
      <c r="A274" s="82"/>
      <c r="B274" s="82"/>
      <c r="C274" s="82"/>
      <c r="D274" s="82"/>
      <c r="E274" s="82" t="s">
        <v>321</v>
      </c>
      <c r="F274" s="82"/>
      <c r="G274" s="82" t="s">
        <v>209</v>
      </c>
      <c r="H274" s="82"/>
      <c r="I274" s="409">
        <f>CHOOSE($B$3,ENWL!I274,NPgN!I274,NPgY!I274,WMID!I274,EMID!I274,SWALES!I274,SWEST!I274,LPN!I274,SPN!I274,EPN!I274,SPD!I274,SPMW!I274,SSEH!I274,SSES!I274)</f>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5"/>
      <c r="AR274" s="208"/>
      <c r="AS274" s="208"/>
      <c r="AT274" s="208"/>
      <c r="AU274" s="208"/>
      <c r="AV274" s="208"/>
      <c r="AW274" s="184"/>
    </row>
    <row r="275" spans="1:49" ht="15">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4"/>
      <c r="AR275" s="145"/>
      <c r="AS275" s="184"/>
      <c r="AT275" s="184"/>
      <c r="AU275" s="184"/>
      <c r="AV275" s="184"/>
      <c r="AW275" s="184"/>
    </row>
    <row r="276" spans="1:49" ht="15">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5">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4"/>
      <c r="AR277" s="145"/>
      <c r="AS277" s="184"/>
      <c r="AT277" s="184"/>
      <c r="AU277" s="184"/>
      <c r="AV277" s="184"/>
      <c r="AW277" s="184"/>
    </row>
    <row r="278" spans="1:49" ht="15">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4"/>
      <c r="AR278" s="476">
        <f>CHOOSE($B$3,ENWL!AR278,NPgN!AR278,NPgY!AR278,WMID!AR278,EMID!AR278,SWALES!AR278,SWEST!AR278,LPN!AR278,SPN!AR278,EPN!AR278,SPD!AR278,SPMW!AR278,SSEH!AR278,SSES!AR278)</f>
        <v>-27.415067105893893</v>
      </c>
      <c r="AS278" s="476">
        <f>CHOOSE($B$3,ENWL!AS278,NPgN!AS278,NPgY!AS278,WMID!AS278,EMID!AS278,SWALES!AS278,SWEST!AS278,LPN!AS278,SPN!AS278,EPN!AS278,SPD!AS278,SPMW!AS278,SSEH!AS278,SSES!AS278)</f>
        <v>-31.176005756466083</v>
      </c>
      <c r="AT278" s="476">
        <f>CHOOSE($B$3,ENWL!AT278,NPgN!AT278,NPgY!AT278,WMID!AT278,EMID!AT278,SWALES!AT278,SWEST!AT278,LPN!AT278,SPN!AT278,EPN!AT278,SPD!AT278,SPMW!AT278,SSEH!AT278,SSES!AT278)</f>
        <v>-19.521256715085865</v>
      </c>
      <c r="AU278" s="476">
        <f>CHOOSE($B$3,ENWL!AU278,NPgN!AU278,NPgY!AU278,WMID!AU278,EMID!AU278,SWALES!AU278,SWEST!AU278,LPN!AU278,SPN!AU278,EPN!AU278,SPD!AU278,SPMW!AU278,SSEH!AU278,SSES!AU278)</f>
        <v>-19.762216331630821</v>
      </c>
      <c r="AV278" s="476">
        <f>CHOOSE($B$3,ENWL!AV278,NPgN!AV278,NPgY!AV278,WMID!AV278,EMID!AV278,SWALES!AV278,SWEST!AV278,LPN!AV278,SPN!AV278,EPN!AV278,SPD!AV278,SPMW!AV278,SSEH!AV278,SSES!AV278)</f>
        <v>-2.8453140567095758</v>
      </c>
      <c r="AW278" s="184"/>
    </row>
    <row r="279" spans="1:49" ht="15">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4"/>
      <c r="AR279" s="476">
        <f>CHOOSE($B$3,ENWL!AR279,NPgN!AR279,NPgY!AR279,WMID!AR279,EMID!AR279,SWALES!AR279,SWEST!AR279,LPN!AR279,SPN!AR279,EPN!AR279,SPD!AR279,SPMW!AR279,SSEH!AR279,SSES!AR279)</f>
        <v>0</v>
      </c>
      <c r="AS279" s="476">
        <f>CHOOSE($B$3,ENWL!AS279,NPgN!AS279,NPgY!AS279,WMID!AS279,EMID!AS279,SWALES!AS279,SWEST!AS279,LPN!AS279,SPN!AS279,EPN!AS279,SPD!AS279,SPMW!AS279,SSEH!AS279,SSES!AS279)</f>
        <v>0</v>
      </c>
      <c r="AT279" s="476">
        <f>CHOOSE($B$3,ENWL!AT279,NPgN!AT279,NPgY!AT279,WMID!AT279,EMID!AT279,SWALES!AT279,SWEST!AT279,LPN!AT279,SPN!AT279,EPN!AT279,SPD!AT279,SPMW!AT279,SSEH!AT279,SSES!AT279)</f>
        <v>0</v>
      </c>
      <c r="AU279" s="476">
        <f>CHOOSE($B$3,ENWL!AU279,NPgN!AU279,NPgY!AU279,WMID!AU279,EMID!AU279,SWALES!AU279,SWEST!AU279,LPN!AU279,SPN!AU279,EPN!AU279,SPD!AU279,SPMW!AU279,SSEH!AU279,SSES!AU279)</f>
        <v>0</v>
      </c>
      <c r="AV279" s="476">
        <f>CHOOSE($B$3,ENWL!AV279,NPgN!AV279,NPgY!AV279,WMID!AV279,EMID!AV279,SWALES!AV279,SWEST!AV279,LPN!AV279,SPN!AV279,EPN!AV279,SPD!AV279,SPMW!AV279,SSEH!AV279,SSES!AV279)</f>
        <v>0</v>
      </c>
      <c r="AW279" s="184"/>
    </row>
    <row r="280" spans="1:49" ht="15">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4"/>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4"/>
      <c r="AR281" s="476">
        <f>CHOOSE($B$3,ENWL!AR281,NPgN!AR281,NPgY!AR281,WMID!AR281,EMID!AR281,SWALES!AR281,SWEST!AR281,LPN!AR281,SPN!AR281,EPN!AR281,SPD!AR281,SPMW!AR281,SSEH!AR281,SSES!AR281)</f>
        <v>0</v>
      </c>
      <c r="AS281" s="476">
        <f>CHOOSE($B$3,ENWL!AS281,NPgN!AS281,NPgY!AS281,WMID!AS281,EMID!AS281,SWALES!AS281,SWEST!AS281,LPN!AS281,SPN!AS281,EPN!AS281,SPD!AS281,SPMW!AS281,SSEH!AS281,SSES!AS281)</f>
        <v>0</v>
      </c>
      <c r="AT281" s="476">
        <f>CHOOSE($B$3,ENWL!AT281,NPgN!AT281,NPgY!AT281,WMID!AT281,EMID!AT281,SWALES!AT281,SWEST!AT281,LPN!AT281,SPN!AT281,EPN!AT281,SPD!AT281,SPMW!AT281,SSEH!AT281,SSES!AT281)</f>
        <v>0</v>
      </c>
      <c r="AU281" s="476">
        <f>CHOOSE($B$3,ENWL!AU281,NPgN!AU281,NPgY!AU281,WMID!AU281,EMID!AU281,SWALES!AU281,SWEST!AU281,LPN!AU281,SPN!AU281,EPN!AU281,SPD!AU281,SPMW!AU281,SSEH!AU281,SSES!AU281)</f>
        <v>0</v>
      </c>
      <c r="AV281" s="476">
        <f>CHOOSE($B$3,ENWL!AV281,NPgN!AV281,NPgY!AV281,WMID!AV281,EMID!AV281,SWALES!AV281,SWEST!AV281,LPN!AV281,SPN!AV281,EPN!AV281,SPD!AV281,SPMW!AV281,SSEH!AV281,SSES!AV281)</f>
        <v>0</v>
      </c>
      <c r="AW281" s="184"/>
    </row>
    <row r="282" spans="1:49" ht="15">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4"/>
      <c r="AR282" s="208"/>
      <c r="AS282" s="208"/>
      <c r="AT282" s="208"/>
      <c r="AU282" s="208"/>
      <c r="AV282" s="208"/>
      <c r="AW282" s="184"/>
    </row>
    <row r="283" spans="1:49" ht="15">
      <c r="A283" s="82"/>
      <c r="B283" s="82"/>
      <c r="C283" s="82"/>
      <c r="D283" s="82"/>
      <c r="E283" s="552" t="s">
        <v>331</v>
      </c>
      <c r="F283" s="552"/>
      <c r="G283" s="555" t="s">
        <v>304</v>
      </c>
      <c r="H283" s="55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4"/>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-42.808694565112809</v>
      </c>
      <c r="AT283" s="476">
        <f>CHOOSE($B$3,ENWL!AT283,NPgN!AT283,NPgY!AT283,WMID!AT283,EMID!AT283,SWALES!AT283,SWEST!AT283,LPN!AT283,SPN!AT283,EPN!AT283,SPD!AT283,SPMW!AT283,SSEH!AT283,SSES!AT283)</f>
        <v>-44.760922349997102</v>
      </c>
      <c r="AU283" s="476">
        <f>CHOOSE($B$3,ENWL!AU283,NPgN!AU283,NPgY!AU283,WMID!AU283,EMID!AU283,SWALES!AU283,SWEST!AU283,LPN!AU283,SPN!AU283,EPN!AU283,SPD!AU283,SPMW!AU283,SSEH!AU283,SSES!AU283)</f>
        <v>-39.176461592370018</v>
      </c>
      <c r="AV283" s="476">
        <f>CHOOSE($B$3,ENWL!AV283,NPgN!AV283,NPgY!AV283,WMID!AV283,EMID!AV283,SWALES!AV283,SWEST!AV283,LPN!AV283,SPN!AV283,EPN!AV283,SPD!AV283,SPMW!AV283,SSEH!AV283,SSES!AV283)</f>
        <v>0</v>
      </c>
      <c r="AW283" s="554"/>
    </row>
    <row r="284" spans="1:49" ht="15">
      <c r="A284" s="82"/>
      <c r="B284" s="82"/>
      <c r="C284" s="82"/>
      <c r="D284" s="82"/>
      <c r="E284" s="552" t="s">
        <v>333</v>
      </c>
      <c r="F284" s="552"/>
      <c r="G284" s="555" t="s">
        <v>304</v>
      </c>
      <c r="H284" s="55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4"/>
      <c r="AR284" s="476">
        <f>CHOOSE($B$3,ENWL!AR284,NPgN!AR284,NPgY!AR284,WMID!AR284,EMID!AR284,SWALES!AR284,SWEST!AR284,LPN!AR284,SPN!AR284,EPN!AR284,SPD!AR284,SPMW!AR284,SSEH!AR284,SSES!AR284)</f>
        <v>0</v>
      </c>
      <c r="AS284" s="476">
        <f>CHOOSE($B$3,ENWL!AS284,NPgN!AS284,NPgY!AS284,WMID!AS284,EMID!AS284,SWALES!AS284,SWEST!AS284,LPN!AS284,SPN!AS284,EPN!AS284,SPD!AS284,SPMW!AS284,SSEH!AS284,SSES!AS284)</f>
        <v>-85.811654745522375</v>
      </c>
      <c r="AT284" s="476">
        <f>CHOOSE($B$3,ENWL!AT284,NPgN!AT284,NPgY!AT284,WMID!AT284,EMID!AT284,SWALES!AT284,SWEST!AT284,LPN!AT284,SPN!AT284,EPN!AT284,SPD!AT284,SPMW!AT284,SSEH!AT284,SSES!AT284)</f>
        <v>-97.050890365460916</v>
      </c>
      <c r="AU284" s="476">
        <f>CHOOSE($B$3,ENWL!AU284,NPgN!AU284,NPgY!AU284,WMID!AU284,EMID!AU284,SWALES!AU284,SWEST!AU284,LPN!AU284,SPN!AU284,EPN!AU284,SPD!AU284,SPMW!AU284,SSEH!AU284,SSES!AU284)</f>
        <v>-93.08123534659272</v>
      </c>
      <c r="AV284" s="476">
        <f>CHOOSE($B$3,ENWL!AV284,NPgN!AV284,NPgY!AV284,WMID!AV284,EMID!AV284,SWALES!AV284,SWEST!AV284,LPN!AV284,SPN!AV284,EPN!AV284,SPD!AV284,SPMW!AV284,SSEH!AV284,SSES!AV284)</f>
        <v>0</v>
      </c>
      <c r="AW284" s="554"/>
    </row>
    <row r="285" spans="1:49" ht="15">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4"/>
      <c r="AR285" s="145"/>
      <c r="AS285" s="184"/>
      <c r="AT285" s="184"/>
      <c r="AU285" s="184"/>
      <c r="AV285" s="184"/>
      <c r="AW285" s="184"/>
    </row>
    <row r="286" spans="1:49" ht="15">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4"/>
      <c r="AR286" s="420">
        <f>CHOOSE($B$3,ENWL!AR286,NPgN!AR286,NPgY!AR286,WMID!AR286,EMID!AR286,SWALES!AR286,SWEST!AR286,LPN!AR286,SPN!AR286,EPN!AR286,SPD!AR286,SPMW!AR286,SSEH!AR286,SSES!AR286)</f>
        <v>0.25</v>
      </c>
      <c r="AS286" s="420">
        <f>CHOOSE($B$3,ENWL!AS286,NPgN!AS286,NPgY!AS286,WMID!AS286,EMID!AS286,SWALES!AS286,SWEST!AS286,LPN!AS286,SPN!AS286,EPN!AS286,SPD!AS286,SPMW!AS286,SSEH!AS286,SSES!AS286)</f>
        <v>0.25</v>
      </c>
      <c r="AT286" s="420">
        <f>CHOOSE($B$3,ENWL!AT286,NPgN!AT286,NPgY!AT286,WMID!AT286,EMID!AT286,SWALES!AT286,SWEST!AT286,LPN!AT286,SPN!AT286,EPN!AT286,SPD!AT286,SPMW!AT286,SSEH!AT286,SSES!AT286)</f>
        <v>0.25</v>
      </c>
      <c r="AU286" s="420">
        <f>CHOOSE($B$3,ENWL!AU286,NPgN!AU286,NPgY!AU286,WMID!AU286,EMID!AU286,SWALES!AU286,SWEST!AU286,LPN!AU286,SPN!AU286,EPN!AU286,SPD!AU286,SPMW!AU286,SSEH!AU286,SSES!AU286)</f>
        <v>0.25</v>
      </c>
      <c r="AV286" s="420">
        <f>CHOOSE($B$3,ENWL!AV286,NPgN!AV286,NPgY!AV286,WMID!AV286,EMID!AV286,SWALES!AV286,SWEST!AV286,LPN!AV286,SPN!AV286,EPN!AV286,SPD!AV286,SPMW!AV286,SSEH!AV286,SSES!AV286)</f>
        <v>0.25</v>
      </c>
      <c r="AW286" s="184"/>
    </row>
    <row r="287" spans="1:49" ht="15">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4"/>
      <c r="AR287" s="420">
        <f>CHOOSE($B$3,ENWL!AR287,NPgN!AR287,NPgY!AR287,WMID!AR287,EMID!AR287,SWALES!AR287,SWEST!AR287,LPN!AR287,SPN!AR287,EPN!AR287,SPD!AR287,SPMW!AR287,SSEH!AR287,SSES!AR287)</f>
        <v>0.18</v>
      </c>
      <c r="AS287" s="420">
        <f>CHOOSE($B$3,ENWL!AS287,NPgN!AS287,NPgY!AS287,WMID!AS287,EMID!AS287,SWALES!AS287,SWEST!AS287,LPN!AS287,SPN!AS287,EPN!AS287,SPD!AS287,SPMW!AS287,SSEH!AS287,SSES!AS287)</f>
        <v>0.18</v>
      </c>
      <c r="AT287" s="420">
        <f>CHOOSE($B$3,ENWL!AT287,NPgN!AT287,NPgY!AT287,WMID!AT287,EMID!AT287,SWALES!AT287,SWEST!AT287,LPN!AT287,SPN!AT287,EPN!AT287,SPD!AT287,SPMW!AT287,SSEH!AT287,SSES!AT287)</f>
        <v>0.18</v>
      </c>
      <c r="AU287" s="420">
        <f>CHOOSE($B$3,ENWL!AU287,NPgN!AU287,NPgY!AU287,WMID!AU287,EMID!AU287,SWALES!AU287,SWEST!AU287,LPN!AU287,SPN!AU287,EPN!AU287,SPD!AU287,SPMW!AU287,SSEH!AU287,SSES!AU287)</f>
        <v>0.18</v>
      </c>
      <c r="AV287" s="420">
        <f>CHOOSE($B$3,ENWL!AV287,NPgN!AV287,NPgY!AV287,WMID!AV287,EMID!AV287,SWALES!AV287,SWEST!AV287,LPN!AV287,SPN!AV287,EPN!AV287,SPD!AV287,SPMW!AV287,SSEH!AV287,SSES!AV287)</f>
        <v>0.18</v>
      </c>
      <c r="AW287" s="184"/>
    </row>
    <row r="288" spans="1:49" ht="15">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4"/>
      <c r="AR288" s="420">
        <f>CHOOSE($B$3,ENWL!AR288,NPgN!AR288,NPgY!AR288,WMID!AR288,EMID!AR288,SWALES!AR288,SWEST!AR288,LPN!AR288,SPN!AR288,EPN!AR288,SPD!AR288,SPMW!AR288,SSEH!AR288,SSES!AR288)</f>
        <v>0.06</v>
      </c>
      <c r="AS288" s="420">
        <f>CHOOSE($B$3,ENWL!AS288,NPgN!AS288,NPgY!AS288,WMID!AS288,EMID!AS288,SWALES!AS288,SWEST!AS288,LPN!AS288,SPN!AS288,EPN!AS288,SPD!AS288,SPMW!AS288,SSEH!AS288,SSES!AS288)</f>
        <v>0.06</v>
      </c>
      <c r="AT288" s="420">
        <f>CHOOSE($B$3,ENWL!AT288,NPgN!AT288,NPgY!AT288,WMID!AT288,EMID!AT288,SWALES!AT288,SWEST!AT288,LPN!AT288,SPN!AT288,EPN!AT288,SPD!AT288,SPMW!AT288,SSEH!AT288,SSES!AT288)</f>
        <v>0.06</v>
      </c>
      <c r="AU288" s="420">
        <f>CHOOSE($B$3,ENWL!AU288,NPgN!AU288,NPgY!AU288,WMID!AU288,EMID!AU288,SWALES!AU288,SWEST!AU288,LPN!AU288,SPN!AU288,EPN!AU288,SPD!AU288,SPMW!AU288,SSEH!AU288,SSES!AU288)</f>
        <v>0.06</v>
      </c>
      <c r="AV288" s="420">
        <f>CHOOSE($B$3,ENWL!AV288,NPgN!AV288,NPgY!AV288,WMID!AV288,EMID!AV288,SWALES!AV288,SWEST!AV288,LPN!AV288,SPN!AV288,EPN!AV288,SPD!AV288,SPMW!AV288,SSEH!AV288,SSES!AV288)</f>
        <v>0.06</v>
      </c>
      <c r="AW288" s="184"/>
    </row>
    <row r="289" spans="1:49" ht="15">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4"/>
      <c r="AR289" s="420">
        <f>CHOOSE($B$3,ENWL!AR289,NPgN!AR289,NPgY!AR289,WMID!AR289,EMID!AR289,SWALES!AR289,SWEST!AR289,LPN!AR289,SPN!AR289,EPN!AR289,SPD!AR289,SPMW!AR289,SSEH!AR289,SSES!AR289)</f>
        <v>0.03</v>
      </c>
      <c r="AS289" s="420">
        <f>CHOOSE($B$3,ENWL!AS289,NPgN!AS289,NPgY!AS289,WMID!AS289,EMID!AS289,SWALES!AS289,SWEST!AS289,LPN!AS289,SPN!AS289,EPN!AS289,SPD!AS289,SPMW!AS289,SSEH!AS289,SSES!AS289)</f>
        <v>0.03</v>
      </c>
      <c r="AT289" s="420">
        <f>CHOOSE($B$3,ENWL!AT289,NPgN!AT289,NPgY!AT289,WMID!AT289,EMID!AT289,SWALES!AT289,SWEST!AT289,LPN!AT289,SPN!AT289,EPN!AT289,SPD!AT289,SPMW!AT289,SSEH!AT289,SSES!AT289)</f>
        <v>0.03</v>
      </c>
      <c r="AU289" s="420">
        <f>CHOOSE($B$3,ENWL!AU289,NPgN!AU289,NPgY!AU289,WMID!AU289,EMID!AU289,SWALES!AU289,SWEST!AU289,LPN!AU289,SPN!AU289,EPN!AU289,SPD!AU289,SPMW!AU289,SSEH!AU289,SSES!AU289)</f>
        <v>0.03</v>
      </c>
      <c r="AV289" s="420">
        <f>CHOOSE($B$3,ENWL!AV289,NPgN!AV289,NPgY!AV289,WMID!AV289,EMID!AV289,SWALES!AV289,SWEST!AV289,LPN!AV289,SPN!AV289,EPN!AV289,SPD!AV289,SPMW!AV289,SSEH!AV289,SSES!AV289)</f>
        <v>0.03</v>
      </c>
      <c r="AW289" s="184"/>
    </row>
    <row r="290" spans="1:49" ht="15">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4"/>
      <c r="AR290" s="420">
        <f>CHOOSE($B$3,ENWL!AR290,NPgN!AR290,NPgY!AR290,WMID!AR290,EMID!AR290,SWALES!AR290,SWEST!AR290,LPN!AR290,SPN!AR290,EPN!AR290,SPD!AR290,SPMW!AR290,SSEH!AR290,SSES!AR290)</f>
        <v>2.2200000000000001E-2</v>
      </c>
      <c r="AS290" s="420">
        <f>CHOOSE($B$3,ENWL!AS290,NPgN!AS290,NPgY!AS290,WMID!AS290,EMID!AS290,SWALES!AS290,SWEST!AS290,LPN!AS290,SPN!AS290,EPN!AS290,SPD!AS290,SPMW!AS290,SSEH!AS290,SSES!AS290)</f>
        <v>2.2200000000000001E-2</v>
      </c>
      <c r="AT290" s="420">
        <f>CHOOSE($B$3,ENWL!AT290,NPgN!AT290,NPgY!AT290,WMID!AT290,EMID!AT290,SWALES!AT290,SWEST!AT290,LPN!AT290,SPN!AT290,EPN!AT290,SPD!AT290,SPMW!AT290,SSEH!AT290,SSES!AT290)</f>
        <v>2.2200000000000001E-2</v>
      </c>
      <c r="AU290" s="420">
        <f>CHOOSE($B$3,ENWL!AU290,NPgN!AU290,NPgY!AU290,WMID!AU290,EMID!AU290,SWALES!AU290,SWEST!AU290,LPN!AU290,SPN!AU290,EPN!AU290,SPD!AU290,SPMW!AU290,SSEH!AU290,SSES!AU290)</f>
        <v>2.2200000000000001E-2</v>
      </c>
      <c r="AV290" s="420">
        <f>CHOOSE($B$3,ENWL!AV290,NPgN!AV290,NPgY!AV290,WMID!AV290,EMID!AV290,SWALES!AV290,SWEST!AV290,LPN!AV290,SPN!AV290,EPN!AV290,SPD!AV290,SPMW!AV290,SSEH!AV290,SSES!AV290)</f>
        <v>2.2200000000000001E-2</v>
      </c>
      <c r="AW290" s="184"/>
    </row>
    <row r="291" spans="1:49" ht="15">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4"/>
      <c r="AR291" s="145"/>
      <c r="AS291" s="184"/>
      <c r="AT291" s="184"/>
      <c r="AU291" s="184"/>
      <c r="AV291" s="184"/>
      <c r="AW291" s="184"/>
    </row>
    <row r="292" spans="1:49" ht="15">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4"/>
      <c r="AR292" s="528">
        <f>CHOOSE($B$3,ENWL!AR292,NPgN!AR292,NPgY!AR292,WMID!AR292,EMID!AR292,SWALES!AR292,SWEST!AR292,LPN!AR292,SPN!AR292,EPN!AR292,SPD!AR292,SPMW!AR292,SSEH!AR292,SSES!AR292)</f>
        <v>1.5418188657920666</v>
      </c>
      <c r="AS292" s="528">
        <f>CHOOSE($B$3,ENWL!AS292,NPgN!AS292,NPgY!AS292,WMID!AS292,EMID!AS292,SWALES!AS292,SWEST!AS292,LPN!AS292,SPN!AS292,EPN!AS292,SPD!AS292,SPMW!AS292,SSEH!AS292,SSES!AS292)</f>
        <v>1.5421689490890813</v>
      </c>
      <c r="AT292" s="528">
        <f>CHOOSE($B$3,ENWL!AT292,NPgN!AT292,NPgY!AT292,WMID!AT292,EMID!AT292,SWALES!AT292,SWEST!AT292,LPN!AT292,SPN!AT292,EPN!AT292,SPD!AT292,SPMW!AT292,SSEH!AT292,SSES!AT292)</f>
        <v>1.1986919632990878</v>
      </c>
      <c r="AU292" s="528">
        <f>CHOOSE($B$3,ENWL!AU292,NPgN!AU292,NPgY!AU292,WMID!AU292,EMID!AU292,SWALES!AU292,SWEST!AU292,LPN!AU292,SPN!AU292,EPN!AU292,SPD!AU292,SPMW!AU292,SSEH!AU292,SSES!AU292)</f>
        <v>1.2051150219812068</v>
      </c>
      <c r="AV292" s="528">
        <f>CHOOSE($B$3,ENWL!AV292,NPgN!AV292,NPgY!AV292,WMID!AV292,EMID!AV292,SWALES!AV292,SWEST!AV292,LPN!AV292,SPN!AV292,EPN!AV292,SPD!AV292,SPMW!AV292,SSEH!AV292,SSES!AV292)</f>
        <v>1.2030871425295599</v>
      </c>
      <c r="AW292" s="184"/>
    </row>
    <row r="293" spans="1:49" ht="15">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4"/>
      <c r="AR293" s="410">
        <f>CHOOSE($B$3,ENWL!AR293,NPgN!AR293,NPgY!AR293,WMID!AR293,EMID!AR293,SWALES!AR293,SWEST!AR293,LPN!AR293,SPN!AR293,EPN!AR293,SPD!AR293,SPMW!AR293,SSEH!AR293,SSES!AR293)</f>
        <v>0.65</v>
      </c>
      <c r="AS293" s="410">
        <f>CHOOSE($B$3,ENWL!AS293,NPgN!AS293,NPgY!AS293,WMID!AS293,EMID!AS293,SWALES!AS293,SWEST!AS293,LPN!AS293,SPN!AS293,EPN!AS293,SPD!AS293,SPMW!AS293,SSEH!AS293,SSES!AS293)</f>
        <v>0.64</v>
      </c>
      <c r="AT293" s="410">
        <f>CHOOSE($B$3,ENWL!AT293,NPgN!AT293,NPgY!AT293,WMID!AT293,EMID!AT293,SWALES!AT293,SWEST!AT293,LPN!AT293,SPN!AT293,EPN!AT293,SPD!AT293,SPMW!AT293,SSEH!AT293,SSES!AT293)</f>
        <v>0.63</v>
      </c>
      <c r="AU293" s="410">
        <f>CHOOSE($B$3,ENWL!AU293,NPgN!AU293,NPgY!AU293,WMID!AU293,EMID!AU293,SWALES!AU293,SWEST!AU293,LPN!AU293,SPN!AU293,EPN!AU293,SPD!AU293,SPMW!AU293,SSEH!AU293,SSES!AU293)</f>
        <v>0.61</v>
      </c>
      <c r="AV293" s="410">
        <f>CHOOSE($B$3,ENWL!AV293,NPgN!AV293,NPgY!AV293,WMID!AV293,EMID!AV293,SWALES!AV293,SWEST!AV293,LPN!AV293,SPN!AV293,EPN!AV293,SPD!AV293,SPMW!AV293,SSEH!AV293,SSES!AV293)</f>
        <v>0.6</v>
      </c>
      <c r="AW293" s="184"/>
    </row>
    <row r="294" spans="1:49" ht="15">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4"/>
      <c r="AR294" s="145"/>
      <c r="AS294" s="184"/>
      <c r="AT294" s="184"/>
      <c r="AU294" s="184"/>
      <c r="AV294" s="184"/>
      <c r="AW294" s="184"/>
    </row>
    <row r="295" spans="1:49" ht="15">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4"/>
      <c r="AR295" s="364"/>
      <c r="AS295" s="184"/>
      <c r="AT295" s="184"/>
      <c r="AU295" s="184"/>
      <c r="AV295" s="184"/>
      <c r="AW295" s="184"/>
    </row>
    <row r="296" spans="1:49" ht="15">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4"/>
      <c r="AR296" s="508">
        <f>CHOOSE($B$3,ENWL!AR296,NPgN!AR296,NPgY!AR296,WMID!AR296,EMID!AR296,SWALES!AR296,SWEST!AR296,LPN!AR296,SPN!AR296,EPN!AR296,SPD!AR296,SPMW!AR296,SSEH!AR296,SSES!AR296)</f>
        <v>0</v>
      </c>
      <c r="AS296" s="508">
        <f>CHOOSE($B$3,ENWL!AS296,NPgN!AS296,NPgY!AS296,WMID!AS296,EMID!AS296,SWALES!AS296,SWEST!AS296,LPN!AS296,SPN!AS296,EPN!AS296,SPD!AS296,SPMW!AS296,SSEH!AS296,SSES!AS296)</f>
        <v>0</v>
      </c>
      <c r="AT296" s="508">
        <f>CHOOSE($B$3,ENWL!AT296,NPgN!AT296,NPgY!AT296,WMID!AT296,EMID!AT296,SWALES!AT296,SWEST!AT296,LPN!AT296,SPN!AT296,EPN!AT296,SPD!AT296,SPMW!AT296,SSEH!AT296,SSES!AT296)</f>
        <v>0</v>
      </c>
      <c r="AU296" s="508">
        <f>CHOOSE($B$3,ENWL!AU296,NPgN!AU296,NPgY!AU296,WMID!AU296,EMID!AU296,SWALES!AU296,SWEST!AU296,LPN!AU296,SPN!AU296,EPN!AU296,SPD!AU296,SPMW!AU296,SSEH!AU296,SSES!AU296)</f>
        <v>0</v>
      </c>
      <c r="AV296" s="508">
        <f>CHOOSE($B$3,ENWL!AV296,NPgN!AV296,NPgY!AV296,WMID!AV296,EMID!AV296,SWALES!AV296,SWEST!AV296,LPN!AV296,SPN!AV296,EPN!AV296,SPD!AV296,SPMW!AV296,SSEH!AV296,SSES!AV296)</f>
        <v>0</v>
      </c>
      <c r="AW296" s="184"/>
    </row>
    <row r="297" spans="1:49" ht="15">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4"/>
      <c r="AR297" s="508">
        <f>CHOOSE($B$3,ENWL!AR297,NPgN!AR297,NPgY!AR297,WMID!AR297,EMID!AR297,SWALES!AR297,SWEST!AR297,LPN!AR297,SPN!AR297,EPN!AR297,SPD!AR297,SPMW!AR297,SSEH!AR297,SSES!AR297)</f>
        <v>0</v>
      </c>
      <c r="AS297" s="508">
        <f>CHOOSE($B$3,ENWL!AS297,NPgN!AS297,NPgY!AS297,WMID!AS297,EMID!AS297,SWALES!AS297,SWEST!AS297,LPN!AS297,SPN!AS297,EPN!AS297,SPD!AS297,SPMW!AS297,SSEH!AS297,SSES!AS297)</f>
        <v>0</v>
      </c>
      <c r="AT297" s="508">
        <f>CHOOSE($B$3,ENWL!AT297,NPgN!AT297,NPgY!AT297,WMID!AT297,EMID!AT297,SWALES!AT297,SWEST!AT297,LPN!AT297,SPN!AT297,EPN!AT297,SPD!AT297,SPMW!AT297,SSEH!AT297,SSES!AT297)</f>
        <v>0</v>
      </c>
      <c r="AU297" s="508">
        <f>CHOOSE($B$3,ENWL!AU297,NPgN!AU297,NPgY!AU297,WMID!AU297,EMID!AU297,SWALES!AU297,SWEST!AU297,LPN!AU297,SPN!AU297,EPN!AU297,SPD!AU297,SPMW!AU297,SSEH!AU297,SSES!AU297)</f>
        <v>0</v>
      </c>
      <c r="AV297" s="508">
        <f>CHOOSE($B$3,ENWL!AV297,NPgN!AV297,NPgY!AV297,WMID!AV297,EMID!AV297,SWALES!AV297,SWEST!AV297,LPN!AV297,SPN!AV297,EPN!AV297,SPD!AV297,SPMW!AV297,SSEH!AV297,SSES!AV297)</f>
        <v>0</v>
      </c>
      <c r="AW297" s="184"/>
    </row>
    <row r="298" spans="1:49" ht="15">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4"/>
      <c r="AR298" s="508">
        <f>CHOOSE($B$3,ENWL!AR298,NPgN!AR298,NPgY!AR298,WMID!AR298,EMID!AR298,SWALES!AR298,SWEST!AR298,LPN!AR298,SPN!AR298,EPN!AR298,SPD!AR298,SPMW!AR298,SSEH!AR298,SSES!AR298)</f>
        <v>0.82817015694327423</v>
      </c>
      <c r="AS298" s="508">
        <f>CHOOSE($B$3,ENWL!AS298,NPgN!AS298,NPgY!AS298,WMID!AS298,EMID!AS298,SWALES!AS298,SWEST!AS298,LPN!AS298,SPN!AS298,EPN!AS298,SPD!AS298,SPMW!AS298,SSEH!AS298,SSES!AS298)</f>
        <v>0.88448470404753332</v>
      </c>
      <c r="AT298" s="508">
        <f>CHOOSE($B$3,ENWL!AT298,NPgN!AT298,NPgY!AT298,WMID!AT298,EMID!AT298,SWALES!AT298,SWEST!AT298,LPN!AT298,SPN!AT298,EPN!AT298,SPD!AT298,SPMW!AT298,SSEH!AT298,SSES!AT298)</f>
        <v>0.85190465750105848</v>
      </c>
      <c r="AU298" s="508">
        <f>CHOOSE($B$3,ENWL!AU298,NPgN!AU298,NPgY!AU298,WMID!AU298,EMID!AU298,SWALES!AU298,SWEST!AU298,LPN!AU298,SPN!AU298,EPN!AU298,SPD!AU298,SPMW!AU298,SSEH!AU298,SSES!AU298)</f>
        <v>0.8657039829709392</v>
      </c>
      <c r="AV298" s="508">
        <f>CHOOSE($B$3,ENWL!AV298,NPgN!AV298,NPgY!AV298,WMID!AV298,EMID!AV298,SWALES!AV298,SWEST!AV298,LPN!AV298,SPN!AV298,EPN!AV298,SPD!AV298,SPMW!AV298,SSEH!AV298,SSES!AV298)</f>
        <v>0.84776038327750047</v>
      </c>
      <c r="AW298" s="184"/>
    </row>
    <row r="299" spans="1:49" ht="15">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4"/>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4"/>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4"/>
      <c r="AR301" s="508">
        <f>CHOOSE($B$3,ENWL!AR301,NPgN!AR301,NPgY!AR301,WMID!AR301,EMID!AR301,SWALES!AR301,SWEST!AR301,LPN!AR301,SPN!AR301,EPN!AR301,SPD!AR301,SPMW!AR301,SSEH!AR301,SSES!AR301)</f>
        <v>0</v>
      </c>
      <c r="AS301" s="508">
        <f>CHOOSE($B$3,ENWL!AS301,NPgN!AS301,NPgY!AS301,WMID!AS301,EMID!AS301,SWALES!AS301,SWEST!AS301,LPN!AS301,SPN!AS301,EPN!AS301,SPD!AS301,SPMW!AS301,SSEH!AS301,SSES!AS301)</f>
        <v>0</v>
      </c>
      <c r="AT301" s="508">
        <f>CHOOSE($B$3,ENWL!AT301,NPgN!AT301,NPgY!AT301,WMID!AT301,EMID!AT301,SWALES!AT301,SWEST!AT301,LPN!AT301,SPN!AT301,EPN!AT301,SPD!AT301,SPMW!AT301,SSEH!AT301,SSES!AT301)</f>
        <v>0</v>
      </c>
      <c r="AU301" s="508">
        <f>CHOOSE($B$3,ENWL!AU301,NPgN!AU301,NPgY!AU301,WMID!AU301,EMID!AU301,SWALES!AU301,SWEST!AU301,LPN!AU301,SPN!AU301,EPN!AU301,SPD!AU301,SPMW!AU301,SSEH!AU301,SSES!AU301)</f>
        <v>0</v>
      </c>
      <c r="AV301" s="508">
        <f>CHOOSE($B$3,ENWL!AV301,NPgN!AV301,NPgY!AV301,WMID!AV301,EMID!AV301,SWALES!AV301,SWEST!AV301,LPN!AV301,SPN!AV301,EPN!AV301,SPD!AV301,SPMW!AV301,SSEH!AV301,SSES!AV301)</f>
        <v>0</v>
      </c>
      <c r="AW301" s="184"/>
    </row>
    <row r="302" spans="1:49" ht="15">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4"/>
      <c r="AR302" s="508">
        <f>CHOOSE($B$3,ENWL!AR302,NPgN!AR302,NPgY!AR302,WMID!AR302,EMID!AR302,SWALES!AR302,SWEST!AR302,LPN!AR302,SPN!AR302,EPN!AR302,SPD!AR302,SPMW!AR302,SSEH!AR302,SSES!AR302)</f>
        <v>8.5333477133284805E-2</v>
      </c>
      <c r="AS302" s="508">
        <f>CHOOSE($B$3,ENWL!AS302,NPgN!AS302,NPgY!AS302,WMID!AS302,EMID!AS302,SWALES!AS302,SWEST!AS302,LPN!AS302,SPN!AS302,EPN!AS302,SPD!AS302,SPMW!AS302,SSEH!AS302,SSES!AS302)</f>
        <v>8.4072275797920065E-2</v>
      </c>
      <c r="AT302" s="508">
        <f>CHOOSE($B$3,ENWL!AT302,NPgN!AT302,NPgY!AT302,WMID!AT302,EMID!AT302,SWALES!AT302,SWEST!AT302,LPN!AT302,SPN!AT302,EPN!AT302,SPD!AT302,SPMW!AT302,SSEH!AT302,SSES!AT302)</f>
        <v>7.9684988538074611E-2</v>
      </c>
      <c r="AU302" s="508">
        <f>CHOOSE($B$3,ENWL!AU302,NPgN!AU302,NPgY!AU302,WMID!AU302,EMID!AU302,SWALES!AU302,SWEST!AU302,LPN!AU302,SPN!AU302,EPN!AU302,SPD!AU302,SPMW!AU302,SSEH!AU302,SSES!AU302)</f>
        <v>4.9047976847261879E-2</v>
      </c>
      <c r="AV302" s="508">
        <f>CHOOSE($B$3,ENWL!AV302,NPgN!AV302,NPgY!AV302,WMID!AV302,EMID!AV302,SWALES!AV302,SWEST!AV302,LPN!AV302,SPN!AV302,EPN!AV302,SPD!AV302,SPMW!AV302,SSEH!AV302,SSES!AV302)</f>
        <v>4.1300777910921051E-2</v>
      </c>
      <c r="AW302" s="184"/>
    </row>
    <row r="303" spans="1:49" ht="15">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4"/>
      <c r="AR303" s="508">
        <f>CHOOSE($B$3,ENWL!AR303,NPgN!AR303,NPgY!AR303,WMID!AR303,EMID!AR303,SWALES!AR303,SWEST!AR303,LPN!AR303,SPN!AR303,EPN!AR303,SPD!AR303,SPMW!AR303,SSEH!AR303,SSES!AR303)</f>
        <v>0.98409737715103029</v>
      </c>
      <c r="AS303" s="508">
        <f>CHOOSE($B$3,ENWL!AS303,NPgN!AS303,NPgY!AS303,WMID!AS303,EMID!AS303,SWALES!AS303,SWEST!AS303,LPN!AS303,SPN!AS303,EPN!AS303,SPD!AS303,SPMW!AS303,SSEH!AS303,SSES!AS303)</f>
        <v>0.98270235775239134</v>
      </c>
      <c r="AT303" s="508">
        <f>CHOOSE($B$3,ENWL!AT303,NPgN!AT303,NPgY!AT303,WMID!AT303,EMID!AT303,SWALES!AT303,SWEST!AT303,LPN!AT303,SPN!AT303,EPN!AT303,SPD!AT303,SPMW!AT303,SSEH!AT303,SSES!AT303)</f>
        <v>0.97496119082931865</v>
      </c>
      <c r="AU303" s="508">
        <f>CHOOSE($B$3,ENWL!AU303,NPgN!AU303,NPgY!AU303,WMID!AU303,EMID!AU303,SWALES!AU303,SWEST!AU303,LPN!AU303,SPN!AU303,EPN!AU303,SPD!AU303,SPMW!AU303,SSEH!AU303,SSES!AU303)</f>
        <v>0.97572952215098185</v>
      </c>
      <c r="AV303" s="508">
        <f>CHOOSE($B$3,ENWL!AV303,NPgN!AV303,NPgY!AV303,WMID!AV303,EMID!AV303,SWALES!AV303,SWEST!AV303,LPN!AV303,SPN!AV303,EPN!AV303,SPD!AV303,SPMW!AV303,SSEH!AV303,SSES!AV303)</f>
        <v>0.97158372536551818</v>
      </c>
      <c r="AW303" s="184"/>
    </row>
    <row r="304" spans="1:49" ht="15">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4"/>
      <c r="AR304" s="508">
        <f>CHOOSE($B$3,ENWL!AR304,NPgN!AR304,NPgY!AR304,WMID!AR304,EMID!AR304,SWALES!AR304,SWEST!AR304,LPN!AR304,SPN!AR304,EPN!AR304,SPD!AR304,SPMW!AR304,SSEH!AR304,SSES!AR304)</f>
        <v>0.95229617921824994</v>
      </c>
      <c r="AS304" s="508">
        <f>CHOOSE($B$3,ENWL!AS304,NPgN!AS304,NPgY!AS304,WMID!AS304,EMID!AS304,SWALES!AS304,SWEST!AS304,LPN!AS304,SPN!AS304,EPN!AS304,SPD!AS304,SPMW!AS304,SSEH!AS304,SSES!AS304)</f>
        <v>0.96261231832340111</v>
      </c>
      <c r="AT304" s="508">
        <f>CHOOSE($B$3,ENWL!AT304,NPgN!AT304,NPgY!AT304,WMID!AT304,EMID!AT304,SWALES!AT304,SWEST!AT304,LPN!AT304,SPN!AT304,EPN!AT304,SPD!AT304,SPMW!AT304,SSEH!AT304,SSES!AT304)</f>
        <v>0.95870177406911106</v>
      </c>
      <c r="AU304" s="508">
        <f>CHOOSE($B$3,ENWL!AU304,NPgN!AU304,NPgY!AU304,WMID!AU304,EMID!AU304,SWALES!AU304,SWEST!AU304,LPN!AU304,SPN!AU304,EPN!AU304,SPD!AU304,SPMW!AU304,SSEH!AU304,SSES!AU304)</f>
        <v>0.95821838970319928</v>
      </c>
      <c r="AV304" s="508">
        <f>CHOOSE($B$3,ENWL!AV304,NPgN!AV304,NPgY!AV304,WMID!AV304,EMID!AV304,SWALES!AV304,SWEST!AV304,LPN!AV304,SPN!AV304,EPN!AV304,SPD!AV304,SPMW!AV304,SSEH!AV304,SSES!AV304)</f>
        <v>0.9556409558087231</v>
      </c>
      <c r="AW304" s="184"/>
    </row>
    <row r="305" spans="1:49" ht="15">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4"/>
      <c r="AR305" s="508">
        <f>CHOOSE($B$3,ENWL!AR305,NPgN!AR305,NPgY!AR305,WMID!AR305,EMID!AR305,SWALES!AR305,SWEST!AR305,LPN!AR305,SPN!AR305,EPN!AR305,SPD!AR305,SPMW!AR305,SSEH!AR305,SSES!AR305)</f>
        <v>8.0591882395391307E-2</v>
      </c>
      <c r="AS305" s="508">
        <f>CHOOSE($B$3,ENWL!AS305,NPgN!AS305,NPgY!AS305,WMID!AS305,EMID!AS305,SWALES!AS305,SWEST!AS305,LPN!AS305,SPN!AS305,EPN!AS305,SPD!AS305,SPMW!AS305,SSEH!AS305,SSES!AS305)</f>
        <v>1.7168258932363442E-2</v>
      </c>
      <c r="AT305" s="508">
        <f>CHOOSE($B$3,ENWL!AT305,NPgN!AT305,NPgY!AT305,WMID!AT305,EMID!AT305,SWALES!AT305,SWEST!AT305,LPN!AT305,SPN!AT305,EPN!AT305,SPD!AT305,SPMW!AT305,SSEH!AT305,SSES!AT305)</f>
        <v>3.461241515228853E-2</v>
      </c>
      <c r="AU305" s="508">
        <f>CHOOSE($B$3,ENWL!AU305,NPgN!AU305,NPgY!AU305,WMID!AU305,EMID!AU305,SWALES!AU305,SWEST!AU305,LPN!AU305,SPN!AU305,EPN!AU305,SPD!AU305,SPMW!AU305,SSEH!AU305,SSES!AU305)</f>
        <v>2.5630523514658689E-2</v>
      </c>
      <c r="AV305" s="508">
        <f>CHOOSE($B$3,ENWL!AV305,NPgN!AV305,NPgY!AV305,WMID!AV305,EMID!AV305,SWALES!AV305,SWEST!AV305,LPN!AV305,SPN!AV305,EPN!AV305,SPD!AV305,SPMW!AV305,SSEH!AV305,SSES!AV305)</f>
        <v>2.9410510708883054E-2</v>
      </c>
      <c r="AW305" s="184"/>
    </row>
    <row r="306" spans="1:49" ht="15">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4"/>
      <c r="AR306" s="508">
        <f>CHOOSE($B$3,ENWL!AR306,NPgN!AR306,NPgY!AR306,WMID!AR306,EMID!AR306,SWALES!AR306,SWEST!AR306,LPN!AR306,SPN!AR306,EPN!AR306,SPD!AR306,SPMW!AR306,SSEH!AR306,SSES!AR306)</f>
        <v>0.88191281313654168</v>
      </c>
      <c r="AS306" s="508">
        <f>CHOOSE($B$3,ENWL!AS306,NPgN!AS306,NPgY!AS306,WMID!AS306,EMID!AS306,SWALES!AS306,SWEST!AS306,LPN!AS306,SPN!AS306,EPN!AS306,SPD!AS306,SPMW!AS306,SSEH!AS306,SSES!AS306)</f>
        <v>0.88156486392239419</v>
      </c>
      <c r="AT306" s="508">
        <f>CHOOSE($B$3,ENWL!AT306,NPgN!AT306,NPgY!AT306,WMID!AT306,EMID!AT306,SWALES!AT306,SWEST!AT306,LPN!AT306,SPN!AT306,EPN!AT306,SPD!AT306,SPMW!AT306,SSEH!AT306,SSES!AT306)</f>
        <v>0.88091903818449036</v>
      </c>
      <c r="AU306" s="508">
        <f>CHOOSE($B$3,ENWL!AU306,NPgN!AU306,NPgY!AU306,WMID!AU306,EMID!AU306,SWALES!AU306,SWEST!AU306,LPN!AU306,SPN!AU306,EPN!AU306,SPD!AU306,SPMW!AU306,SSEH!AU306,SSES!AU306)</f>
        <v>0.88044128391700238</v>
      </c>
      <c r="AV306" s="508">
        <f>CHOOSE($B$3,ENWL!AV306,NPgN!AV306,NPgY!AV306,WMID!AV306,EMID!AV306,SWALES!AV306,SWEST!AV306,LPN!AV306,SPN!AV306,EPN!AV306,SPD!AV306,SPMW!AV306,SSEH!AV306,SSES!AV306)</f>
        <v>0.90021990701906407</v>
      </c>
      <c r="AW306" s="184"/>
    </row>
    <row r="307" spans="1:49" ht="15">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4"/>
      <c r="AR307" s="508">
        <f>CHOOSE($B$3,ENWL!AR307,NPgN!AR307,NPgY!AR307,WMID!AR307,EMID!AR307,SWALES!AR307,SWEST!AR307,LPN!AR307,SPN!AR307,EPN!AR307,SPD!AR307,SPMW!AR307,SSEH!AR307,SSES!AR307)</f>
        <v>0.13411412556643071</v>
      </c>
      <c r="AS307" s="508">
        <f>CHOOSE($B$3,ENWL!AS307,NPgN!AS307,NPgY!AS307,WMID!AS307,EMID!AS307,SWALES!AS307,SWEST!AS307,LPN!AS307,SPN!AS307,EPN!AS307,SPD!AS307,SPMW!AS307,SSEH!AS307,SSES!AS307)</f>
        <v>0.13686079239817192</v>
      </c>
      <c r="AT307" s="508">
        <f>CHOOSE($B$3,ENWL!AT307,NPgN!AT307,NPgY!AT307,WMID!AT307,EMID!AT307,SWALES!AT307,SWEST!AT307,LPN!AT307,SPN!AT307,EPN!AT307,SPD!AT307,SPMW!AT307,SSEH!AT307,SSES!AT307)</f>
        <v>0.14083029063841038</v>
      </c>
      <c r="AU307" s="508">
        <f>CHOOSE($B$3,ENWL!AU307,NPgN!AU307,NPgY!AU307,WMID!AU307,EMID!AU307,SWALES!AU307,SWEST!AU307,LPN!AU307,SPN!AU307,EPN!AU307,SPD!AU307,SPMW!AU307,SSEH!AU307,SSES!AU307)</f>
        <v>0.14356112767734117</v>
      </c>
      <c r="AV307" s="508">
        <f>CHOOSE($B$3,ENWL!AV307,NPgN!AV307,NPgY!AV307,WMID!AV307,EMID!AV307,SWALES!AV307,SWEST!AV307,LPN!AV307,SPN!AV307,EPN!AV307,SPD!AV307,SPMW!AV307,SSEH!AV307,SSES!AV307)</f>
        <v>0.14620425463402514</v>
      </c>
      <c r="AW307" s="184"/>
    </row>
    <row r="308" spans="1:49" ht="15">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4"/>
      <c r="AR308" s="508">
        <f>CHOOSE($B$3,ENWL!AR308,NPgN!AR308,NPgY!AR308,WMID!AR308,EMID!AR308,SWALES!AR308,SWEST!AR308,LPN!AR308,SPN!AR308,EPN!AR308,SPD!AR308,SPMW!AR308,SSEH!AR308,SSES!AR308)</f>
        <v>0</v>
      </c>
      <c r="AS308" s="508">
        <f>CHOOSE($B$3,ENWL!AS308,NPgN!AS308,NPgY!AS308,WMID!AS308,EMID!AS308,SWALES!AS308,SWEST!AS308,LPN!AS308,SPN!AS308,EPN!AS308,SPD!AS308,SPMW!AS308,SSEH!AS308,SSES!AS308)</f>
        <v>0</v>
      </c>
      <c r="AT308" s="508">
        <f>CHOOSE($B$3,ENWL!AT308,NPgN!AT308,NPgY!AT308,WMID!AT308,EMID!AT308,SWALES!AT308,SWEST!AT308,LPN!AT308,SPN!AT308,EPN!AT308,SPD!AT308,SPMW!AT308,SSEH!AT308,SSES!AT308)</f>
        <v>0</v>
      </c>
      <c r="AU308" s="508">
        <f>CHOOSE($B$3,ENWL!AU308,NPgN!AU308,NPgY!AU308,WMID!AU308,EMID!AU308,SWALES!AU308,SWEST!AU308,LPN!AU308,SPN!AU308,EPN!AU308,SPD!AU308,SPMW!AU308,SSEH!AU308,SSES!AU308)</f>
        <v>0</v>
      </c>
      <c r="AV308" s="508">
        <f>CHOOSE($B$3,ENWL!AV308,NPgN!AV308,NPgY!AV308,WMID!AV308,EMID!AV308,SWALES!AV308,SWEST!AV308,LPN!AV308,SPN!AV308,EPN!AV308,SPD!AV308,SPMW!AV308,SSEH!AV308,SSES!AV308)</f>
        <v>0</v>
      </c>
      <c r="AW308" s="184"/>
    </row>
    <row r="309" spans="1:49" ht="15">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4"/>
      <c r="AR309" s="508">
        <f>CHOOSE($B$3,ENWL!AR309,NPgN!AR309,NPgY!AR309,WMID!AR309,EMID!AR309,SWALES!AR309,SWEST!AR309,LPN!AR309,SPN!AR309,EPN!AR309,SPD!AR309,SPMW!AR309,SSEH!AR309,SSES!AR309)</f>
        <v>0.20788809094182406</v>
      </c>
      <c r="AS309" s="508">
        <f>CHOOSE($B$3,ENWL!AS309,NPgN!AS309,NPgY!AS309,WMID!AS309,EMID!AS309,SWALES!AS309,SWEST!AS309,LPN!AS309,SPN!AS309,EPN!AS309,SPD!AS309,SPMW!AS309,SSEH!AS309,SSES!AS309)</f>
        <v>0.21355623478569302</v>
      </c>
      <c r="AT309" s="508">
        <f>CHOOSE($B$3,ENWL!AT309,NPgN!AT309,NPgY!AT309,WMID!AT309,EMID!AT309,SWALES!AT309,SWEST!AT309,LPN!AT309,SPN!AT309,EPN!AT309,SPD!AT309,SPMW!AT309,SSEH!AT309,SSES!AT309)</f>
        <v>0.21852197825479863</v>
      </c>
      <c r="AU309" s="508">
        <f>CHOOSE($B$3,ENWL!AU309,NPgN!AU309,NPgY!AU309,WMID!AU309,EMID!AU309,SWALES!AU309,SWEST!AU309,LPN!AU309,SPN!AU309,EPN!AU309,SPD!AU309,SPMW!AU309,SSEH!AU309,SSES!AU309)</f>
        <v>0.22492357243057226</v>
      </c>
      <c r="AV309" s="508">
        <f>CHOOSE($B$3,ENWL!AV309,NPgN!AV309,NPgY!AV309,WMID!AV309,EMID!AV309,SWALES!AV309,SWEST!AV309,LPN!AV309,SPN!AV309,EPN!AV309,SPD!AV309,SPMW!AV309,SSEH!AV309,SSES!AV309)</f>
        <v>0.23234916263412034</v>
      </c>
      <c r="AW309" s="184"/>
    </row>
    <row r="310" spans="1:49" ht="15">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4"/>
      <c r="AR310" s="508">
        <f>CHOOSE($B$3,ENWL!AR310,NPgN!AR310,NPgY!AR310,WMID!AR310,EMID!AR310,SWALES!AR310,SWEST!AR310,LPN!AR310,SPN!AR310,EPN!AR310,SPD!AR310,SPMW!AR310,SSEH!AR310,SSES!AR310)</f>
        <v>0</v>
      </c>
      <c r="AS310" s="508">
        <f>CHOOSE($B$3,ENWL!AS310,NPgN!AS310,NPgY!AS310,WMID!AS310,EMID!AS310,SWALES!AS310,SWEST!AS310,LPN!AS310,SPN!AS310,EPN!AS310,SPD!AS310,SPMW!AS310,SSEH!AS310,SSES!AS310)</f>
        <v>0</v>
      </c>
      <c r="AT310" s="508">
        <f>CHOOSE($B$3,ENWL!AT310,NPgN!AT310,NPgY!AT310,WMID!AT310,EMID!AT310,SWALES!AT310,SWEST!AT310,LPN!AT310,SPN!AT310,EPN!AT310,SPD!AT310,SPMW!AT310,SSEH!AT310,SSES!AT310)</f>
        <v>0</v>
      </c>
      <c r="AU310" s="508">
        <f>CHOOSE($B$3,ENWL!AU310,NPgN!AU310,NPgY!AU310,WMID!AU310,EMID!AU310,SWALES!AU310,SWEST!AU310,LPN!AU310,SPN!AU310,EPN!AU310,SPD!AU310,SPMW!AU310,SSEH!AU310,SSES!AU310)</f>
        <v>0</v>
      </c>
      <c r="AV310" s="508">
        <f>CHOOSE($B$3,ENWL!AV310,NPgN!AV310,NPgY!AV310,WMID!AV310,EMID!AV310,SWALES!AV310,SWEST!AV310,LPN!AV310,SPN!AV310,EPN!AV310,SPD!AV310,SPMW!AV310,SSEH!AV310,SSES!AV310)</f>
        <v>0</v>
      </c>
      <c r="AW310" s="184"/>
    </row>
    <row r="311" spans="1:49" ht="15">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4"/>
      <c r="AR311" s="508">
        <f>CHOOSE($B$3,ENWL!AR311,NPgN!AR311,NPgY!AR311,WMID!AR311,EMID!AR311,SWALES!AR311,SWEST!AR311,LPN!AR311,SPN!AR311,EPN!AR311,SPD!AR311,SPMW!AR311,SSEH!AR311,SSES!AR311)</f>
        <v>0</v>
      </c>
      <c r="AS311" s="508">
        <f>CHOOSE($B$3,ENWL!AS311,NPgN!AS311,NPgY!AS311,WMID!AS311,EMID!AS311,SWALES!AS311,SWEST!AS311,LPN!AS311,SPN!AS311,EPN!AS311,SPD!AS311,SPMW!AS311,SSEH!AS311,SSES!AS311)</f>
        <v>0</v>
      </c>
      <c r="AT311" s="508">
        <f>CHOOSE($B$3,ENWL!AT311,NPgN!AT311,NPgY!AT311,WMID!AT311,EMID!AT311,SWALES!AT311,SWEST!AT311,LPN!AT311,SPN!AT311,EPN!AT311,SPD!AT311,SPMW!AT311,SSEH!AT311,SSES!AT311)</f>
        <v>0</v>
      </c>
      <c r="AU311" s="508">
        <f>CHOOSE($B$3,ENWL!AU311,NPgN!AU311,NPgY!AU311,WMID!AU311,EMID!AU311,SWALES!AU311,SWEST!AU311,LPN!AU311,SPN!AU311,EPN!AU311,SPD!AU311,SPMW!AU311,SSEH!AU311,SSES!AU311)</f>
        <v>0</v>
      </c>
      <c r="AV311" s="508">
        <f>CHOOSE($B$3,ENWL!AV311,NPgN!AV311,NPgY!AV311,WMID!AV311,EMID!AV311,SWALES!AV311,SWEST!AV311,LPN!AV311,SPN!AV311,EPN!AV311,SPD!AV311,SPMW!AV311,SSEH!AV311,SSES!AV311)</f>
        <v>0</v>
      </c>
      <c r="AW311" s="184"/>
    </row>
    <row r="312" spans="1:49" ht="15">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4"/>
      <c r="AR312" s="508">
        <f>CHOOSE($B$3,ENWL!AR312,NPgN!AR312,NPgY!AR312,WMID!AR312,EMID!AR312,SWALES!AR312,SWEST!AR312,LPN!AR312,SPN!AR312,EPN!AR312,SPD!AR312,SPMW!AR312,SSEH!AR312,SSES!AR312)</f>
        <v>0</v>
      </c>
      <c r="AS312" s="508">
        <f>CHOOSE($B$3,ENWL!AS312,NPgN!AS312,NPgY!AS312,WMID!AS312,EMID!AS312,SWALES!AS312,SWEST!AS312,LPN!AS312,SPN!AS312,EPN!AS312,SPD!AS312,SPMW!AS312,SSEH!AS312,SSES!AS312)</f>
        <v>0</v>
      </c>
      <c r="AT312" s="508">
        <f>CHOOSE($B$3,ENWL!AT312,NPgN!AT312,NPgY!AT312,WMID!AT312,EMID!AT312,SWALES!AT312,SWEST!AT312,LPN!AT312,SPN!AT312,EPN!AT312,SPD!AT312,SPMW!AT312,SSEH!AT312,SSES!AT312)</f>
        <v>0</v>
      </c>
      <c r="AU312" s="508">
        <f>CHOOSE($B$3,ENWL!AU312,NPgN!AU312,NPgY!AU312,WMID!AU312,EMID!AU312,SWALES!AU312,SWEST!AU312,LPN!AU312,SPN!AU312,EPN!AU312,SPD!AU312,SPMW!AU312,SSEH!AU312,SSES!AU312)</f>
        <v>0</v>
      </c>
      <c r="AV312" s="508">
        <f>CHOOSE($B$3,ENWL!AV312,NPgN!AV312,NPgY!AV312,WMID!AV312,EMID!AV312,SWALES!AV312,SWEST!AV312,LPN!AV312,SPN!AV312,EPN!AV312,SPD!AV312,SPMW!AV312,SSEH!AV312,SSES!AV312)</f>
        <v>0</v>
      </c>
      <c r="AW312" s="184"/>
    </row>
    <row r="313" spans="1:49" ht="15">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4"/>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5">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4"/>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4"/>
      <c r="AR315" s="508">
        <f>CHOOSE($B$3,ENWL!AR315,NPgN!AR315,NPgY!AR315,WMID!AR315,EMID!AR315,SWALES!AR315,SWEST!AR315,LPN!AR315,SPN!AR315,EPN!AR315,SPD!AR315,SPMW!AR315,SSEH!AR315,SSES!AR315)</f>
        <v>0</v>
      </c>
      <c r="AS315" s="508">
        <f>CHOOSE($B$3,ENWL!AS315,NPgN!AS315,NPgY!AS315,WMID!AS315,EMID!AS315,SWALES!AS315,SWEST!AS315,LPN!AS315,SPN!AS315,EPN!AS315,SPD!AS315,SPMW!AS315,SSEH!AS315,SSES!AS315)</f>
        <v>0</v>
      </c>
      <c r="AT315" s="508">
        <f>CHOOSE($B$3,ENWL!AT315,NPgN!AT315,NPgY!AT315,WMID!AT315,EMID!AT315,SWALES!AT315,SWEST!AT315,LPN!AT315,SPN!AT315,EPN!AT315,SPD!AT315,SPMW!AT315,SSEH!AT315,SSES!AT315)</f>
        <v>0</v>
      </c>
      <c r="AU315" s="508">
        <f>CHOOSE($B$3,ENWL!AU315,NPgN!AU315,NPgY!AU315,WMID!AU315,EMID!AU315,SWALES!AU315,SWEST!AU315,LPN!AU315,SPN!AU315,EPN!AU315,SPD!AU315,SPMW!AU315,SSEH!AU315,SSES!AU315)</f>
        <v>0</v>
      </c>
      <c r="AV315" s="508">
        <f>CHOOSE($B$3,ENWL!AV315,NPgN!AV315,NPgY!AV315,WMID!AV315,EMID!AV315,SWALES!AV315,SWEST!AV315,LPN!AV315,SPN!AV315,EPN!AV315,SPD!AV315,SPMW!AV315,SSEH!AV315,SSES!AV315)</f>
        <v>0</v>
      </c>
      <c r="AW315" s="184"/>
    </row>
    <row r="316" spans="1:49" ht="15">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4"/>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5">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4"/>
      <c r="AR317" s="508">
        <f>CHOOSE($B$3,ENWL!AR317,NPgN!AR317,NPgY!AR317,WMID!AR317,EMID!AR317,SWALES!AR317,SWEST!AR317,LPN!AR317,SPN!AR317,EPN!AR317,SPD!AR317,SPMW!AR317,SSEH!AR317,SSES!AR317)</f>
        <v>6.4515794985838945E-3</v>
      </c>
      <c r="AS317" s="508">
        <f>CHOOSE($B$3,ENWL!AS317,NPgN!AS317,NPgY!AS317,WMID!AS317,EMID!AS317,SWALES!AS317,SWEST!AS317,LPN!AS317,SPN!AS317,EPN!AS317,SPD!AS317,SPMW!AS317,SSEH!AS317,SSES!AS317)</f>
        <v>7.9737697764052737E-3</v>
      </c>
      <c r="AT317" s="508">
        <f>CHOOSE($B$3,ENWL!AT317,NPgN!AT317,NPgY!AT317,WMID!AT317,EMID!AT317,SWALES!AT317,SWEST!AT317,LPN!AT317,SPN!AT317,EPN!AT317,SPD!AT317,SPMW!AT317,SSEH!AT317,SSES!AT317)</f>
        <v>1.0217128530259986E-2</v>
      </c>
      <c r="AU317" s="508">
        <f>CHOOSE($B$3,ENWL!AU317,NPgN!AU317,NPgY!AU317,WMID!AU317,EMID!AU317,SWALES!AU317,SWEST!AU317,LPN!AU317,SPN!AU317,EPN!AU317,SPD!AU317,SPMW!AU317,SSEH!AU317,SSES!AU317)</f>
        <v>9.4347930849145844E-3</v>
      </c>
      <c r="AV317" s="508">
        <f>CHOOSE($B$3,ENWL!AV317,NPgN!AV317,NPgY!AV317,WMID!AV317,EMID!AV317,SWALES!AV317,SWEST!AV317,LPN!AV317,SPN!AV317,EPN!AV317,SPD!AV317,SPMW!AV317,SSEH!AV317,SSES!AV317)</f>
        <v>5.7078258760882598E-3</v>
      </c>
      <c r="AW317" s="184"/>
    </row>
    <row r="318" spans="1:49" ht="15">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4"/>
      <c r="AR318" s="508">
        <f>CHOOSE($B$3,ENWL!AR318,NPgN!AR318,NPgY!AR318,WMID!AR318,EMID!AR318,SWALES!AR318,SWEST!AR318,LPN!AR318,SPN!AR318,EPN!AR318,SPD!AR318,SPMW!AR318,SSEH!AR318,SSES!AR318)</f>
        <v>4.5326062296846506E-2</v>
      </c>
      <c r="AS318" s="508">
        <f>CHOOSE($B$3,ENWL!AS318,NPgN!AS318,NPgY!AS318,WMID!AS318,EMID!AS318,SWALES!AS318,SWEST!AS318,LPN!AS318,SPN!AS318,EPN!AS318,SPD!AS318,SPMW!AS318,SSEH!AS318,SSES!AS318)</f>
        <v>3.5245061450295254E-2</v>
      </c>
      <c r="AT318" s="508">
        <f>CHOOSE($B$3,ENWL!AT318,NPgN!AT318,NPgY!AT318,WMID!AT318,EMID!AT318,SWALES!AT318,SWEST!AT318,LPN!AT318,SPN!AT318,EPN!AT318,SPD!AT318,SPMW!AT318,SSEH!AT318,SSES!AT318)</f>
        <v>3.878468501940012E-2</v>
      </c>
      <c r="AU318" s="508">
        <f>CHOOSE($B$3,ENWL!AU318,NPgN!AU318,NPgY!AU318,WMID!AU318,EMID!AU318,SWALES!AU318,SWEST!AU318,LPN!AU318,SPN!AU318,EPN!AU318,SPD!AU318,SPMW!AU318,SSEH!AU318,SSES!AU318)</f>
        <v>3.9162747801322395E-2</v>
      </c>
      <c r="AV318" s="508">
        <f>CHOOSE($B$3,ENWL!AV318,NPgN!AV318,NPgY!AV318,WMID!AV318,EMID!AV318,SWALES!AV318,SWEST!AV318,LPN!AV318,SPN!AV318,EPN!AV318,SPD!AV318,SPMW!AV318,SSEH!AV318,SSES!AV318)</f>
        <v>4.1677048109804028E-2</v>
      </c>
      <c r="AW318" s="184"/>
    </row>
    <row r="319" spans="1:49" ht="15">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4"/>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4"/>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4"/>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4"/>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5">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4"/>
      <c r="AR323" s="508">
        <f>CHOOSE($B$3,ENWL!AR323,NPgN!AR323,NPgY!AR323,WMID!AR323,EMID!AR323,SWALES!AR323,SWEST!AR323,LPN!AR323,SPN!AR323,EPN!AR323,SPD!AR323,SPMW!AR323,SSEH!AR323,SSES!AR323)</f>
        <v>5.7527103109559913E-3</v>
      </c>
      <c r="AS323" s="508">
        <f>CHOOSE($B$3,ENWL!AS323,NPgN!AS323,NPgY!AS323,WMID!AS323,EMID!AS323,SWALES!AS323,SWEST!AS323,LPN!AS323,SPN!AS323,EPN!AS323,SPD!AS323,SPMW!AS323,SSEH!AS323,SSES!AS323)</f>
        <v>4.7930959095290986E-3</v>
      </c>
      <c r="AT323" s="508">
        <f>CHOOSE($B$3,ENWL!AT323,NPgN!AT323,NPgY!AT323,WMID!AT323,EMID!AT323,SWALES!AT323,SWEST!AT323,LPN!AT323,SPN!AT323,EPN!AT323,SPD!AT323,SPMW!AT323,SSEH!AT323,SSES!AT323)</f>
        <v>5.1049386399003721E-3</v>
      </c>
      <c r="AU323" s="508">
        <f>CHOOSE($B$3,ENWL!AU323,NPgN!AU323,NPgY!AU323,WMID!AU323,EMID!AU323,SWALES!AU323,SWEST!AU323,LPN!AU323,SPN!AU323,EPN!AU323,SPD!AU323,SPMW!AU323,SSEH!AU323,SSES!AU323)</f>
        <v>5.1146072833895074E-3</v>
      </c>
      <c r="AV323" s="508">
        <f>CHOOSE($B$3,ENWL!AV323,NPgN!AV323,NPgY!AV323,WMID!AV323,EMID!AV323,SWALES!AV323,SWEST!AV323,LPN!AV323,SPN!AV323,EPN!AV323,SPD!AV323,SPMW!AV323,SSEH!AV323,SSES!AV323)</f>
        <v>4.9275855355658347E-3</v>
      </c>
      <c r="AW323" s="184"/>
    </row>
    <row r="324" spans="1:49" ht="15">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4"/>
      <c r="AR324" s="508">
        <f>CHOOSE($B$3,ENWL!AR324,NPgN!AR324,NPgY!AR324,WMID!AR324,EMID!AR324,SWALES!AR324,SWEST!AR324,LPN!AR324,SPN!AR324,EPN!AR324,SPD!AR324,SPMW!AR324,SSEH!AR324,SSES!AR324)</f>
        <v>4.0066724655049646E-3</v>
      </c>
      <c r="AS324" s="508">
        <f>CHOOSE($B$3,ENWL!AS324,NPgN!AS324,NPgY!AS324,WMID!AS324,EMID!AS324,SWALES!AS324,SWEST!AS324,LPN!AS324,SPN!AS324,EPN!AS324,SPD!AS324,SPMW!AS324,SSEH!AS324,SSES!AS324)</f>
        <v>4.9178810853190901E-3</v>
      </c>
      <c r="AT324" s="508">
        <f>CHOOSE($B$3,ENWL!AT324,NPgN!AT324,NPgY!AT324,WMID!AT324,EMID!AT324,SWALES!AT324,SWEST!AT324,LPN!AT324,SPN!AT324,EPN!AT324,SPD!AT324,SPMW!AT324,SSEH!AT324,SSES!AT324)</f>
        <v>1.3484860085060325E-2</v>
      </c>
      <c r="AU324" s="508">
        <f>CHOOSE($B$3,ENWL!AU324,NPgN!AU324,NPgY!AU324,WMID!AU324,EMID!AU324,SWALES!AU324,SWEST!AU324,LPN!AU324,SPN!AU324,EPN!AU324,SPD!AU324,SPMW!AU324,SSEH!AU324,SSES!AU324)</f>
        <v>1.2300423666429848E-2</v>
      </c>
      <c r="AV324" s="508">
        <f>CHOOSE($B$3,ENWL!AV324,NPgN!AV324,NPgY!AV324,WMID!AV324,EMID!AV324,SWALES!AV324,SWEST!AV324,LPN!AV324,SPN!AV324,EPN!AV324,SPD!AV324,SPMW!AV324,SSEH!AV324,SSES!AV324)</f>
        <v>1.9244161376952791E-2</v>
      </c>
      <c r="AW324" s="184"/>
    </row>
    <row r="325" spans="1:49" ht="15">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4"/>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4"/>
      <c r="AR326" s="508">
        <f>CHOOSE($B$3,ENWL!AR326,NPgN!AR326,NPgY!AR326,WMID!AR326,EMID!AR326,SWALES!AR326,SWEST!AR326,LPN!AR326,SPN!AR326,EPN!AR326,SPD!AR326,SPMW!AR326,SSEH!AR326,SSES!AR326)</f>
        <v>9.1237960661334452E-2</v>
      </c>
      <c r="AS326" s="508">
        <f>CHOOSE($B$3,ENWL!AS326,NPgN!AS326,NPgY!AS326,WMID!AS326,EMID!AS326,SWALES!AS326,SWEST!AS326,LPN!AS326,SPN!AS326,EPN!AS326,SPD!AS326,SPMW!AS326,SSEH!AS326,SSES!AS326)</f>
        <v>9.8347037020103167E-2</v>
      </c>
      <c r="AT326" s="508">
        <f>CHOOSE($B$3,ENWL!AT326,NPgN!AT326,NPgY!AT326,WMID!AT326,EMID!AT326,SWALES!AT326,SWEST!AT326,LPN!AT326,SPN!AT326,EPN!AT326,SPD!AT326,SPMW!AT326,SSEH!AT326,SSES!AT326)</f>
        <v>0.11348292734665295</v>
      </c>
      <c r="AU326" s="508">
        <f>CHOOSE($B$3,ENWL!AU326,NPgN!AU326,NPgY!AU326,WMID!AU326,EMID!AU326,SWALES!AU326,SWEST!AU326,LPN!AU326,SPN!AU326,EPN!AU326,SPD!AU326,SPMW!AU326,SSEH!AU326,SSES!AU326)</f>
        <v>0.10866549351440208</v>
      </c>
      <c r="AV326" s="508">
        <f>CHOOSE($B$3,ENWL!AV326,NPgN!AV326,NPgY!AV326,WMID!AV326,EMID!AV326,SWALES!AV326,SWEST!AV326,LPN!AV326,SPN!AV326,EPN!AV326,SPD!AV326,SPMW!AV326,SSEH!AV326,SSES!AV326)</f>
        <v>0.12282910601361643</v>
      </c>
      <c r="AW326" s="184"/>
    </row>
    <row r="327" spans="1:49" ht="15">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4"/>
      <c r="AR327" s="508">
        <f>CHOOSE($B$3,ENWL!AR327,NPgN!AR327,NPgY!AR327,WMID!AR327,EMID!AR327,SWALES!AR327,SWEST!AR327,LPN!AR327,SPN!AR327,EPN!AR327,SPD!AR327,SPMW!AR327,SSEH!AR327,SSES!AR327)</f>
        <v>0.11808718686345832</v>
      </c>
      <c r="AS327" s="508">
        <f>CHOOSE($B$3,ENWL!AS327,NPgN!AS327,NPgY!AS327,WMID!AS327,EMID!AS327,SWALES!AS327,SWEST!AS327,LPN!AS327,SPN!AS327,EPN!AS327,SPD!AS327,SPMW!AS327,SSEH!AS327,SSES!AS327)</f>
        <v>0.11843513607760583</v>
      </c>
      <c r="AT327" s="508">
        <f>CHOOSE($B$3,ENWL!AT327,NPgN!AT327,NPgY!AT327,WMID!AT327,EMID!AT327,SWALES!AT327,SWEST!AT327,LPN!AT327,SPN!AT327,EPN!AT327,SPD!AT327,SPMW!AT327,SSEH!AT327,SSES!AT327)</f>
        <v>0.11908096181550962</v>
      </c>
      <c r="AU327" s="508">
        <f>CHOOSE($B$3,ENWL!AU327,NPgN!AU327,NPgY!AU327,WMID!AU327,EMID!AU327,SWALES!AU327,SWEST!AU327,LPN!AU327,SPN!AU327,EPN!AU327,SPD!AU327,SPMW!AU327,SSEH!AU327,SSES!AU327)</f>
        <v>0.1195587160829976</v>
      </c>
      <c r="AV327" s="508">
        <f>CHOOSE($B$3,ENWL!AV327,NPgN!AV327,NPgY!AV327,WMID!AV327,EMID!AV327,SWALES!AV327,SWEST!AV327,LPN!AV327,SPN!AV327,EPN!AV327,SPD!AV327,SPMW!AV327,SSEH!AV327,SSES!AV327)</f>
        <v>9.9780092980935958E-2</v>
      </c>
      <c r="AW327" s="184"/>
    </row>
    <row r="328" spans="1:49" ht="15">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4"/>
      <c r="AR328" s="508">
        <f>CHOOSE($B$3,ENWL!AR328,NPgN!AR328,NPgY!AR328,WMID!AR328,EMID!AR328,SWALES!AR328,SWEST!AR328,LPN!AR328,SPN!AR328,EPN!AR328,SPD!AR328,SPMW!AR328,SSEH!AR328,SSES!AR328)</f>
        <v>0.86588587443356924</v>
      </c>
      <c r="AS328" s="508">
        <f>CHOOSE($B$3,ENWL!AS328,NPgN!AS328,NPgY!AS328,WMID!AS328,EMID!AS328,SWALES!AS328,SWEST!AS328,LPN!AS328,SPN!AS328,EPN!AS328,SPD!AS328,SPMW!AS328,SSEH!AS328,SSES!AS328)</f>
        <v>0.86313920760182816</v>
      </c>
      <c r="AT328" s="508">
        <f>CHOOSE($B$3,ENWL!AT328,NPgN!AT328,NPgY!AT328,WMID!AT328,EMID!AT328,SWALES!AT328,SWEST!AT328,LPN!AT328,SPN!AT328,EPN!AT328,SPD!AT328,SPMW!AT328,SSEH!AT328,SSES!AT328)</f>
        <v>0.85916970936158954</v>
      </c>
      <c r="AU328" s="508">
        <f>CHOOSE($B$3,ENWL!AU328,NPgN!AU328,NPgY!AU328,WMID!AU328,EMID!AU328,SWALES!AU328,SWEST!AU328,LPN!AU328,SPN!AU328,EPN!AU328,SPD!AU328,SPMW!AU328,SSEH!AU328,SSES!AU328)</f>
        <v>0.85643887232265892</v>
      </c>
      <c r="AV328" s="508">
        <f>CHOOSE($B$3,ENWL!AV328,NPgN!AV328,NPgY!AV328,WMID!AV328,EMID!AV328,SWALES!AV328,SWEST!AV328,LPN!AV328,SPN!AV328,EPN!AV328,SPD!AV328,SPMW!AV328,SSEH!AV328,SSES!AV328)</f>
        <v>0.8537957453659748</v>
      </c>
      <c r="AW328" s="184"/>
    </row>
    <row r="329" spans="1:49" ht="15">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4"/>
      <c r="AR329" s="508">
        <f>CHOOSE($B$3,ENWL!AR329,NPgN!AR329,NPgY!AR329,WMID!AR329,EMID!AR329,SWALES!AR329,SWEST!AR329,LPN!AR329,SPN!AR329,EPN!AR329,SPD!AR329,SPMW!AR329,SSEH!AR329,SSES!AR329)</f>
        <v>1</v>
      </c>
      <c r="AS329" s="508">
        <f>CHOOSE($B$3,ENWL!AS329,NPgN!AS329,NPgY!AS329,WMID!AS329,EMID!AS329,SWALES!AS329,SWEST!AS329,LPN!AS329,SPN!AS329,EPN!AS329,SPD!AS329,SPMW!AS329,SSEH!AS329,SSES!AS329)</f>
        <v>1</v>
      </c>
      <c r="AT329" s="508">
        <f>CHOOSE($B$3,ENWL!AT329,NPgN!AT329,NPgY!AT329,WMID!AT329,EMID!AT329,SWALES!AT329,SWEST!AT329,LPN!AT329,SPN!AT329,EPN!AT329,SPD!AT329,SPMW!AT329,SSEH!AT329,SSES!AT329)</f>
        <v>1</v>
      </c>
      <c r="AU329" s="508">
        <f>CHOOSE($B$3,ENWL!AU329,NPgN!AU329,NPgY!AU329,WMID!AU329,EMID!AU329,SWALES!AU329,SWEST!AU329,LPN!AU329,SPN!AU329,EPN!AU329,SPD!AU329,SPMW!AU329,SSEH!AU329,SSES!AU329)</f>
        <v>1</v>
      </c>
      <c r="AV329" s="508">
        <f>CHOOSE($B$3,ENWL!AV329,NPgN!AV329,NPgY!AV329,WMID!AV329,EMID!AV329,SWALES!AV329,SWEST!AV329,LPN!AV329,SPN!AV329,EPN!AV329,SPD!AV329,SPMW!AV329,SSEH!AV329,SSES!AV329)</f>
        <v>1</v>
      </c>
      <c r="AW329" s="184"/>
    </row>
    <row r="330" spans="1:49" ht="15">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4"/>
      <c r="AR330" s="508">
        <f>CHOOSE($B$3,ENWL!AR330,NPgN!AR330,NPgY!AR330,WMID!AR330,EMID!AR330,SWALES!AR330,SWEST!AR330,LPN!AR330,SPN!AR330,EPN!AR330,SPD!AR330,SPMW!AR330,SSEH!AR330,SSES!AR330)</f>
        <v>0.70045666992218913</v>
      </c>
      <c r="AS330" s="508">
        <f>CHOOSE($B$3,ENWL!AS330,NPgN!AS330,NPgY!AS330,WMID!AS330,EMID!AS330,SWALES!AS330,SWEST!AS330,LPN!AS330,SPN!AS330,EPN!AS330,SPD!AS330,SPMW!AS330,SSEH!AS330,SSES!AS330)</f>
        <v>0.69704744506209748</v>
      </c>
      <c r="AT330" s="508">
        <f>CHOOSE($B$3,ENWL!AT330,NPgN!AT330,NPgY!AT330,WMID!AT330,EMID!AT330,SWALES!AT330,SWEST!AT330,LPN!AT330,SPN!AT330,EPN!AT330,SPD!AT330,SPMW!AT330,SSEH!AT330,SSES!AT330)</f>
        <v>0.69630731335073892</v>
      </c>
      <c r="AU330" s="508">
        <f>CHOOSE($B$3,ENWL!AU330,NPgN!AU330,NPgY!AU330,WMID!AU330,EMID!AU330,SWALES!AU330,SWEST!AU330,LPN!AU330,SPN!AU330,EPN!AU330,SPD!AU330,SPMW!AU330,SSEH!AU330,SSES!AU330)</f>
        <v>0.72041824568346791</v>
      </c>
      <c r="AV330" s="508">
        <f>CHOOSE($B$3,ENWL!AV330,NPgN!AV330,NPgY!AV330,WMID!AV330,EMID!AV330,SWALES!AV330,SWEST!AV330,LPN!AV330,SPN!AV330,EPN!AV330,SPD!AV330,SPMW!AV330,SSEH!AV330,SSES!AV330)</f>
        <v>0.72083675913215395</v>
      </c>
      <c r="AW330" s="184"/>
    </row>
    <row r="331" spans="1:49" ht="15">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4"/>
      <c r="AR331" s="508">
        <f>CHOOSE($B$3,ENWL!AR331,NPgN!AR331,NPgY!AR331,WMID!AR331,EMID!AR331,SWALES!AR331,SWEST!AR331,LPN!AR331,SPN!AR331,EPN!AR331,SPD!AR331,SPMW!AR331,SSEH!AR331,SSES!AR331)</f>
        <v>5.4443708848809233E-3</v>
      </c>
      <c r="AS331" s="508">
        <f>CHOOSE($B$3,ENWL!AS331,NPgN!AS331,NPgY!AS331,WMID!AS331,EMID!AS331,SWALES!AS331,SWEST!AS331,LPN!AS331,SPN!AS331,EPN!AS331,SPD!AS331,SPMW!AS331,SSEH!AS331,SSES!AS331)</f>
        <v>4.4059913858843155E-3</v>
      </c>
      <c r="AT331" s="508">
        <f>CHOOSE($B$3,ENWL!AT331,NPgN!AT331,NPgY!AT331,WMID!AT331,EMID!AT331,SWALES!AT331,SWEST!AT331,LPN!AT331,SPN!AT331,EPN!AT331,SPD!AT331,SPMW!AT331,SSEH!AT331,SSES!AT331)</f>
        <v>1.3368205553611198E-3</v>
      </c>
      <c r="AU331" s="508">
        <f>CHOOSE($B$3,ENWL!AU331,NPgN!AU331,NPgY!AU331,WMID!AU331,EMID!AU331,SWALES!AU331,SWEST!AU331,LPN!AU331,SPN!AU331,EPN!AU331,SPD!AU331,SPMW!AU331,SSEH!AU331,SSES!AU331)</f>
        <v>2.5352610976737849E-3</v>
      </c>
      <c r="AV331" s="508">
        <f>CHOOSE($B$3,ENWL!AV331,NPgN!AV331,NPgY!AV331,WMID!AV331,EMID!AV331,SWALES!AV331,SWEST!AV331,LPN!AV331,SPN!AV331,EPN!AV331,SPD!AV331,SPMW!AV331,SSEH!AV331,SSES!AV331)</f>
        <v>3.4642873814408524E-3</v>
      </c>
      <c r="AW331" s="184"/>
    </row>
    <row r="332" spans="1:49" ht="15">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4"/>
      <c r="AR332" s="508">
        <f>CHOOSE($B$3,ENWL!AR332,NPgN!AR332,NPgY!AR332,WMID!AR332,EMID!AR332,SWALES!AR332,SWEST!AR332,LPN!AR332,SPN!AR332,EPN!AR332,SPD!AR332,SPMW!AR332,SSEH!AR332,SSES!AR332)</f>
        <v>2.3777584849035281E-3</v>
      </c>
      <c r="AS332" s="508">
        <f>CHOOSE($B$3,ENWL!AS332,NPgN!AS332,NPgY!AS332,WMID!AS332,EMID!AS332,SWALES!AS332,SWEST!AS332,LPN!AS332,SPN!AS332,EPN!AS332,SPD!AS332,SPMW!AS332,SSEH!AS332,SSES!AS332)</f>
        <v>2.1426202263036876E-3</v>
      </c>
      <c r="AT332" s="508">
        <f>CHOOSE($B$3,ENWL!AT332,NPgN!AT332,NPgY!AT332,WMID!AT332,EMID!AT332,SWALES!AT332,SWEST!AT332,LPN!AT332,SPN!AT332,EPN!AT332,SPD!AT332,SPMW!AT332,SSEH!AT332,SSES!AT332)</f>
        <v>2.5135409114887806E-3</v>
      </c>
      <c r="AU332" s="508">
        <f>CHOOSE($B$3,ENWL!AU332,NPgN!AU332,NPgY!AU332,WMID!AU332,EMID!AU332,SWALES!AU332,SWEST!AU332,LPN!AU332,SPN!AU332,EPN!AU332,SPD!AU332,SPMW!AU332,SSEH!AU332,SSES!AU332)</f>
        <v>2.6188624954782492E-3</v>
      </c>
      <c r="AV332" s="508">
        <f>CHOOSE($B$3,ENWL!AV332,NPgN!AV332,NPgY!AV332,WMID!AV332,EMID!AV332,SWALES!AV332,SWEST!AV332,LPN!AV332,SPN!AV332,EPN!AV332,SPD!AV332,SPMW!AV332,SSEH!AV332,SSES!AV332)</f>
        <v>2.6819960814729888E-3</v>
      </c>
      <c r="AW332" s="184"/>
    </row>
    <row r="333" spans="1:49" ht="15">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4"/>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4"/>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4"/>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4"/>
      <c r="AR336" s="508">
        <f>CHOOSE($B$3,ENWL!AR336,NPgN!AR336,NPgY!AR336,WMID!AR336,EMID!AR336,SWALES!AR336,SWEST!AR336,LPN!AR336,SPN!AR336,EPN!AR336,SPD!AR336,SPMW!AR336,SSEH!AR336,SSES!AR336)</f>
        <v>0</v>
      </c>
      <c r="AS336" s="508">
        <f>CHOOSE($B$3,ENWL!AS336,NPgN!AS336,NPgY!AS336,WMID!AS336,EMID!AS336,SWALES!AS336,SWEST!AS336,LPN!AS336,SPN!AS336,EPN!AS336,SPD!AS336,SPMW!AS336,SSEH!AS336,SSES!AS336)</f>
        <v>0</v>
      </c>
      <c r="AT336" s="508">
        <f>CHOOSE($B$3,ENWL!AT336,NPgN!AT336,NPgY!AT336,WMID!AT336,EMID!AT336,SWALES!AT336,SWEST!AT336,LPN!AT336,SPN!AT336,EPN!AT336,SPD!AT336,SPMW!AT336,SSEH!AT336,SSES!AT336)</f>
        <v>0</v>
      </c>
      <c r="AU336" s="508">
        <f>CHOOSE($B$3,ENWL!AU336,NPgN!AU336,NPgY!AU336,WMID!AU336,EMID!AU336,SWALES!AU336,SWEST!AU336,LPN!AU336,SPN!AU336,EPN!AU336,SPD!AU336,SPMW!AU336,SSEH!AU336,SSES!AU336)</f>
        <v>0</v>
      </c>
      <c r="AV336" s="508">
        <f>CHOOSE($B$3,ENWL!AV336,NPgN!AV336,NPgY!AV336,WMID!AV336,EMID!AV336,SWALES!AV336,SWEST!AV336,LPN!AV336,SPN!AV336,EPN!AV336,SPD!AV336,SPMW!AV336,SSEH!AV336,SSES!AV336)</f>
        <v>0</v>
      </c>
      <c r="AW336" s="184"/>
    </row>
    <row r="337" spans="1:49" ht="15">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4"/>
      <c r="AR337" s="508">
        <f>CHOOSE($B$3,ENWL!AR337,NPgN!AR337,NPgY!AR337,WMID!AR337,EMID!AR337,SWALES!AR337,SWEST!AR337,LPN!AR337,SPN!AR337,EPN!AR337,SPD!AR337,SPMW!AR337,SSEH!AR337,SSES!AR337)</f>
        <v>5.6905169174605887E-4</v>
      </c>
      <c r="AS337" s="508">
        <f>CHOOSE($B$3,ENWL!AS337,NPgN!AS337,NPgY!AS337,WMID!AS337,EMID!AS337,SWALES!AS337,SWEST!AS337,LPN!AS337,SPN!AS337,EPN!AS337,SPD!AS337,SPMW!AS337,SSEH!AS337,SSES!AS337)</f>
        <v>5.3094844476041106E-4</v>
      </c>
      <c r="AT337" s="508">
        <f>CHOOSE($B$3,ENWL!AT337,NPgN!AT337,NPgY!AT337,WMID!AT337,EMID!AT337,SWALES!AT337,SWEST!AT337,LPN!AT337,SPN!AT337,EPN!AT337,SPD!AT337,SPMW!AT337,SSEH!AT337,SSES!AT337)</f>
        <v>3.8078121648754649E-4</v>
      </c>
      <c r="AU337" s="508">
        <f>CHOOSE($B$3,ENWL!AU337,NPgN!AU337,NPgY!AU337,WMID!AU337,EMID!AU337,SWALES!AU337,SWEST!AU337,LPN!AU337,SPN!AU337,EPN!AU337,SPD!AU337,SPMW!AU337,SSEH!AU337,SSES!AU337)</f>
        <v>4.9559775530841582E-4</v>
      </c>
      <c r="AV337" s="508">
        <f>CHOOSE($B$3,ENWL!AV337,NPgN!AV337,NPgY!AV337,WMID!AV337,EMID!AV337,SWALES!AV337,SWEST!AV337,LPN!AV337,SPN!AV337,EPN!AV337,SPD!AV337,SPMW!AV337,SSEH!AV337,SSES!AV337)</f>
        <v>5.8571478723887867E-4</v>
      </c>
      <c r="AW337" s="184"/>
    </row>
    <row r="338" spans="1:49" ht="15">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4"/>
      <c r="AR338" s="145"/>
      <c r="AS338" s="184"/>
      <c r="AT338" s="184"/>
      <c r="AU338" s="184"/>
      <c r="AV338" s="184"/>
      <c r="AW338" s="184"/>
    </row>
    <row r="339" spans="1:49" ht="15">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5">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4"/>
      <c r="AR340" s="364"/>
      <c r="AS340" s="184"/>
      <c r="AT340" s="184"/>
      <c r="AU340" s="184"/>
      <c r="AV340" s="184"/>
      <c r="AW340" s="184"/>
    </row>
    <row r="341" spans="1:49" ht="15">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4"/>
      <c r="AR341" s="364"/>
      <c r="AS341" s="184"/>
      <c r="AT341" s="184"/>
      <c r="AU341" s="184"/>
      <c r="AV341" s="184"/>
      <c r="AW341" s="184"/>
    </row>
    <row r="342" spans="1:49" ht="15">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4"/>
      <c r="AR342" s="476">
        <f>CHOOSE($B$3,ENWL!AR342,NPgN!AR342,NPgY!AR342,WMID!AR342,EMID!AR342,SWALES!AR342,SWEST!AR342,LPN!AR342,SPN!AR342,EPN!AR342,SPD!AR342,SPMW!AR342,SSEH!AR342,SSES!AR342)</f>
        <v>6.6656170487336492</v>
      </c>
      <c r="AS342" s="184"/>
      <c r="AT342" s="184"/>
      <c r="AU342" s="184"/>
      <c r="AV342" s="184"/>
      <c r="AW342" s="184"/>
    </row>
    <row r="343" spans="1:49" ht="15">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f>CHOOSE($B$3,ENWL!AJ343,NPgN!AJ343,NPgY!AJ343,WMID!AJ343,EMID!AJ343,SWALES!AJ343,SWEST!AJ343,LPN!AJ343,SPN!AJ343,EPN!AJ343,SPD!AJ343,SPMW!AJ343,SSEH!AJ343,SSES!AJ343)</f>
        <v>155.47644391004582</v>
      </c>
      <c r="AK343" s="476">
        <f>CHOOSE($B$3,ENWL!AK343,NPgN!AK343,NPgY!AK343,WMID!AK343,EMID!AK343,SWALES!AK343,SWEST!AK343,LPN!AK343,SPN!AK343,EPN!AK343,SPD!AK343,SPMW!AK343,SSEH!AK343,SSES!AK343)</f>
        <v>160.27143604571083</v>
      </c>
      <c r="AL343" s="476">
        <f>CHOOSE($B$3,ENWL!AL343,NPgN!AL343,NPgY!AL343,WMID!AL343,EMID!AL343,SWALES!AL343,SWEST!AL343,LPN!AL343,SPN!AL343,EPN!AL343,SPD!AL343,SPMW!AL343,SSEH!AL343,SSES!AL343)</f>
        <v>163.61468448169003</v>
      </c>
      <c r="AM343" s="476">
        <f>CHOOSE($B$3,ENWL!AM343,NPgN!AM343,NPgY!AM343,WMID!AM343,EMID!AM343,SWALES!AM343,SWEST!AM343,LPN!AM343,SPN!AM343,EPN!AM343,SPD!AM343,SPMW!AM343,SSEH!AM343,SSES!AM343)</f>
        <v>166.78837935150085</v>
      </c>
      <c r="AN343" s="476">
        <f>CHOOSE($B$3,ENWL!AN343,NPgN!AN343,NPgY!AN343,WMID!AN343,EMID!AN343,SWALES!AN343,SWEST!AN343,LPN!AN343,SPN!AN343,EPN!AN343,SPD!AN343,SPMW!AN343,SSEH!AN343,SSES!AN343)</f>
        <v>160.69090523259601</v>
      </c>
      <c r="AO343" s="476">
        <f>CHOOSE($B$3,ENWL!AO343,NPgN!AO343,NPgY!AO343,WMID!AO343,EMID!AO343,SWALES!AO343,SWEST!AO343,LPN!AO343,SPN!AO343,EPN!AO343,SPD!AO343,SPMW!AO343,SSEH!AO343,SSES!AO343)</f>
        <v>155.11765893586826</v>
      </c>
      <c r="AP343" s="476">
        <f>CHOOSE($B$3,ENWL!AP343,NPgN!AP343,NPgY!AP343,WMID!AP343,EMID!AP343,SWALES!AP343,SWEST!AP343,LPN!AP343,SPN!AP343,EPN!AP343,SPD!AP343,SPMW!AP343,SSEH!AP343,SSES!AP343)</f>
        <v>147.25037059693383</v>
      </c>
      <c r="AQ343" s="477">
        <f>CHOOSE($B$3,ENWL!AQ343,NPgN!AQ343,NPgY!AQ343,WMID!AQ343,EMID!AQ343,SWALES!AQ343,SWEST!AQ343,LPN!AQ343,SPN!AQ343,EPN!AQ343,SPD!AQ343,SPMW!AQ343,SSEH!AQ343,SSES!AQ343)</f>
        <v>148.39957411124954</v>
      </c>
      <c r="AR343" s="184"/>
      <c r="AS343" s="184"/>
      <c r="AT343" s="184"/>
      <c r="AU343" s="184"/>
      <c r="AV343" s="184"/>
      <c r="AW343" s="184"/>
    </row>
    <row r="344" spans="1:49" ht="15">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4"/>
      <c r="AR344" s="364"/>
      <c r="AS344" s="184"/>
      <c r="AT344" s="184"/>
      <c r="AU344" s="184"/>
      <c r="AV344" s="184"/>
      <c r="AW344" s="184"/>
    </row>
    <row r="345" spans="1:49" ht="15">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4"/>
      <c r="AR345" s="476">
        <f>CHOOSE($B$3,ENWL!AR345,NPgN!AR345,NPgY!AR345,WMID!AR345,EMID!AR345,SWALES!AR345,SWEST!AR345,LPN!AR345,SPN!AR345,EPN!AR345,SPD!AR345,SPMW!AR345,SSEH!AR345,SSES!AR345)</f>
        <v>51.721008685999216</v>
      </c>
      <c r="AS345" s="184"/>
      <c r="AT345" s="184"/>
      <c r="AU345" s="184"/>
      <c r="AV345" s="184"/>
      <c r="AW345" s="184"/>
    </row>
    <row r="346" spans="1:49" ht="15">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4"/>
      <c r="AR346" s="476">
        <f>CHOOSE($B$3,ENWL!AR346,NPgN!AR346,NPgY!AR346,WMID!AR346,EMID!AR346,SWALES!AR346,SWEST!AR346,LPN!AR346,SPN!AR346,EPN!AR346,SPD!AR346,SPMW!AR346,SSEH!AR346,SSES!AR346)</f>
        <v>1427.8796549963229</v>
      </c>
      <c r="AS346" s="184"/>
      <c r="AT346" s="184"/>
      <c r="AU346" s="184"/>
      <c r="AV346" s="184"/>
      <c r="AW346" s="184"/>
    </row>
    <row r="347" spans="1:49" ht="15">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4"/>
      <c r="AR347" s="476">
        <f>CHOOSE($B$3,ENWL!AR347,NPgN!AR347,NPgY!AR347,WMID!AR347,EMID!AR347,SWALES!AR347,SWEST!AR347,LPN!AR347,SPN!AR347,EPN!AR347,SPD!AR347,SPMW!AR347,SSEH!AR347,SSES!AR347)</f>
        <v>0</v>
      </c>
      <c r="AS347" s="184"/>
      <c r="AT347" s="184"/>
      <c r="AU347" s="184"/>
      <c r="AV347" s="184"/>
      <c r="AW347" s="184"/>
    </row>
    <row r="348" spans="1:49" ht="15">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f>CHOOSE($B$3,ENWL!AQ348,NPgN!AQ348,NPgY!AQ348,WMID!AQ348,EMID!AQ348,SWALES!AQ348,SWEST!AQ348,LPN!AQ348,SPN!AQ348,EPN!AQ348,SPD!AQ348,SPMW!AQ348,SSEH!AQ348,SSES!AQ348)</f>
        <v>0</v>
      </c>
      <c r="AR348" s="455"/>
      <c r="AS348" s="184"/>
      <c r="AT348" s="184"/>
      <c r="AU348" s="184"/>
      <c r="AV348" s="184"/>
      <c r="AW348" s="184"/>
    </row>
    <row r="349" spans="1:49" ht="15">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4"/>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414</v>
      </c>
      <c r="F350" s="82"/>
      <c r="G350" s="82" t="s">
        <v>304</v>
      </c>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4"/>
      <c r="AR350" s="476">
        <f>CHOOSE($B$3,ENWL!AR350,NPgN!AR350,NPgY!AR350,WMID!AR350,EMID!AR350,SWALES!AR350,SWEST!AR350,LPN!AR350,SPN!AR350,EPN!AR350,SPD!AR350,SPMW!AR350,SSEH!AR350,SSES!AR350)</f>
        <v>0</v>
      </c>
      <c r="AS350" s="184"/>
      <c r="AT350" s="184"/>
      <c r="AU350" s="184"/>
      <c r="AV350" s="184"/>
      <c r="AW350" s="184"/>
    </row>
    <row r="351" spans="1:49" ht="15">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4"/>
      <c r="AR351" s="364"/>
      <c r="AS351" s="184"/>
      <c r="AT351" s="184"/>
      <c r="AU351" s="184"/>
      <c r="AV351" s="184"/>
      <c r="AW351" s="184"/>
    </row>
    <row r="352" spans="1:49" ht="15">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f>CHOOSE($B$3,ENWL!AP352,NPgN!AP352,NPgY!AP352,WMID!AP352,EMID!AP352,SWALES!AP352,SWEST!AP352,LPN!AP352,SPN!AP352,EPN!AP352,SPD!AP352,SPMW!AP352,SSEH!AP352,SSES!AP352)</f>
        <v>342.88656016559275</v>
      </c>
      <c r="AQ352" s="477">
        <f>CHOOSE($B$3,ENWL!AQ352,NPgN!AQ352,NPgY!AQ352,WMID!AQ352,EMID!AQ352,SWALES!AQ352,SWEST!AQ352,LPN!AQ352,SPN!AQ352,EPN!AQ352,SPD!AQ352,SPMW!AQ352,SSEH!AQ352,SSES!AQ352)</f>
        <v>325.72322677223258</v>
      </c>
      <c r="AR352" s="364"/>
      <c r="AS352" s="184"/>
      <c r="AT352" s="184"/>
      <c r="AU352" s="184"/>
      <c r="AV352" s="184"/>
      <c r="AW352" s="184"/>
    </row>
    <row r="353" spans="1:49" ht="15">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f>CHOOSE($B$3,ENWL!AJ353,NPgN!AJ353,NPgY!AJ353,WMID!AJ353,EMID!AJ353,SWALES!AJ353,SWEST!AJ353,LPN!AJ353,SPN!AJ353,EPN!AJ353,SPD!AJ353,SPMW!AJ353,SSEH!AJ353,SSES!AJ353)</f>
        <v>0</v>
      </c>
      <c r="AK353" s="476">
        <f>CHOOSE($B$3,ENWL!AK353,NPgN!AK353,NPgY!AK353,WMID!AK353,EMID!AK353,SWALES!AK353,SWEST!AK353,LPN!AK353,SPN!AK353,EPN!AK353,SPD!AK353,SPMW!AK353,SSEH!AK353,SSES!AK353)</f>
        <v>0</v>
      </c>
      <c r="AL353" s="476">
        <f>CHOOSE($B$3,ENWL!AL353,NPgN!AL353,NPgY!AL353,WMID!AL353,EMID!AL353,SWALES!AL353,SWEST!AL353,LPN!AL353,SPN!AL353,EPN!AL353,SPD!AL353,SPMW!AL353,SSEH!AL353,SSES!AL353)</f>
        <v>0</v>
      </c>
      <c r="AM353" s="476">
        <f>CHOOSE($B$3,ENWL!AM353,NPgN!AM353,NPgY!AM353,WMID!AM353,EMID!AM353,SWALES!AM353,SWEST!AM353,LPN!AM353,SPN!AM353,EPN!AM353,SPD!AM353,SPMW!AM353,SSEH!AM353,SSES!AM353)</f>
        <v>0</v>
      </c>
      <c r="AN353" s="476">
        <f>CHOOSE($B$3,ENWL!AN353,NPgN!AN353,NPgY!AN353,WMID!AN353,EMID!AN353,SWALES!AN353,SWEST!AN353,LPN!AN353,SPN!AN353,EPN!AN353,SPD!AN353,SPMW!AN353,SSEH!AN353,SSES!AN353)</f>
        <v>0</v>
      </c>
      <c r="AO353" s="476">
        <f>CHOOSE($B$3,ENWL!AO353,NPgN!AO353,NPgY!AO353,WMID!AO353,EMID!AO353,SWALES!AO353,SWEST!AO353,LPN!AO353,SPN!AO353,EPN!AO353,SPD!AO353,SPMW!AO353,SSEH!AO353,SSES!AO353)</f>
        <v>0</v>
      </c>
      <c r="AP353" s="476">
        <f>CHOOSE($B$3,ENWL!AP353,NPgN!AP353,NPgY!AP353,WMID!AP353,EMID!AP353,SWALES!AP353,SWEST!AP353,LPN!AP353,SPN!AP353,EPN!AP353,SPD!AP353,SPMW!AP353,SSEH!AP353,SSES!AP353)</f>
        <v>1.238</v>
      </c>
      <c r="AQ353" s="477">
        <f>CHOOSE($B$3,ENWL!AQ353,NPgN!AQ353,NPgY!AQ353,WMID!AQ353,EMID!AQ353,SWALES!AQ353,SWEST!AQ353,LPN!AQ353,SPN!AQ353,EPN!AQ353,SPD!AQ353,SPMW!AQ353,SSEH!AQ353,SSES!AQ353)</f>
        <v>1.321</v>
      </c>
      <c r="AR353" s="364"/>
      <c r="AS353" s="184"/>
      <c r="AT353" s="184"/>
      <c r="AU353" s="184"/>
      <c r="AV353" s="184"/>
      <c r="AW353" s="184"/>
    </row>
    <row r="354" spans="1:49" ht="15">
      <c r="A354" s="82"/>
      <c r="B354" s="82"/>
      <c r="C354" s="82"/>
      <c r="D354" s="82"/>
      <c r="E354" s="346" t="s">
        <v>422</v>
      </c>
      <c r="F354" s="82"/>
      <c r="G354" s="82" t="s">
        <v>304</v>
      </c>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4"/>
      <c r="AR354" s="184"/>
      <c r="AS354" s="184"/>
      <c r="AT354" s="184"/>
      <c r="AU354" s="184"/>
      <c r="AV354" s="184"/>
      <c r="AW354" s="184"/>
    </row>
    <row r="355" spans="1:49" ht="15">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391.37700000000001</v>
      </c>
      <c r="AK355" s="476">
        <f>CHOOSE($B$3,ENWL!AK355,NPgN!AK355,NPgY!AK355,WMID!AK355,EMID!AK355,SWALES!AK355,SWEST!AK355,LPN!AK355,SPN!AK355,EPN!AK355,SPD!AK355,SPMW!AK355,SSEH!AK355,SSES!AK355)</f>
        <v>386.80900000000003</v>
      </c>
      <c r="AL355" s="476">
        <f>CHOOSE($B$3,ENWL!AL355,NPgN!AL355,NPgY!AL355,WMID!AL355,EMID!AL355,SWALES!AL355,SWEST!AL355,LPN!AL355,SPN!AL355,EPN!AL355,SPD!AL355,SPMW!AL355,SSEH!AL355,SSES!AL355)</f>
        <v>377.35319400333327</v>
      </c>
      <c r="AM355" s="476">
        <f>CHOOSE($B$3,ENWL!AM355,NPgN!AM355,NPgY!AM355,WMID!AM355,EMID!AM355,SWALES!AM355,SWEST!AM355,LPN!AM355,SPN!AM355,EPN!AM355,SPD!AM355,SPMW!AM355,SSEH!AM355,SSES!AM355)</f>
        <v>406.1183723095557</v>
      </c>
      <c r="AN355" s="476">
        <f>CHOOSE($B$3,ENWL!AN355,NPgN!AN355,NPgY!AN355,WMID!AN355,EMID!AN355,SWALES!AN355,SWEST!AN355,LPN!AN355,SPN!AN355,EPN!AN355,SPD!AN355,SPMW!AN355,SSEH!AN355,SSES!AN355)</f>
        <v>421.42452208894213</v>
      </c>
      <c r="AO355" s="476">
        <f>CHOOSE($B$3,ENWL!AO355,NPgN!AO355,NPgY!AO355,WMID!AO355,EMID!AO355,SWALES!AO355,SWEST!AO355,LPN!AO355,SPN!AO355,EPN!AO355,SPD!AO355,SPMW!AO355,SSEH!AO355,SSES!AO355)</f>
        <v>415.57624345133331</v>
      </c>
      <c r="AP355" s="476">
        <f>CHOOSE($B$3,ENWL!AP355,NPgN!AP355,NPgY!AP355,WMID!AP355,EMID!AP355,SWALES!AP355,SWEST!AP355,LPN!AP355,SPN!AP355,EPN!AP355,SPD!AP355,SPMW!AP355,SSEH!AP355,SSES!AP355)</f>
        <v>428.82277486266662</v>
      </c>
      <c r="AQ355" s="477">
        <f>CHOOSE($B$3,ENWL!AQ355,NPgN!AQ355,NPgY!AQ355,WMID!AQ355,EMID!AQ355,SWALES!AQ355,SWEST!AQ355,LPN!AQ355,SPN!AQ355,EPN!AQ355,SPD!AQ355,SPMW!AQ355,SSEH!AQ355,SSES!AQ355)</f>
        <v>518.44197616319991</v>
      </c>
      <c r="AR355" s="184"/>
      <c r="AS355" s="184"/>
      <c r="AT355" s="184"/>
      <c r="AU355" s="184"/>
      <c r="AV355" s="184"/>
      <c r="AW355" s="184"/>
    </row>
    <row r="356" spans="1:49" ht="15">
      <c r="A356" s="82"/>
      <c r="B356" s="82"/>
      <c r="C356" s="82"/>
      <c r="D356" s="82"/>
      <c r="E356" s="363" t="s">
        <v>425</v>
      </c>
      <c r="F356" s="82"/>
      <c r="G356" s="82" t="s">
        <v>304</v>
      </c>
      <c r="H356" s="82" t="s">
        <v>69</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383.79577345479782</v>
      </c>
      <c r="AK356" s="476">
        <f>CHOOSE($B$3,ENWL!AK356,NPgN!AK356,NPgY!AK356,WMID!AK356,EMID!AK356,SWALES!AK356,SWEST!AK356,LPN!AK356,SPN!AK356,EPN!AK356,SPD!AK356,SPMW!AK356,SSEH!AK356,SSES!AK356)</f>
        <v>393.23197966848056</v>
      </c>
      <c r="AL356" s="476">
        <f>CHOOSE($B$3,ENWL!AL356,NPgN!AL356,NPgY!AL356,WMID!AL356,EMID!AL356,SWALES!AL356,SWEST!AL356,LPN!AL356,SPN!AL356,EPN!AL356,SPD!AL356,SPMW!AL356,SSEH!AL356,SSES!AL356)</f>
        <v>381.74368173121564</v>
      </c>
      <c r="AM356" s="476">
        <f>CHOOSE($B$3,ENWL!AM356,NPgN!AM356,NPgY!AM356,WMID!AM356,EMID!AM356,SWALES!AM356,SWEST!AM356,LPN!AM356,SPN!AM356,EPN!AM356,SPD!AM356,SPMW!AM356,SSEH!AM356,SSES!AM356)</f>
        <v>422.12102735578259</v>
      </c>
      <c r="AN356" s="476">
        <f>CHOOSE($B$3,ENWL!AN356,NPgN!AN356,NPgY!AN356,WMID!AN356,EMID!AN356,SWALES!AN356,SWEST!AN356,LPN!AN356,SPN!AN356,EPN!AN356,SPD!AN356,SPMW!AN356,SSEH!AN356,SSES!AN356)</f>
        <v>418.91002804350404</v>
      </c>
      <c r="AO356" s="476">
        <f>CHOOSE($B$3,ENWL!AO356,NPgN!AO356,NPgY!AO356,WMID!AO356,EMID!AO356,SWALES!AO356,SWEST!AO356,LPN!AO356,SPN!AO356,EPN!AO356,SPD!AO356,SPMW!AO356,SSEH!AO356,SSES!AO356)</f>
        <v>438.53533338917987</v>
      </c>
      <c r="AP356" s="476">
        <f>CHOOSE($B$3,ENWL!AP356,NPgN!AP356,NPgY!AP356,WMID!AP356,EMID!AP356,SWALES!AP356,SWEST!AP356,LPN!AP356,SPN!AP356,EPN!AP356,SPD!AP356,SPMW!AP356,SSEH!AP356,SSES!AP356)</f>
        <v>429.48435268814097</v>
      </c>
      <c r="AQ356" s="477">
        <f>CHOOSE($B$3,ENWL!AQ356,NPgN!AQ356,NPgY!AQ356,WMID!AQ356,EMID!AQ356,SWALES!AQ356,SWEST!AQ356,LPN!AQ356,SPN!AQ356,EPN!AQ356,SPD!AQ356,SPMW!AQ356,SSEH!AQ356,SSES!AQ356)</f>
        <v>526.5732407258464</v>
      </c>
      <c r="AR356" s="184"/>
      <c r="AS356" s="184"/>
      <c r="AT356" s="184"/>
      <c r="AU356" s="184"/>
      <c r="AV356" s="184"/>
      <c r="AW356" s="184"/>
    </row>
    <row r="357" spans="1:49" ht="16.5">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0.5</v>
      </c>
      <c r="AK357" s="476">
        <f>CHOOSE($B$3,ENWL!AK357,NPgN!AK357,NPgY!AK357,WMID!AK357,EMID!AK357,SWALES!AK357,SWEST!AK357,LPN!AK357,SPN!AK357,EPN!AK357,SPD!AK357,SPMW!AK357,SSEH!AK357,SSES!AK357)</f>
        <v>0.33561643835616445</v>
      </c>
      <c r="AL357" s="476">
        <f>CHOOSE($B$3,ENWL!AL357,NPgN!AL357,NPgY!AL357,WMID!AL357,EMID!AL357,SWALES!AL357,SWEST!AL357,LPN!AL357,SPN!AL357,EPN!AL357,SPD!AL357,SPMW!AL357,SSEH!AL357,SSES!AL357)</f>
        <v>0.35273972602739728</v>
      </c>
      <c r="AM357" s="476">
        <f>CHOOSE($B$3,ENWL!AM357,NPgN!AM357,NPgY!AM357,WMID!AM357,EMID!AM357,SWALES!AM357,SWEST!AM357,LPN!AM357,SPN!AM357,EPN!AM357,SPD!AM357,SPMW!AM357,SSEH!AM357,SSES!AM357)</f>
        <v>0.66575342465753418</v>
      </c>
      <c r="AN357" s="476">
        <f>CHOOSE($B$3,ENWL!AN357,NPgN!AN357,NPgY!AN357,WMID!AN357,EMID!AN357,SWALES!AN357,SWEST!AN357,LPN!AN357,SPN!AN357,EPN!AN357,SPD!AN357,SPMW!AN357,SSEH!AN357,SSES!AN357)</f>
        <v>0.71598360655737692</v>
      </c>
      <c r="AO357" s="476">
        <f>CHOOSE($B$3,ENWL!AO357,NPgN!AO357,NPgY!AO357,WMID!AO357,EMID!AO357,SWALES!AO357,SWEST!AO357,LPN!AO357,SPN!AO357,EPN!AO357,SPD!AO357,SPMW!AO357,SSEH!AO357,SSES!AO357)</f>
        <v>0.1</v>
      </c>
      <c r="AP357" s="476">
        <f>CHOOSE($B$3,ENWL!AP357,NPgN!AP357,NPgY!AP357,WMID!AP357,EMID!AP357,SWALES!AP357,SWEST!AP357,LPN!AP357,SPN!AP357,EPN!AP357,SPD!AP357,SPMW!AP357,SSEH!AP357,SSES!AP357)</f>
        <v>0.19</v>
      </c>
      <c r="AQ357" s="477">
        <f>CHOOSE($B$3,ENWL!AQ357,NPgN!AQ357,NPgY!AQ357,WMID!AQ357,EMID!AQ357,SWALES!AQ357,SWEST!AQ357,LPN!AQ357,SPN!AQ357,EPN!AQ357,SPD!AQ357,SPMW!AQ357,SSEH!AQ357,SSES!AQ357)</f>
        <v>2.3034246575342463</v>
      </c>
      <c r="AR357" s="419">
        <f>CHOOSE($B$3,ENWL!AR357,NPgN!AR357,NPgY!AR357,WMID!AR357,EMID!AR357,SWALES!AR357,SWEST!AR357,LPN!AR357,SPN!AR357,EPN!AR357,SPD!AR357,SPMW!AR357,SSEH!AR357,SSES!AR357)</f>
        <v>0</v>
      </c>
      <c r="AS357" s="184"/>
      <c r="AT357" s="184"/>
      <c r="AU357" s="184"/>
      <c r="AV357" s="184"/>
      <c r="AW357" s="184"/>
    </row>
    <row r="358" spans="1:49" ht="15">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f>CHOOSE($B$3,ENWL!AJ358,NPgN!AJ358,NPgY!AJ358,WMID!AJ358,EMID!AJ358,SWALES!AJ358,SWEST!AJ358,LPN!AJ358,SPN!AJ358,EPN!AJ358,SPD!AJ358,SPMW!AJ358,SSEH!AJ358,SSES!AJ358)</f>
        <v>0</v>
      </c>
      <c r="AK358" s="476">
        <f>CHOOSE($B$3,ENWL!AK358,NPgN!AK358,NPgY!AK358,WMID!AK358,EMID!AK358,SWALES!AK358,SWEST!AK358,LPN!AK358,SPN!AK358,EPN!AK358,SPD!AK358,SPMW!AK358,SSEH!AK358,SSES!AK358)</f>
        <v>0</v>
      </c>
      <c r="AL358" s="476">
        <f>CHOOSE($B$3,ENWL!AL358,NPgN!AL358,NPgY!AL358,WMID!AL358,EMID!AL358,SWALES!AL358,SWEST!AL358,LPN!AL358,SPN!AL358,EPN!AL358,SPD!AL358,SPMW!AL358,SSEH!AL358,SSES!AL358)</f>
        <v>0</v>
      </c>
      <c r="AM358" s="476">
        <f>CHOOSE($B$3,ENWL!AM358,NPgN!AM358,NPgY!AM358,WMID!AM358,EMID!AM358,SWALES!AM358,SWEST!AM358,LPN!AM358,SPN!AM358,EPN!AM358,SPD!AM358,SPMW!AM358,SSEH!AM358,SSES!AM358)</f>
        <v>0</v>
      </c>
      <c r="AN358" s="476">
        <f>CHOOSE($B$3,ENWL!AN358,NPgN!AN358,NPgY!AN358,WMID!AN358,EMID!AN358,SWALES!AN358,SWEST!AN358,LPN!AN358,SPN!AN358,EPN!AN358,SPD!AN358,SPMW!AN358,SSEH!AN358,SSES!AN358)</f>
        <v>0</v>
      </c>
      <c r="AO358" s="476">
        <f>CHOOSE($B$3,ENWL!AO358,NPgN!AO358,NPgY!AO358,WMID!AO358,EMID!AO358,SWALES!AO358,SWEST!AO358,LPN!AO358,SPN!AO358,EPN!AO358,SPD!AO358,SPMW!AO358,SSEH!AO358,SSES!AO358)</f>
        <v>0</v>
      </c>
      <c r="AP358" s="476">
        <f>CHOOSE($B$3,ENWL!AP358,NPgN!AP358,NPgY!AP358,WMID!AP358,EMID!AP358,SWALES!AP358,SWEST!AP358,LPN!AP358,SPN!AP358,EPN!AP358,SPD!AP358,SPMW!AP358,SSEH!AP358,SSES!AP358)</f>
        <v>0</v>
      </c>
      <c r="AQ358" s="477">
        <f>CHOOSE($B$3,ENWL!AQ358,NPgN!AQ358,NPgY!AQ358,WMID!AQ358,EMID!AQ358,SWALES!AQ358,SWEST!AQ358,LPN!AQ358,SPN!AQ358,EPN!AQ358,SPD!AQ358,SPMW!AQ358,SSEH!AQ358,SSES!AQ358)</f>
        <v>0</v>
      </c>
      <c r="AR358" s="184"/>
      <c r="AS358" s="184"/>
      <c r="AT358" s="184"/>
      <c r="AU358" s="184"/>
      <c r="AV358" s="184"/>
      <c r="AW358" s="184"/>
    </row>
    <row r="359" spans="1:49" ht="15">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4"/>
      <c r="AR359" s="184"/>
      <c r="AS359" s="184"/>
      <c r="AT359" s="184"/>
      <c r="AU359" s="184"/>
      <c r="AV359" s="184"/>
      <c r="AW359" s="184"/>
    </row>
    <row r="360" spans="1:49" ht="15">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4"/>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4"/>
      <c r="AR361" s="419">
        <f>CHOOSE($B$3,ENWL!AR361,NPgN!AR361,NPgY!AR361,WMID!AR361,EMID!AR361,SWALES!AR361,SWEST!AR361,LPN!AR361,SPN!AR361,EPN!AR361,SPD!AR361,SPMW!AR361,SSEH!AR361,SSES!AR361)</f>
        <v>0</v>
      </c>
      <c r="AS361" s="419">
        <f>CHOOSE($B$3,ENWL!AS361,NPgN!AS361,NPgY!AS361,WMID!AS361,EMID!AS361,SWALES!AS361,SWEST!AS361,LPN!AS361,SPN!AS361,EPN!AS361,SPD!AS361,SPMW!AS361,SSEH!AS361,SSES!AS361)</f>
        <v>0</v>
      </c>
      <c r="AT361" s="419">
        <f>CHOOSE($B$3,ENWL!AT361,NPgN!AT361,NPgY!AT361,WMID!AT361,EMID!AT361,SWALES!AT361,SWEST!AT361,LPN!AT361,SPN!AT361,EPN!AT361,SPD!AT361,SPMW!AT361,SSEH!AT361,SSES!AT361)</f>
        <v>0</v>
      </c>
      <c r="AU361" s="419">
        <f>CHOOSE($B$3,ENWL!AU361,NPgN!AU361,NPgY!AU361,WMID!AU361,EMID!AU361,SWALES!AU361,SWEST!AU361,LPN!AU361,SPN!AU361,EPN!AU361,SPD!AU361,SPMW!AU361,SSEH!AU361,SSES!AU361)</f>
        <v>0</v>
      </c>
      <c r="AV361" s="419">
        <f>CHOOSE($B$3,ENWL!AV361,NPgN!AV361,NPgY!AV361,WMID!AV361,EMID!AV361,SWALES!AV361,SWEST!AV361,LPN!AV361,SPN!AV361,EPN!AV361,SPD!AV361,SPMW!AV361,SSEH!AV361,SSES!AV361)</f>
        <v>0</v>
      </c>
      <c r="AW361" s="184"/>
    </row>
    <row r="362" spans="1:49" ht="15">
      <c r="A362" s="82"/>
      <c r="B362" s="82"/>
      <c r="C362" s="82"/>
      <c r="D362" s="82"/>
      <c r="E362" s="346" t="s">
        <v>435</v>
      </c>
      <c r="F362" s="82"/>
      <c r="G362" s="82" t="s">
        <v>304</v>
      </c>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4"/>
      <c r="AR362" s="184"/>
      <c r="AS362" s="184"/>
      <c r="AT362" s="184"/>
      <c r="AU362" s="184"/>
      <c r="AV362" s="184"/>
      <c r="AW362" s="184"/>
    </row>
    <row r="363" spans="1:49" ht="15">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f>CHOOSE($B$3,ENWL!AJ363,NPgN!AJ363,NPgY!AJ363,WMID!AJ363,EMID!AJ363,SWALES!AJ363,SWEST!AJ363,LPN!AJ363,SPN!AJ363,EPN!AJ363,SPD!AJ363,SPMW!AJ363,SSEH!AJ363,SSES!AJ363)</f>
        <v>2.5300000000000001E-3</v>
      </c>
      <c r="AK363" s="476">
        <f>CHOOSE($B$3,ENWL!AK363,NPgN!AK363,NPgY!AK363,WMID!AK363,EMID!AK363,SWALES!AK363,SWEST!AK363,LPN!AK363,SPN!AK363,EPN!AK363,SPD!AK363,SPMW!AK363,SSEH!AK363,SSES!AK363)</f>
        <v>7.92E-3</v>
      </c>
      <c r="AL363" s="476">
        <f>CHOOSE($B$3,ENWL!AL363,NPgN!AL363,NPgY!AL363,WMID!AL363,EMID!AL363,SWALES!AL363,SWEST!AL363,LPN!AL363,SPN!AL363,EPN!AL363,SPD!AL363,SPMW!AL363,SSEH!AL363,SSES!AL363)</f>
        <v>6.0000000000000001E-3</v>
      </c>
      <c r="AM363" s="476">
        <f>CHOOSE($B$3,ENWL!AM363,NPgN!AM363,NPgY!AM363,WMID!AM363,EMID!AM363,SWALES!AM363,SWEST!AM363,LPN!AM363,SPN!AM363,EPN!AM363,SPD!AM363,SPMW!AM363,SSEH!AM363,SSES!AM363)</f>
        <v>4.7064999999999996E-2</v>
      </c>
      <c r="AN363" s="476">
        <f>CHOOSE($B$3,ENWL!AN363,NPgN!AN363,NPgY!AN363,WMID!AN363,EMID!AN363,SWALES!AN363,SWEST!AN363,LPN!AN363,SPN!AN363,EPN!AN363,SPD!AN363,SPMW!AN363,SSEH!AN363,SSES!AN363)</f>
        <v>2.5995000000000001E-2</v>
      </c>
      <c r="AO363" s="476">
        <f>CHOOSE($B$3,ENWL!AO363,NPgN!AO363,NPgY!AO363,WMID!AO363,EMID!AO363,SWALES!AO363,SWEST!AO363,LPN!AO363,SPN!AO363,EPN!AO363,SPD!AO363,SPMW!AO363,SSEH!AO363,SSES!AO363)</f>
        <v>1.4789999999999999E-2</v>
      </c>
      <c r="AP363" s="476">
        <f>CHOOSE($B$3,ENWL!AP363,NPgN!AP363,NPgY!AP363,WMID!AP363,EMID!AP363,SWALES!AP363,SWEST!AP363,LPN!AP363,SPN!AP363,EPN!AP363,SPD!AP363,SPMW!AP363,SSEH!AP363,SSES!AP363)</f>
        <v>2.6445E-2</v>
      </c>
      <c r="AQ363" s="477">
        <f>CHOOSE($B$3,ENWL!AQ363,NPgN!AQ363,NPgY!AQ363,WMID!AQ363,EMID!AQ363,SWALES!AQ363,SWEST!AQ363,LPN!AQ363,SPN!AQ363,EPN!AQ363,SPD!AQ363,SPMW!AQ363,SSEH!AQ363,SSES!AQ363)</f>
        <v>0.19011499999999998</v>
      </c>
      <c r="AR363" s="184"/>
      <c r="AS363" s="184"/>
      <c r="AT363" s="184"/>
      <c r="AU363" s="184"/>
      <c r="AV363" s="184"/>
      <c r="AW363" s="184"/>
    </row>
    <row r="364" spans="1:49" ht="15">
      <c r="A364" s="82"/>
      <c r="B364" s="82"/>
      <c r="C364" s="82"/>
      <c r="D364" s="82"/>
      <c r="E364" s="363" t="s">
        <v>438</v>
      </c>
      <c r="F364" s="82"/>
      <c r="G364" s="82" t="s">
        <v>399</v>
      </c>
      <c r="H364" s="82" t="s">
        <v>439</v>
      </c>
      <c r="I364" s="476">
        <f>CHOOSE($B$3,ENWL!I364,NPgN!I364,NPgY!I364,WMID!I364,EMID!I364,SWALES!I364,SWEST!I364,LPN!I364,SPN!I364,EPN!I364,SPD!I364,SPMW!I364,SSEH!I364,SSES!I364)</f>
        <v>43</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4"/>
      <c r="AR364" s="184"/>
      <c r="AS364" s="184"/>
      <c r="AT364" s="184"/>
      <c r="AU364" s="184"/>
      <c r="AV364" s="184"/>
      <c r="AW364" s="184"/>
    </row>
    <row r="365" spans="1:49" ht="15">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4"/>
      <c r="AR365" s="364"/>
      <c r="AS365" s="184"/>
      <c r="AT365" s="184"/>
      <c r="AU365" s="184"/>
      <c r="AV365" s="184"/>
      <c r="AW365" s="184"/>
    </row>
    <row r="366" spans="1:49" ht="15">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4"/>
      <c r="AR366" s="364"/>
      <c r="AS366" s="184"/>
      <c r="AT366" s="184"/>
      <c r="AU366" s="184"/>
      <c r="AV366" s="184"/>
      <c r="AW366" s="184"/>
    </row>
    <row r="367" spans="1:49" ht="15">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4"/>
      <c r="AR367" s="364"/>
      <c r="AS367" s="184"/>
      <c r="AT367" s="184"/>
      <c r="AU367" s="184"/>
      <c r="AV367" s="184"/>
      <c r="AW367" s="184"/>
    </row>
    <row r="368" spans="1:49" ht="15">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2.9778065564794178</v>
      </c>
      <c r="AQ368" s="477">
        <f>CHOOSE($B$3,ENWL!AQ368,NPgN!AQ368,NPgY!AQ368,WMID!AQ368,EMID!AQ368,SWALES!AQ368,SWEST!AQ368,LPN!AQ368,SPN!AQ368,EPN!AQ368,SPD!AQ368,SPMW!AQ368,SSEH!AQ368,SSES!AQ368)</f>
        <v>3.1</v>
      </c>
      <c r="AR368" s="364"/>
      <c r="AS368" s="184"/>
      <c r="AT368" s="184"/>
      <c r="AU368" s="184"/>
      <c r="AV368" s="184"/>
      <c r="AW368" s="184"/>
    </row>
    <row r="369" spans="1:49" ht="15">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f>CHOOSE($B$3,ENWL!AP370,NPgN!AP370,NPgY!AP370,WMID!AP370,EMID!AP370,SWALES!AP370,SWEST!AP370,LPN!AP370,SPN!AP370,EPN!AP370,SPD!AP370,SPMW!AP370,SSEH!AP370,SSES!AP370)</f>
        <v>0.41199999999999998</v>
      </c>
      <c r="AQ370" s="477">
        <f>CHOOSE($B$3,ENWL!AQ370,NPgN!AQ370,NPgY!AQ370,WMID!AQ370,EMID!AQ370,SWALES!AQ370,SWEST!AQ370,LPN!AQ370,SPN!AQ370,EPN!AQ370,SPD!AQ370,SPMW!AQ370,SSEH!AQ370,SSES!AQ370)</f>
        <v>0</v>
      </c>
      <c r="AR370" s="364"/>
      <c r="AS370" s="184"/>
      <c r="AT370" s="184"/>
      <c r="AU370" s="184"/>
      <c r="AV370" s="184"/>
      <c r="AW370" s="184"/>
    </row>
    <row r="371" spans="1:49" ht="15">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4"/>
      <c r="AR371" s="364"/>
      <c r="AS371" s="184"/>
      <c r="AT371" s="184"/>
      <c r="AU371" s="184"/>
      <c r="AV371" s="184"/>
      <c r="AW371" s="184"/>
    </row>
    <row r="372" spans="1:49" ht="15">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9.2764180650742869</v>
      </c>
      <c r="AQ372" s="477">
        <f>CHOOSE($B$3,ENWL!AQ372,NPgN!AQ372,NPgY!AQ372,WMID!AQ372,EMID!AQ372,SWALES!AQ372,SWEST!AQ372,LPN!AQ372,SPN!AQ372,EPN!AQ372,SPD!AQ372,SPMW!AQ372,SSEH!AQ372,SSES!AQ372)</f>
        <v>9.9076516067560423</v>
      </c>
      <c r="AR372" s="364"/>
      <c r="AS372" s="184"/>
      <c r="AT372" s="184"/>
      <c r="AU372" s="184"/>
      <c r="AV372" s="184"/>
      <c r="AW372" s="184"/>
    </row>
    <row r="373" spans="1:49" ht="15">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5">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f>CHOOSE($B$3,ENWL!AP374,NPgN!AP374,NPgY!AP374,WMID!AP374,EMID!AP374,SWALES!AP374,SWEST!AP374,LPN!AP374,SPN!AP374,EPN!AP374,SPD!AP374,SPMW!AP374,SSEH!AP374,SSES!AP374)</f>
        <v>0</v>
      </c>
      <c r="AQ374" s="477">
        <f>CHOOSE($B$3,ENWL!AQ374,NPgN!AQ374,NPgY!AQ374,WMID!AQ374,EMID!AQ374,SWALES!AQ374,SWEST!AQ374,LPN!AQ374,SPN!AQ374,EPN!AQ374,SPD!AQ374,SPMW!AQ374,SSEH!AQ374,SSES!AQ374)</f>
        <v>0</v>
      </c>
      <c r="AR374" s="364"/>
      <c r="AS374" s="184"/>
      <c r="AT374" s="184"/>
      <c r="AU374" s="184"/>
      <c r="AV374" s="184"/>
      <c r="AW374" s="184"/>
    </row>
    <row r="375" spans="1:49" ht="15">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4"/>
      <c r="AR375" s="364"/>
      <c r="AS375" s="184"/>
      <c r="AT375" s="184"/>
      <c r="AU375" s="184"/>
      <c r="AV375" s="184"/>
      <c r="AW375" s="184"/>
    </row>
    <row r="376" spans="1:49" ht="15">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f>CHOOSE($B$3,ENWL!AO376,NPgN!AO376,NPgY!AO376,WMID!AO376,EMID!AO376,SWALES!AO376,SWEST!AO376,LPN!AO376,SPN!AO376,EPN!AO376,SPD!AO376,SPMW!AO376,SSEH!AO376,SSES!AO376)</f>
        <v>0</v>
      </c>
      <c r="AP376" s="419">
        <f>CHOOSE($B$3,ENWL!AP376,NPgN!AP376,NPgY!AP376,WMID!AP376,EMID!AP376,SWALES!AP376,SWEST!AP376,LPN!AP376,SPN!AP376,EPN!AP376,SPD!AP376,SPMW!AP376,SSEH!AP376,SSES!AP376)</f>
        <v>0</v>
      </c>
      <c r="AQ376" s="418">
        <f>CHOOSE($B$3,ENWL!AQ376,NPgN!AQ376,NPgY!AQ376,WMID!AQ376,EMID!AQ376,SWALES!AQ376,SWEST!AQ376,LPN!AQ376,SPN!AQ376,EPN!AQ376,SPD!AQ376,SPMW!AQ376,SSEH!AQ376,SSES!AQ376)</f>
        <v>0</v>
      </c>
      <c r="AR376" s="364"/>
      <c r="AS376" s="184"/>
      <c r="AT376" s="184"/>
      <c r="AU376" s="184"/>
      <c r="AV376" s="184"/>
      <c r="AW376" s="184"/>
    </row>
    <row r="377" spans="1:49" ht="15">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4"/>
      <c r="AR377" s="364"/>
      <c r="AS377" s="184"/>
      <c r="AT377" s="184"/>
      <c r="AU377" s="184"/>
      <c r="AV377" s="184"/>
      <c r="AW377" s="184"/>
    </row>
    <row r="378" spans="1:49" ht="15">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0.17924521810699581</v>
      </c>
      <c r="AQ378" s="477">
        <f>CHOOSE($B$3,ENWL!AQ378,NPgN!AQ378,NPgY!AQ378,WMID!AQ378,EMID!AQ378,SWALES!AQ378,SWEST!AQ378,LPN!AQ378,SPN!AQ378,EPN!AQ378,SPD!AQ378,SPMW!AQ378,SSEH!AQ378,SSES!AQ378)</f>
        <v>0</v>
      </c>
      <c r="AR378" s="364"/>
      <c r="AS378" s="184"/>
      <c r="AT378" s="184"/>
      <c r="AU378" s="184"/>
      <c r="AV378" s="184"/>
      <c r="AW378" s="184"/>
    </row>
    <row r="379" spans="1:49" ht="15">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6.2918142857142853E-2</v>
      </c>
      <c r="AQ379" s="477">
        <f>CHOOSE($B$3,ENWL!AQ379,NPgN!AQ379,NPgY!AQ379,WMID!AQ379,EMID!AQ379,SWALES!AQ379,SWEST!AQ379,LPN!AQ379,SPN!AQ379,EPN!AQ379,SPD!AQ379,SPMW!AQ379,SSEH!AQ379,SSES!AQ379)</f>
        <v>0</v>
      </c>
      <c r="AR379" s="364"/>
      <c r="AS379" s="184"/>
      <c r="AT379" s="184"/>
      <c r="AU379" s="184"/>
      <c r="AV379" s="184"/>
      <c r="AW379" s="184"/>
    </row>
    <row r="380" spans="1:49" ht="15">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0.12835590379746831</v>
      </c>
      <c r="AQ380" s="477">
        <f>CHOOSE($B$3,ENWL!AQ380,NPgN!AQ380,NPgY!AQ380,WMID!AQ380,EMID!AQ380,SWALES!AQ380,SWEST!AQ380,LPN!AQ380,SPN!AQ380,EPN!AQ380,SPD!AQ380,SPMW!AQ380,SSEH!AQ380,SSES!AQ380)</f>
        <v>0.18356650157480323</v>
      </c>
      <c r="AR380" s="364"/>
      <c r="AS380" s="184"/>
      <c r="AT380" s="184"/>
      <c r="AU380" s="184"/>
      <c r="AV380" s="184"/>
      <c r="AW380" s="184"/>
    </row>
    <row r="381" spans="1:49" ht="15">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f>CHOOSE($B$3,ENWL!AP381,NPgN!AP381,NPgY!AP381,WMID!AP381,EMID!AP381,SWALES!AP381,SWEST!AP381,LPN!AP381,SPN!AP381,EPN!AP381,SPD!AP381,SPMW!AP381,SSEH!AP381,SSES!AP381)</f>
        <v>0.1793547533225284</v>
      </c>
      <c r="AQ381" s="477">
        <f>CHOOSE($B$3,ENWL!AQ381,NPgN!AQ381,NPgY!AQ381,WMID!AQ381,EMID!AQ381,SWALES!AQ381,SWEST!AQ381,LPN!AQ381,SPN!AQ381,EPN!AQ381,SPD!AQ381,SPMW!AQ381,SSEH!AQ381,SSES!AQ381)</f>
        <v>0.28926906929133861</v>
      </c>
      <c r="AR381" s="364"/>
      <c r="AS381" s="184"/>
      <c r="AT381" s="184"/>
      <c r="AU381" s="184"/>
      <c r="AV381" s="184"/>
      <c r="AW381" s="184"/>
    </row>
    <row r="382" spans="1:49" ht="15">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4"/>
      <c r="AR382" s="364"/>
      <c r="AS382" s="184"/>
      <c r="AT382" s="184"/>
      <c r="AU382" s="184"/>
      <c r="AV382" s="184"/>
      <c r="AW382" s="184"/>
    </row>
    <row r="383" spans="1:49" ht="15">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4"/>
      <c r="AR383" s="364"/>
      <c r="AS383" s="184"/>
      <c r="AT383" s="184"/>
      <c r="AU383" s="184"/>
      <c r="AV383" s="184"/>
      <c r="AW383" s="184"/>
    </row>
    <row r="384" spans="1:49" ht="15">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4"/>
      <c r="AR384" s="364"/>
      <c r="AS384" s="184"/>
      <c r="AT384" s="184"/>
      <c r="AU384" s="184"/>
      <c r="AV384" s="184"/>
      <c r="AW384" s="184"/>
    </row>
    <row r="385" spans="1:49" ht="15">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1.9773689999999999</v>
      </c>
      <c r="AQ385" s="477">
        <f>CHOOSE($B$3,ENWL!AQ385,NPgN!AQ385,NPgY!AQ385,WMID!AQ385,EMID!AQ385,SWALES!AQ385,SWEST!AQ385,LPN!AQ385,SPN!AQ385,EPN!AQ385,SPD!AQ385,SPMW!AQ385,SSEH!AQ385,SSES!AQ385)</f>
        <v>2.0779999999999998</v>
      </c>
      <c r="AR385" s="364"/>
      <c r="AS385" s="184"/>
      <c r="AT385" s="184"/>
      <c r="AU385" s="184"/>
      <c r="AV385" s="184"/>
      <c r="AW385" s="184"/>
    </row>
    <row r="386" spans="1:49" ht="15">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f>CHOOSE($B$3,ENWL!AP386,NPgN!AP386,NPgY!AP386,WMID!AP386,EMID!AP386,SWALES!AP386,SWEST!AP386,LPN!AP386,SPN!AP386,EPN!AP386,SPD!AP386,SPMW!AP386,SSEH!AP386,SSES!AP386)</f>
        <v>1</v>
      </c>
      <c r="AQ386" s="477">
        <f>CHOOSE($B$3,ENWL!AQ386,NPgN!AQ386,NPgY!AQ386,WMID!AQ386,EMID!AQ386,SWALES!AQ386,SWEST!AQ386,LPN!AQ386,SPN!AQ386,EPN!AQ386,SPD!AQ386,SPMW!AQ386,SSEH!AQ386,SSES!AQ386)</f>
        <v>1</v>
      </c>
      <c r="AR386" s="364"/>
      <c r="AS386" s="184"/>
      <c r="AT386" s="184"/>
      <c r="AU386" s="184"/>
      <c r="AV386" s="184"/>
      <c r="AW386" s="184"/>
    </row>
    <row r="387" spans="1:49" ht="15">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4"/>
      <c r="AR387" s="364"/>
      <c r="AS387" s="184"/>
      <c r="AT387" s="184"/>
      <c r="AU387" s="184"/>
      <c r="AV387" s="184"/>
      <c r="AW387" s="184"/>
    </row>
    <row r="388" spans="1:49" ht="15">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36.578758150000006</v>
      </c>
      <c r="AQ388" s="477">
        <f>CHOOSE($B$3,ENWL!AQ388,NPgN!AQ388,NPgY!AQ388,WMID!AQ388,EMID!AQ388,SWALES!AQ388,SWEST!AQ388,LPN!AQ388,SPN!AQ388,EPN!AQ388,SPD!AQ388,SPMW!AQ388,SSEH!AQ388,SSES!AQ388)</f>
        <v>37.1232592</v>
      </c>
      <c r="AR388" s="364"/>
      <c r="AS388" s="184"/>
      <c r="AT388" s="184"/>
      <c r="AU388" s="184"/>
      <c r="AV388" s="184"/>
      <c r="AW388" s="184"/>
    </row>
    <row r="389" spans="1:49" ht="15">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f>CHOOSE($B$3,ENWL!AP389,NPgN!AP389,NPgY!AP389,WMID!AP389,EMID!AP389,SWALES!AP389,SWEST!AP389,LPN!AP389,SPN!AP389,EPN!AP389,SPD!AP389,SPMW!AP389,SSEH!AP389,SSES!AP389)</f>
        <v>39.299999999999997</v>
      </c>
      <c r="AQ389" s="477">
        <f>CHOOSE($B$3,ENWL!AQ389,NPgN!AQ389,NPgY!AQ389,WMID!AQ389,EMID!AQ389,SWALES!AQ389,SWEST!AQ389,LPN!AQ389,SPN!AQ389,EPN!AQ389,SPD!AQ389,SPMW!AQ389,SSEH!AQ389,SSES!AQ389)</f>
        <v>39.299999999999997</v>
      </c>
      <c r="AR389" s="364"/>
      <c r="AS389" s="184"/>
      <c r="AT389" s="184"/>
      <c r="AU389" s="184"/>
      <c r="AV389" s="184"/>
      <c r="AW389" s="184"/>
    </row>
    <row r="390" spans="1:49" ht="15">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4"/>
      <c r="AR390" s="364"/>
      <c r="AS390" s="184"/>
      <c r="AT390" s="184"/>
      <c r="AU390" s="184"/>
      <c r="AV390" s="184"/>
      <c r="AW390" s="184"/>
    </row>
    <row r="391" spans="1:49" ht="15">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21.446964000000001</v>
      </c>
      <c r="AQ391" s="477">
        <f>CHOOSE($B$3,ENWL!AQ391,NPgN!AQ391,NPgY!AQ391,WMID!AQ391,EMID!AQ391,SWALES!AQ391,SWEST!AQ391,LPN!AQ391,SPN!AQ391,EPN!AQ391,SPD!AQ391,SPMW!AQ391,SSEH!AQ391,SSES!AQ391)</f>
        <v>22.565357879683813</v>
      </c>
      <c r="AR391" s="364"/>
      <c r="AS391" s="184"/>
      <c r="AT391" s="184"/>
      <c r="AU391" s="184"/>
      <c r="AV391" s="184"/>
      <c r="AW391" s="184"/>
    </row>
    <row r="392" spans="1:49" ht="15">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f>CHOOSE($B$3,ENWL!AP392,NPgN!AP392,NPgY!AP392,WMID!AP392,EMID!AP392,SWALES!AP392,SWEST!AP392,LPN!AP392,SPN!AP392,EPN!AP392,SPD!AP392,SPMW!AP392,SSEH!AP392,SSES!AP392)</f>
        <v>21.8</v>
      </c>
      <c r="AQ392" s="477">
        <f>CHOOSE($B$3,ENWL!AQ392,NPgN!AQ392,NPgY!AQ392,WMID!AQ392,EMID!AQ392,SWALES!AQ392,SWEST!AQ392,LPN!AQ392,SPN!AQ392,EPN!AQ392,SPD!AQ392,SPMW!AQ392,SSEH!AQ392,SSES!AQ392)</f>
        <v>21.5</v>
      </c>
      <c r="AR392" s="364"/>
      <c r="AS392" s="184"/>
      <c r="AT392" s="184"/>
      <c r="AU392" s="184"/>
      <c r="AV392" s="184"/>
      <c r="AW392" s="184"/>
    </row>
    <row r="393" spans="1:49" ht="15">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4"/>
      <c r="AR393" s="364"/>
      <c r="AS393" s="184"/>
      <c r="AT393" s="184"/>
      <c r="AU393" s="184"/>
      <c r="AV393" s="184"/>
      <c r="AW393" s="184"/>
    </row>
    <row r="394" spans="1:49" ht="15">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2.2310092300000002</v>
      </c>
      <c r="AQ394" s="477">
        <f>CHOOSE($B$3,ENWL!AQ394,NPgN!AQ394,NPgY!AQ394,WMID!AQ394,EMID!AQ394,SWALES!AQ394,SWEST!AQ394,LPN!AQ394,SPN!AQ394,EPN!AQ394,SPD!AQ394,SPMW!AQ394,SSEH!AQ394,SSES!AQ394)</f>
        <v>2.4654400954419997</v>
      </c>
      <c r="AR394" s="364"/>
      <c r="AS394" s="184"/>
      <c r="AT394" s="184"/>
      <c r="AU394" s="184"/>
      <c r="AV394" s="184"/>
      <c r="AW394" s="184"/>
    </row>
    <row r="395" spans="1:49" ht="15">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f>CHOOSE($B$3,ENWL!AP395,NPgN!AP395,NPgY!AP395,WMID!AP395,EMID!AP395,SWALES!AP395,SWEST!AP395,LPN!AP395,SPN!AP395,EPN!AP395,SPD!AP395,SPMW!AP395,SSEH!AP395,SSES!AP395)</f>
        <v>0</v>
      </c>
      <c r="AQ395" s="477">
        <f>CHOOSE($B$3,ENWL!AQ395,NPgN!AQ395,NPgY!AQ395,WMID!AQ395,EMID!AQ395,SWALES!AQ395,SWEST!AQ395,LPN!AQ395,SPN!AQ395,EPN!AQ395,SPD!AQ395,SPMW!AQ395,SSEH!AQ395,SSES!AQ395)</f>
        <v>0</v>
      </c>
      <c r="AR395" s="364"/>
      <c r="AS395" s="184"/>
      <c r="AT395" s="184"/>
      <c r="AU395" s="184"/>
      <c r="AV395" s="184"/>
      <c r="AW395" s="184"/>
    </row>
    <row r="396" spans="1:49" ht="15">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4"/>
      <c r="AR396" s="364"/>
      <c r="AS396" s="184"/>
      <c r="AT396" s="184"/>
      <c r="AU396" s="184"/>
      <c r="AV396" s="184"/>
      <c r="AW396" s="184"/>
    </row>
    <row r="397" spans="1:49" ht="15">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1.3559367199999999</v>
      </c>
      <c r="AQ397" s="477">
        <f>CHOOSE($B$3,ENWL!AQ397,NPgN!AQ397,NPgY!AQ397,WMID!AQ397,EMID!AQ397,SWALES!AQ397,SWEST!AQ397,LPN!AQ397,SPN!AQ397,EPN!AQ397,SPD!AQ397,SPMW!AQ397,SSEH!AQ397,SSES!AQ397)</f>
        <v>1.3669798720040001</v>
      </c>
      <c r="AR397" s="364"/>
      <c r="AS397" s="184"/>
      <c r="AT397" s="184"/>
      <c r="AU397" s="184"/>
      <c r="AV397" s="184"/>
      <c r="AW397" s="184"/>
    </row>
    <row r="398" spans="1:49" ht="15">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f>CHOOSE($B$3,ENWL!AP398,NPgN!AP398,NPgY!AP398,WMID!AP398,EMID!AP398,SWALES!AP398,SWEST!AP398,LPN!AP398,SPN!AP398,EPN!AP398,SPD!AP398,SPMW!AP398,SSEH!AP398,SSES!AP398)</f>
        <v>0</v>
      </c>
      <c r="AQ398" s="477">
        <f>CHOOSE($B$3,ENWL!AQ398,NPgN!AQ398,NPgY!AQ398,WMID!AQ398,EMID!AQ398,SWALES!AQ398,SWEST!AQ398,LPN!AQ398,SPN!AQ398,EPN!AQ398,SPD!AQ398,SPMW!AQ398,SSEH!AQ398,SSES!AQ398)</f>
        <v>0</v>
      </c>
      <c r="AR398" s="364"/>
      <c r="AS398" s="184"/>
      <c r="AT398" s="184"/>
      <c r="AU398" s="184"/>
      <c r="AV398" s="184"/>
      <c r="AW398" s="184"/>
    </row>
    <row r="399" spans="1:49" ht="15">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4"/>
      <c r="AR399" s="364"/>
      <c r="AS399" s="184"/>
      <c r="AT399" s="184"/>
      <c r="AU399" s="184"/>
      <c r="AV399" s="184"/>
      <c r="AW399" s="184"/>
    </row>
    <row r="400" spans="1:49" ht="15">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f>CHOOSE($B$3,ENWL!AP401,NPgN!AP401,NPgY!AP401,WMID!AP401,EMID!AP401,SWALES!AP401,SWEST!AP401,LPN!AP401,SPN!AP401,EPN!AP401,SPD!AP401,SPMW!AP401,SSEH!AP401,SSES!AP401)</f>
        <v>0</v>
      </c>
      <c r="AQ401" s="477">
        <f>CHOOSE($B$3,ENWL!AQ401,NPgN!AQ401,NPgY!AQ401,WMID!AQ401,EMID!AQ401,SWALES!AQ401,SWEST!AQ401,LPN!AQ401,SPN!AQ401,EPN!AQ401,SPD!AQ401,SPMW!AQ401,SSEH!AQ401,SSES!AQ401)</f>
        <v>0</v>
      </c>
      <c r="AR401" s="364"/>
      <c r="AS401" s="184"/>
      <c r="AT401" s="184"/>
      <c r="AU401" s="184"/>
      <c r="AV401" s="184"/>
      <c r="AW401" s="184"/>
    </row>
    <row r="402" spans="1:49" ht="15">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4"/>
      <c r="AR402" s="364"/>
      <c r="AS402" s="184"/>
      <c r="AT402" s="184"/>
      <c r="AU402" s="184"/>
      <c r="AV402" s="184"/>
      <c r="AW402" s="184"/>
    </row>
    <row r="403" spans="1:49" ht="15">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f>CHOOSE($B$3,ENWL!AP404,NPgN!AP404,NPgY!AP404,WMID!AP404,EMID!AP404,SWALES!AP404,SWEST!AP404,LPN!AP404,SPN!AP404,EPN!AP404,SPD!AP404,SPMW!AP404,SSEH!AP404,SSES!AP404)</f>
        <v>0</v>
      </c>
      <c r="AQ404" s="477">
        <f>CHOOSE($B$3,ENWL!AQ404,NPgN!AQ404,NPgY!AQ404,WMID!AQ404,EMID!AQ404,SWALES!AQ404,SWEST!AQ404,LPN!AQ404,SPN!AQ404,EPN!AQ404,SPD!AQ404,SPMW!AQ404,SSEH!AQ404,SSES!AQ404)</f>
        <v>0</v>
      </c>
      <c r="AR404" s="364"/>
      <c r="AS404" s="184"/>
      <c r="AT404" s="184"/>
      <c r="AU404" s="184"/>
      <c r="AV404" s="184"/>
      <c r="AW404" s="184"/>
    </row>
    <row r="405" spans="1:49" ht="15">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4"/>
      <c r="AR405" s="364"/>
      <c r="AS405" s="184"/>
      <c r="AT405" s="184"/>
      <c r="AU405" s="184"/>
      <c r="AV405" s="184"/>
      <c r="AW405" s="184"/>
    </row>
    <row r="406" spans="1:49" ht="15">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f>CHOOSE($B$3,ENWL!AP407,NPgN!AP407,NPgY!AP407,WMID!AP407,EMID!AP407,SWALES!AP407,SWEST!AP407,LPN!AP407,SPN!AP407,EPN!AP407,SPD!AP407,SPMW!AP407,SSEH!AP407,SSES!AP407)</f>
        <v>0</v>
      </c>
      <c r="AQ407" s="477">
        <f>CHOOSE($B$3,ENWL!AQ407,NPgN!AQ407,NPgY!AQ407,WMID!AQ407,EMID!AQ407,SWALES!AQ407,SWEST!AQ407,LPN!AQ407,SPN!AQ407,EPN!AQ407,SPD!AQ407,SPMW!AQ407,SSEH!AQ407,SSES!AQ407)</f>
        <v>0</v>
      </c>
      <c r="AR407" s="364"/>
      <c r="AS407" s="184"/>
      <c r="AT407" s="184"/>
      <c r="AU407" s="184"/>
      <c r="AV407" s="184"/>
      <c r="AW407" s="184"/>
    </row>
    <row r="408" spans="1:49" ht="15">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4"/>
      <c r="AR408" s="364"/>
      <c r="AS408" s="184"/>
      <c r="AT408" s="184"/>
      <c r="AU408" s="184"/>
      <c r="AV408" s="184"/>
      <c r="AW408" s="184"/>
    </row>
    <row r="409" spans="1:49" ht="15">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f>CHOOSE($B$3,ENWL!AP410,NPgN!AP410,NPgY!AP410,WMID!AP410,EMID!AP410,SWALES!AP410,SWEST!AP410,LPN!AP410,SPN!AP410,EPN!AP410,SPD!AP410,SPMW!AP410,SSEH!AP410,SSES!AP410)</f>
        <v>0</v>
      </c>
      <c r="AQ410" s="477">
        <f>CHOOSE($B$3,ENWL!AQ410,NPgN!AQ410,NPgY!AQ410,WMID!AQ410,EMID!AQ410,SWALES!AQ410,SWEST!AQ410,LPN!AQ410,SPN!AQ410,EPN!AQ410,SPD!AQ410,SPMW!AQ410,SSEH!AQ410,SSES!AQ410)</f>
        <v>0</v>
      </c>
      <c r="AR410" s="364"/>
      <c r="AS410" s="184"/>
      <c r="AT410" s="184"/>
      <c r="AU410" s="184"/>
      <c r="AV410" s="184"/>
      <c r="AW410" s="184"/>
    </row>
    <row r="411" spans="1:49" ht="15">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4"/>
      <c r="AR411" s="364"/>
      <c r="AS411" s="184"/>
      <c r="AT411" s="184"/>
      <c r="AU411" s="184"/>
      <c r="AV411" s="184"/>
      <c r="AW411" s="184"/>
    </row>
    <row r="412" spans="1:49" ht="15">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f>CHOOSE($B$3,ENWL!AP412,NPgN!AP412,NPgY!AP412,WMID!AP412,EMID!AP412,SWALES!AP412,SWEST!AP412,LPN!AP412,SPN!AP412,EPN!AP412,SPD!AP412,SPMW!AP412,SSEH!AP412,SSES!AP412)</f>
        <v>0.86829281000000003</v>
      </c>
      <c r="AQ412" s="477">
        <f>CHOOSE($B$3,ENWL!AQ412,NPgN!AQ412,NPgY!AQ412,WMID!AQ412,EMID!AQ412,SWALES!AQ412,SWEST!AQ412,LPN!AQ412,SPN!AQ412,EPN!AQ412,SPD!AQ412,SPMW!AQ412,SSEH!AQ412,SSES!AQ412)</f>
        <v>1.3081697499999905</v>
      </c>
      <c r="AR412" s="364"/>
      <c r="AS412" s="184"/>
      <c r="AT412" s="184"/>
      <c r="AU412" s="184"/>
      <c r="AV412" s="184"/>
      <c r="AW412" s="184"/>
    </row>
    <row r="413" spans="1:49" ht="15">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4"/>
      <c r="AR413" s="364"/>
      <c r="AS413" s="184"/>
      <c r="AT413" s="184"/>
      <c r="AU413" s="184"/>
      <c r="AV413" s="184"/>
      <c r="AW413" s="184"/>
    </row>
    <row r="414" spans="1:49" ht="15">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0.92268770833333325</v>
      </c>
      <c r="AP414" s="476">
        <f>CHOOSE($B$3,ENWL!AP414,NPgN!AP414,NPgY!AP414,WMID!AP414,EMID!AP414,SWALES!AP414,SWEST!AP414,LPN!AP414,SPN!AP414,EPN!AP414,SPD!AP414,SPMW!AP414,SSEH!AP414,SSES!AP414)</f>
        <v>1.8407718500000003</v>
      </c>
      <c r="AQ414" s="477">
        <f>CHOOSE($B$3,ENWL!AQ414,NPgN!AQ414,NPgY!AQ414,WMID!AQ414,EMID!AQ414,SWALES!AQ414,SWEST!AQ414,LPN!AQ414,SPN!AQ414,EPN!AQ414,SPD!AQ414,SPMW!AQ414,SSEH!AQ414,SSES!AQ414)</f>
        <v>3.8819858333333332E-2</v>
      </c>
      <c r="AR414" s="145"/>
      <c r="AS414" s="184"/>
      <c r="AT414" s="184"/>
      <c r="AU414" s="184"/>
      <c r="AV414" s="184"/>
      <c r="AW414" s="184"/>
    </row>
    <row r="415" spans="1:49" ht="15">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f>CHOOSE($B$3,ENWL!AO415,NPgN!AO415,NPgY!AO415,WMID!AO415,EMID!AO415,SWALES!AO415,SWEST!AO415,LPN!AO415,SPN!AO415,EPN!AO415,SPD!AO415,SPMW!AO415,SSEH!AO415,SSES!AO415)</f>
        <v>0</v>
      </c>
      <c r="AP415" s="476">
        <f>CHOOSE($B$3,ENWL!AP415,NPgN!AP415,NPgY!AP415,WMID!AP415,EMID!AP415,SWALES!AP415,SWEST!AP415,LPN!AP415,SPN!AP415,EPN!AP415,SPD!AP415,SPMW!AP415,SSEH!AP415,SSES!AP415)</f>
        <v>0</v>
      </c>
      <c r="AQ415" s="477">
        <f>CHOOSE($B$3,ENWL!AQ415,NPgN!AQ415,NPgY!AQ415,WMID!AQ415,EMID!AQ415,SWALES!AQ415,SWEST!AQ415,LPN!AQ415,SPN!AQ415,EPN!AQ415,SPD!AQ415,SPMW!AQ415,SSEH!AQ415,SSES!AQ415)</f>
        <v>-7.6545141666666663E-2</v>
      </c>
      <c r="AR415" s="145"/>
      <c r="AS415" s="184"/>
      <c r="AT415" s="184"/>
      <c r="AU415" s="184"/>
      <c r="AV415" s="184"/>
      <c r="AW415" s="184"/>
    </row>
    <row r="416" spans="1:49" ht="15">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4"/>
      <c r="AR416" s="145"/>
      <c r="AS416" s="184"/>
      <c r="AT416" s="184"/>
      <c r="AU416" s="184"/>
      <c r="AV416" s="184"/>
      <c r="AW416" s="184"/>
    </row>
    <row r="417" spans="1:49" ht="15">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f>CHOOSE($B$3,ENWL!AP419,NPgN!AP419,NPgY!AP419,WMID!AP419,EMID!AP419,SWALES!AP419,SWEST!AP419,LPN!AP419,SPN!AP419,EPN!AP419,SPD!AP419,SPMW!AP419,SSEH!AP419,SSES!AP419)</f>
        <v>0</v>
      </c>
      <c r="AQ419" s="477">
        <f>CHOOSE($B$3,ENWL!AQ419,NPgN!AQ419,NPgY!AQ419,WMID!AQ419,EMID!AQ419,SWALES!AQ419,SWEST!AQ419,LPN!AQ419,SPN!AQ419,EPN!AQ419,SPD!AQ419,SPMW!AQ419,SSEH!AQ419,SSES!AQ419)</f>
        <v>0</v>
      </c>
      <c r="AR419" s="145"/>
      <c r="AS419" s="184"/>
      <c r="AT419" s="184"/>
      <c r="AU419" s="184"/>
      <c r="AV419" s="184"/>
      <c r="AW419" s="184"/>
    </row>
    <row r="420" spans="1:49" ht="15">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4"/>
      <c r="AR420" s="145"/>
      <c r="AS420" s="184"/>
      <c r="AT420" s="184"/>
      <c r="AU420" s="184"/>
      <c r="AV420" s="184"/>
      <c r="AW420" s="184"/>
    </row>
    <row r="421" spans="1:49" ht="15">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sheetData>
  <conditionalFormatting sqref="K212:AQ217 AW212:AW217 AR214:AV216 K226:AW238 K224:AW224 K223:AQ223 AW223 K240:AW253 K218:AW222 K255:AW261 K8:AW209 K264:AW275 K340:AW420 K277:AW282 K285:AW338 K283:AQ284 AW283:AW284">
    <cfRule type="cellIs" dxfId="157" priority="49" operator="equal">
      <formula>FALSE()</formula>
    </cfRule>
  </conditionalFormatting>
  <conditionalFormatting sqref="I234:I237">
    <cfRule type="cellIs" dxfId="156" priority="46" operator="equal">
      <formula>FALSE()</formula>
    </cfRule>
  </conditionalFormatting>
  <conditionalFormatting sqref="K211:AQ211 AW211">
    <cfRule type="cellIs" dxfId="155" priority="43" operator="equal">
      <formula>FALSE()</formula>
    </cfRule>
  </conditionalFormatting>
  <conditionalFormatting sqref="AR211:AV211">
    <cfRule type="cellIs" dxfId="154" priority="42" operator="equal">
      <formula>FALSE()</formula>
    </cfRule>
  </conditionalFormatting>
  <conditionalFormatting sqref="AR213:AV213">
    <cfRule type="cellIs" dxfId="153" priority="41" operator="equal">
      <formula>FALSE()</formula>
    </cfRule>
  </conditionalFormatting>
  <conditionalFormatting sqref="AR217:AV217">
    <cfRule type="cellIs" dxfId="152" priority="40" operator="equal">
      <formula>FALSE()</formula>
    </cfRule>
  </conditionalFormatting>
  <conditionalFormatting sqref="K348:AW348">
    <cfRule type="cellIs" dxfId="151" priority="38" operator="equal">
      <formula>FALSE()</formula>
    </cfRule>
  </conditionalFormatting>
  <conditionalFormatting sqref="K210:AW210">
    <cfRule type="cellIs" dxfId="150" priority="33" operator="equal">
      <formula>FALSE()</formula>
    </cfRule>
  </conditionalFormatting>
  <conditionalFormatting sqref="K225:AW225">
    <cfRule type="cellIs" dxfId="149" priority="32" operator="equal">
      <formula>FALSE()</formula>
    </cfRule>
  </conditionalFormatting>
  <conditionalFormatting sqref="K239:AW239">
    <cfRule type="cellIs" dxfId="148" priority="31" operator="equal">
      <formula>FALSE()</formula>
    </cfRule>
  </conditionalFormatting>
  <conditionalFormatting sqref="K254:AW254">
    <cfRule type="cellIs" dxfId="147" priority="30" operator="equal">
      <formula>FALSE()</formula>
    </cfRule>
  </conditionalFormatting>
  <conditionalFormatting sqref="K339:AW339">
    <cfRule type="cellIs" dxfId="146" priority="29" operator="equal">
      <formula>FALSE()</formula>
    </cfRule>
  </conditionalFormatting>
  <conditionalFormatting sqref="K276:AW276">
    <cfRule type="cellIs" dxfId="145" priority="24" operator="equal">
      <formula>FALSE()</formula>
    </cfRule>
  </conditionalFormatting>
  <conditionalFormatting sqref="AR223:AV223">
    <cfRule type="cellIs" dxfId="144" priority="23" operator="equal">
      <formula>FALSE()</formula>
    </cfRule>
  </conditionalFormatting>
  <conditionalFormatting sqref="K262:AW263">
    <cfRule type="cellIs" dxfId="143" priority="22" operator="equal">
      <formula>FALSE()</formula>
    </cfRule>
  </conditionalFormatting>
  <conditionalFormatting sqref="AQ352:AQ353">
    <cfRule type="cellIs" dxfId="142" priority="21" operator="equal">
      <formula>FALSE()</formula>
    </cfRule>
  </conditionalFormatting>
  <conditionalFormatting sqref="AQ355:AQ358">
    <cfRule type="cellIs" dxfId="141" priority="20" operator="equal">
      <formula>FALSE()</formula>
    </cfRule>
  </conditionalFormatting>
  <conditionalFormatting sqref="AQ363">
    <cfRule type="cellIs" dxfId="140" priority="19" operator="equal">
      <formula>FALSE()</formula>
    </cfRule>
  </conditionalFormatting>
  <conditionalFormatting sqref="I364">
    <cfRule type="cellIs" dxfId="139" priority="18" operator="equal">
      <formula>FALSE()</formula>
    </cfRule>
  </conditionalFormatting>
  <conditionalFormatting sqref="AQ368:AQ370">
    <cfRule type="cellIs" dxfId="138" priority="17" operator="equal">
      <formula>FALSE()</formula>
    </cfRule>
  </conditionalFormatting>
  <conditionalFormatting sqref="AQ372:AQ374">
    <cfRule type="cellIs" dxfId="137" priority="16" operator="equal">
      <formula>FALSE()</formula>
    </cfRule>
  </conditionalFormatting>
  <conditionalFormatting sqref="AQ378:AQ379">
    <cfRule type="cellIs" dxfId="136" priority="15" operator="equal">
      <formula>FALSE()</formula>
    </cfRule>
  </conditionalFormatting>
  <conditionalFormatting sqref="AQ380:AQ381">
    <cfRule type="cellIs" dxfId="135" priority="14" operator="equal">
      <formula>FALSE()</formula>
    </cfRule>
  </conditionalFormatting>
  <conditionalFormatting sqref="AQ385:AQ386">
    <cfRule type="cellIs" dxfId="134" priority="13" operator="equal">
      <formula>FALSE()</formula>
    </cfRule>
  </conditionalFormatting>
  <conditionalFormatting sqref="AQ388:AQ389">
    <cfRule type="cellIs" dxfId="133" priority="12" operator="equal">
      <formula>FALSE()</formula>
    </cfRule>
  </conditionalFormatting>
  <conditionalFormatting sqref="AQ391:AQ392">
    <cfRule type="cellIs" dxfId="132" priority="11" operator="equal">
      <formula>FALSE()</formula>
    </cfRule>
  </conditionalFormatting>
  <conditionalFormatting sqref="AQ394:AQ395">
    <cfRule type="cellIs" dxfId="131" priority="10" operator="equal">
      <formula>FALSE()</formula>
    </cfRule>
  </conditionalFormatting>
  <conditionalFormatting sqref="AQ397:AQ398">
    <cfRule type="cellIs" dxfId="130" priority="9" operator="equal">
      <formula>FALSE()</formula>
    </cfRule>
  </conditionalFormatting>
  <conditionalFormatting sqref="AQ400:AQ401">
    <cfRule type="cellIs" dxfId="129" priority="8" operator="equal">
      <formula>FALSE()</formula>
    </cfRule>
  </conditionalFormatting>
  <conditionalFormatting sqref="AQ403:AQ404">
    <cfRule type="cellIs" dxfId="128" priority="7" operator="equal">
      <formula>FALSE()</formula>
    </cfRule>
  </conditionalFormatting>
  <conditionalFormatting sqref="AQ406:AQ407">
    <cfRule type="cellIs" dxfId="127" priority="6" operator="equal">
      <formula>FALSE()</formula>
    </cfRule>
  </conditionalFormatting>
  <conditionalFormatting sqref="AQ409:AQ410">
    <cfRule type="cellIs" dxfId="126" priority="5" operator="equal">
      <formula>FALSE()</formula>
    </cfRule>
  </conditionalFormatting>
  <conditionalFormatting sqref="AQ412">
    <cfRule type="cellIs" dxfId="125" priority="4" operator="equal">
      <formula>FALSE()</formula>
    </cfRule>
  </conditionalFormatting>
  <conditionalFormatting sqref="AQ414:AQ415">
    <cfRule type="cellIs" dxfId="124" priority="3" operator="equal">
      <formula>FALSE()</formula>
    </cfRule>
  </conditionalFormatting>
  <conditionalFormatting sqref="AQ417:AQ419">
    <cfRule type="cellIs" dxfId="123" priority="2" operator="equal">
      <formula>FALSE()</formula>
    </cfRule>
  </conditionalFormatting>
  <conditionalFormatting sqref="AR283:AV284">
    <cfRule type="cellIs" dxfId="122"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80"/>
  <sheetViews>
    <sheetView zoomScale="70" zoomScaleNormal="70" workbookViewId="0">
      <selection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80"/>
  <sheetViews>
    <sheetView zoomScale="70" zoomScaleNormal="70" workbookViewId="0">
      <pane xSplit="10" ySplit="4" topLeftCell="K5" activePane="bottomRight" state="frozen"/>
      <selection sqref="A1:AX22180"/>
      <selection pane="topRight" sqref="A1:AX22180"/>
      <selection pane="bottomLeft" sqref="A1:AX22180"/>
      <selection pane="bottomRight" sqref="A1:AX22180"/>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1812" hidden="1"/>
    <row r="1825" hidden="1"/>
    <row r="1826" hidden="1"/>
    <row r="1827" hidden="1"/>
    <row r="1828" hidden="1"/>
    <row r="1840" hidden="1"/>
    <row r="1841" hidden="1"/>
    <row r="1842" hidden="1"/>
    <row r="1843" hidden="1"/>
    <row r="1844"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sheetData>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508"/>
  <sheetViews>
    <sheetView zoomScaleNormal="10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6" t="s">
        <v>541</v>
      </c>
      <c r="B1" s="181"/>
      <c r="C1" s="181"/>
      <c r="D1" s="181"/>
      <c r="E1" s="275"/>
      <c r="F1" s="331" t="s">
        <v>542</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267"/>
      <c r="AO1" s="181"/>
      <c r="AP1" s="181"/>
      <c r="AQ1" s="17"/>
      <c r="AR1" s="171"/>
      <c r="AS1" s="171"/>
      <c r="AT1" s="181"/>
      <c r="AU1" s="181"/>
      <c r="AV1" s="181"/>
      <c r="AW1" s="181"/>
    </row>
    <row r="2" spans="1:49" ht="15">
      <c r="A2" s="181"/>
      <c r="B2" s="157" t="str">
        <f>UserInterface!E30</f>
        <v>SPD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544</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545</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546</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547</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548</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549</v>
      </c>
      <c r="F16" s="7"/>
      <c r="G16" s="7" t="s">
        <v>550</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4">
        <f t="shared" si="0"/>
        <v>0</v>
      </c>
      <c r="AR16" s="184">
        <f t="shared" si="0"/>
        <v>0</v>
      </c>
      <c r="AS16" s="184">
        <f t="shared" si="0"/>
        <v>0</v>
      </c>
      <c r="AT16" s="184">
        <f t="shared" si="0"/>
        <v>0</v>
      </c>
      <c r="AU16" s="184">
        <f t="shared" si="0"/>
        <v>0</v>
      </c>
      <c r="AV16" s="184">
        <f t="shared" si="0"/>
        <v>0</v>
      </c>
    </row>
    <row r="17" spans="1:49" ht="15">
      <c r="A17" s="82"/>
      <c r="B17" s="2"/>
      <c r="C17" s="2"/>
      <c r="D17" s="2"/>
      <c r="E17" s="7" t="s">
        <v>551</v>
      </c>
      <c r="F17" s="7"/>
      <c r="G17" s="7" t="s">
        <v>550</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4">
        <f t="shared" si="1"/>
        <v>1</v>
      </c>
      <c r="AR17" s="184">
        <f t="shared" si="1"/>
        <v>0</v>
      </c>
      <c r="AS17" s="184">
        <f t="shared" si="1"/>
        <v>0</v>
      </c>
      <c r="AT17" s="184">
        <f t="shared" si="1"/>
        <v>0</v>
      </c>
      <c r="AU17" s="184">
        <f t="shared" si="1"/>
        <v>0</v>
      </c>
      <c r="AV17" s="184">
        <f t="shared" si="1"/>
        <v>0</v>
      </c>
    </row>
    <row r="18" spans="1:49" ht="15">
      <c r="A18" s="82"/>
      <c r="B18" s="2"/>
      <c r="C18" s="2"/>
      <c r="D18" s="2"/>
      <c r="E18" s="7" t="s">
        <v>552</v>
      </c>
      <c r="F18" s="7"/>
      <c r="G18" s="7" t="s">
        <v>550</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4">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545</v>
      </c>
      <c r="F20" s="82"/>
      <c r="G20" s="7" t="s">
        <v>550</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547</v>
      </c>
      <c r="F21" s="82"/>
      <c r="G21" s="7" t="s">
        <v>550</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553</v>
      </c>
      <c r="F22" s="82"/>
      <c r="G22" s="7" t="s">
        <v>550</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554</v>
      </c>
      <c r="F23" s="82"/>
      <c r="G23" s="7" t="s">
        <v>550</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9"/>
      <c r="AR31" s="30">
        <f>SelectedInputs!AR15</f>
        <v>21.76</v>
      </c>
      <c r="AS31" s="30">
        <f>SelectedInputs!AS15</f>
        <v>25.6</v>
      </c>
      <c r="AT31" s="30">
        <f>SelectedInputs!AT15</f>
        <v>22.64</v>
      </c>
      <c r="AU31" s="30">
        <f>SelectedInputs!AU15</f>
        <v>22.21</v>
      </c>
      <c r="AV31" s="30">
        <f>SelectedInputs!AV15</f>
        <v>22.87</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9"/>
      <c r="AR32" s="30">
        <f>SelectedInputs!AR16</f>
        <v>40.21</v>
      </c>
      <c r="AS32" s="30">
        <f>SelectedInputs!AS16</f>
        <v>43.95</v>
      </c>
      <c r="AT32" s="30">
        <f>SelectedInputs!AT16</f>
        <v>44.23</v>
      </c>
      <c r="AU32" s="30">
        <f>SelectedInputs!AU16</f>
        <v>44.77</v>
      </c>
      <c r="AV32" s="30">
        <f>SelectedInputs!AV16</f>
        <v>42.96</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9"/>
      <c r="AR33" s="30">
        <f>SelectedInputs!AR17</f>
        <v>32.65</v>
      </c>
      <c r="AS33" s="30">
        <f>SelectedInputs!AS17</f>
        <v>34.369999999999997</v>
      </c>
      <c r="AT33" s="30">
        <f>SelectedInputs!AT17</f>
        <v>29.04</v>
      </c>
      <c r="AU33" s="30">
        <f>SelectedInputs!AU17</f>
        <v>30.35</v>
      </c>
      <c r="AV33" s="30">
        <f>SelectedInputs!AV17</f>
        <v>27.41</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9"/>
      <c r="AR34" s="30">
        <f>SelectedInputs!AR18</f>
        <v>25.36</v>
      </c>
      <c r="AS34" s="30">
        <f>SelectedInputs!AS18</f>
        <v>25.05</v>
      </c>
      <c r="AT34" s="30">
        <f>SelectedInputs!AT18</f>
        <v>24.51</v>
      </c>
      <c r="AU34" s="30">
        <f>SelectedInputs!AU18</f>
        <v>24.1</v>
      </c>
      <c r="AV34" s="30">
        <f>SelectedInputs!AV18</f>
        <v>23.66</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9"/>
      <c r="AR35" s="30">
        <f>SelectedInputs!AR19</f>
        <v>3.85</v>
      </c>
      <c r="AS35" s="30">
        <f>SelectedInputs!AS19</f>
        <v>3.87</v>
      </c>
      <c r="AT35" s="30">
        <f>SelectedInputs!AT19</f>
        <v>3.81</v>
      </c>
      <c r="AU35" s="30">
        <f>SelectedInputs!AU19</f>
        <v>3.87</v>
      </c>
      <c r="AV35" s="30">
        <f>SelectedInputs!AV19</f>
        <v>3.68</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9"/>
      <c r="AR36" s="30">
        <f>SelectedInputs!AR20</f>
        <v>16.309999999999999</v>
      </c>
      <c r="AS36" s="30">
        <f>SelectedInputs!AS20</f>
        <v>16.100000000000001</v>
      </c>
      <c r="AT36" s="30">
        <f>SelectedInputs!AT20</f>
        <v>15.68</v>
      </c>
      <c r="AU36" s="30">
        <f>SelectedInputs!AU20</f>
        <v>15.11</v>
      </c>
      <c r="AV36" s="30">
        <f>SelectedInputs!AV20</f>
        <v>14.78</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9"/>
      <c r="AR37" s="30">
        <f>SelectedInputs!AR21</f>
        <v>93.05</v>
      </c>
      <c r="AS37" s="30">
        <f>SelectedInputs!AS21</f>
        <v>90.23</v>
      </c>
      <c r="AT37" s="30">
        <f>SelectedInputs!AT21</f>
        <v>88.25</v>
      </c>
      <c r="AU37" s="30">
        <f>SelectedInputs!AU21</f>
        <v>83.89</v>
      </c>
      <c r="AV37" s="30">
        <f>SelectedInputs!AV21</f>
        <v>82.16</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557</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558</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9"/>
      <c r="AR41" s="7">
        <f>AR322</f>
        <v>-0.19279264050431311</v>
      </c>
      <c r="AS41" s="7">
        <f t="shared" ref="AS41:AV41" si="7">AS322</f>
        <v>2.2001631900932253E-2</v>
      </c>
      <c r="AT41" s="7">
        <f t="shared" si="7"/>
        <v>0.23192641534401098</v>
      </c>
      <c r="AU41" s="7">
        <f t="shared" si="7"/>
        <v>0.45152305406201781</v>
      </c>
      <c r="AV41" s="7">
        <f t="shared" si="7"/>
        <v>0.66529514729525185</v>
      </c>
      <c r="AW41" s="285"/>
    </row>
    <row r="42" spans="1:49" ht="15">
      <c r="A42" s="82"/>
      <c r="B42" s="82"/>
      <c r="C42" s="82"/>
      <c r="D42" s="2"/>
      <c r="E42" s="13" t="s">
        <v>559</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9"/>
      <c r="AR42" s="7">
        <f t="shared" ref="AR42:AV42" si="8">AR323</f>
        <v>30.283311133399188</v>
      </c>
      <c r="AS42" s="7">
        <f t="shared" si="8"/>
        <v>33.078094553650978</v>
      </c>
      <c r="AT42" s="7">
        <f t="shared" si="8"/>
        <v>25.55780701558113</v>
      </c>
      <c r="AU42" s="7">
        <f t="shared" si="8"/>
        <v>27.087453651071158</v>
      </c>
      <c r="AV42" s="7">
        <f t="shared" si="8"/>
        <v>27.689073449879647</v>
      </c>
    </row>
    <row r="43" spans="1:49" ht="15">
      <c r="A43" s="82"/>
      <c r="B43" s="82"/>
      <c r="C43" s="82"/>
      <c r="D43" s="2"/>
      <c r="E43" s="13" t="s">
        <v>560</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9"/>
      <c r="AR43" s="7">
        <f t="shared" ref="AR43:AV43" si="9">AR324</f>
        <v>5.5858551844122042</v>
      </c>
      <c r="AS43" s="7">
        <f t="shared" si="9"/>
        <v>2.216143175576359</v>
      </c>
      <c r="AT43" s="7">
        <f t="shared" si="9"/>
        <v>2.748338225857641</v>
      </c>
      <c r="AU43" s="7">
        <f t="shared" si="9"/>
        <v>1.6957843707262967</v>
      </c>
      <c r="AV43" s="7">
        <f t="shared" si="9"/>
        <v>1.9973370906783736</v>
      </c>
    </row>
    <row r="44" spans="1:49" ht="15">
      <c r="A44" s="82"/>
      <c r="B44" s="82"/>
      <c r="C44" s="82"/>
      <c r="D44" s="2"/>
      <c r="E44" s="13" t="s">
        <v>561</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9"/>
      <c r="AR44" s="7">
        <f t="shared" ref="AR44:AV44" si="10">AR325</f>
        <v>-0.20552486215736121</v>
      </c>
      <c r="AS44" s="7">
        <f t="shared" si="10"/>
        <v>2.3454642002140844E-2</v>
      </c>
      <c r="AT44" s="7">
        <f t="shared" si="10"/>
        <v>0.24724307120614583</v>
      </c>
      <c r="AU44" s="7">
        <f t="shared" si="10"/>
        <v>0.48134209482384721</v>
      </c>
      <c r="AV44" s="7">
        <f t="shared" si="10"/>
        <v>0.70923191406136155</v>
      </c>
    </row>
    <row r="45" spans="1:49" ht="15">
      <c r="A45" s="82"/>
      <c r="B45" s="82"/>
      <c r="C45" s="82"/>
      <c r="D45" s="2"/>
      <c r="E45" s="13" t="s">
        <v>562</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9"/>
      <c r="AR45" s="7">
        <f t="shared" ref="AR45:AV45" si="11">AR326</f>
        <v>-3.1964577518441895E-2</v>
      </c>
      <c r="AS45" s="7">
        <f t="shared" si="11"/>
        <v>3.6478200961921042E-3</v>
      </c>
      <c r="AT45" s="7">
        <f t="shared" si="11"/>
        <v>3.8452867611780753E-2</v>
      </c>
      <c r="AU45" s="7">
        <f t="shared" si="11"/>
        <v>7.4861486544171879E-2</v>
      </c>
      <c r="AV45" s="7">
        <f t="shared" si="11"/>
        <v>0.11030440919702299</v>
      </c>
    </row>
    <row r="46" spans="1:49" ht="15">
      <c r="A46" s="82"/>
      <c r="B46" s="82"/>
      <c r="C46" s="82"/>
      <c r="D46" s="2"/>
      <c r="E46" s="13" t="s">
        <v>563</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9"/>
      <c r="AR46" s="7">
        <f t="shared" ref="AR46:AV46" si="12">AR327</f>
        <v>-0.13063929532956492</v>
      </c>
      <c r="AS46" s="7">
        <f t="shared" si="12"/>
        <v>1.4908648380558711E-2</v>
      </c>
      <c r="AT46" s="7">
        <f t="shared" si="12"/>
        <v>0.15715695054332612</v>
      </c>
      <c r="AU46" s="7">
        <f t="shared" si="12"/>
        <v>0.3059590524483502</v>
      </c>
      <c r="AV46" s="7">
        <f t="shared" si="12"/>
        <v>0.45081435163437372</v>
      </c>
    </row>
    <row r="47" spans="1:49" ht="15">
      <c r="A47" s="82"/>
      <c r="B47" s="82"/>
      <c r="C47" s="82"/>
      <c r="D47" s="2"/>
      <c r="E47" s="13" t="s">
        <v>564</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9"/>
      <c r="AR47" s="7">
        <f t="shared" ref="AR47:AV47" si="13">AR328</f>
        <v>-5.3789694881292704E-2</v>
      </c>
      <c r="AS47" s="7">
        <f t="shared" si="13"/>
        <v>0.6950437904441773</v>
      </c>
      <c r="AT47" s="7">
        <f t="shared" si="13"/>
        <v>1.4971747677010003</v>
      </c>
      <c r="AU47" s="7">
        <f t="shared" si="13"/>
        <v>2.1302024608608732</v>
      </c>
      <c r="AV47" s="7">
        <f t="shared" si="13"/>
        <v>2.9401306888976113</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558</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9"/>
      <c r="AR51" s="7">
        <f>AR331</f>
        <v>10.827126463094642</v>
      </c>
      <c r="AS51" s="7">
        <f t="shared" ref="AS51:AV51" si="14">AS331</f>
        <v>14.425456143915873</v>
      </c>
      <c r="AT51" s="7">
        <f t="shared" si="14"/>
        <v>17.061719712168255</v>
      </c>
      <c r="AU51" s="7">
        <f t="shared" si="14"/>
        <v>19.7521995124687</v>
      </c>
      <c r="AV51" s="7">
        <f t="shared" si="14"/>
        <v>23.420726654181269</v>
      </c>
    </row>
    <row r="52" spans="1:48" ht="15">
      <c r="A52" s="82"/>
      <c r="B52" s="82"/>
      <c r="C52" s="82"/>
      <c r="D52" s="2"/>
      <c r="E52" s="13" t="s">
        <v>559</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9"/>
      <c r="AR52" s="7">
        <f t="shared" ref="AR52:AV52" si="15">AR332</f>
        <v>4.0712115369053583</v>
      </c>
      <c r="AS52" s="7">
        <f t="shared" si="15"/>
        <v>5.9028228560841258</v>
      </c>
      <c r="AT52" s="7">
        <f t="shared" si="15"/>
        <v>3.0513622878317475</v>
      </c>
      <c r="AU52" s="7">
        <f t="shared" si="15"/>
        <v>1.2843244875312969</v>
      </c>
      <c r="AV52" s="7">
        <f t="shared" si="15"/>
        <v>1.3033673458187278</v>
      </c>
    </row>
    <row r="53" spans="1:48" ht="15">
      <c r="A53" s="82"/>
      <c r="B53" s="82"/>
      <c r="C53" s="82"/>
      <c r="D53" s="2"/>
      <c r="E53" s="13" t="s">
        <v>560</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9"/>
      <c r="AR53" s="7">
        <f t="shared" ref="AR53:AV53" si="16">AR333</f>
        <v>0</v>
      </c>
      <c r="AS53" s="7">
        <f t="shared" si="16"/>
        <v>0</v>
      </c>
      <c r="AT53" s="7">
        <f t="shared" si="16"/>
        <v>0</v>
      </c>
      <c r="AU53" s="7">
        <f t="shared" si="16"/>
        <v>0</v>
      </c>
      <c r="AV53" s="7">
        <f t="shared" si="16"/>
        <v>0</v>
      </c>
    </row>
    <row r="54" spans="1:48" ht="15">
      <c r="A54" s="82"/>
      <c r="B54" s="82"/>
      <c r="C54" s="82"/>
      <c r="D54" s="2"/>
      <c r="E54" s="13" t="s">
        <v>561</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9"/>
      <c r="AR54" s="7">
        <f t="shared" ref="AR54:AV54" si="17">AR334</f>
        <v>0</v>
      </c>
      <c r="AS54" s="7">
        <f t="shared" si="17"/>
        <v>0</v>
      </c>
      <c r="AT54" s="7">
        <f t="shared" si="17"/>
        <v>0</v>
      </c>
      <c r="AU54" s="7">
        <f t="shared" si="17"/>
        <v>0</v>
      </c>
      <c r="AV54" s="7">
        <f t="shared" si="17"/>
        <v>0</v>
      </c>
    </row>
    <row r="55" spans="1:48" ht="15">
      <c r="A55" s="82"/>
      <c r="B55" s="82"/>
      <c r="C55" s="82"/>
      <c r="D55" s="2"/>
      <c r="E55" s="13" t="s">
        <v>562</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9"/>
      <c r="AR55" s="7">
        <f t="shared" ref="AR55:AV55" si="18">AR335</f>
        <v>0</v>
      </c>
      <c r="AS55" s="7">
        <f t="shared" si="18"/>
        <v>0</v>
      </c>
      <c r="AT55" s="7">
        <f t="shared" si="18"/>
        <v>0</v>
      </c>
      <c r="AU55" s="7">
        <f t="shared" si="18"/>
        <v>0</v>
      </c>
      <c r="AV55" s="7">
        <f t="shared" si="18"/>
        <v>0</v>
      </c>
    </row>
    <row r="56" spans="1:48" ht="15">
      <c r="A56" s="82"/>
      <c r="B56" s="82"/>
      <c r="C56" s="82"/>
      <c r="D56" s="2"/>
      <c r="E56" s="13" t="s">
        <v>563</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9"/>
      <c r="AR56" s="7">
        <f t="shared" ref="AR56:AV56" si="19">AR336</f>
        <v>0</v>
      </c>
      <c r="AS56" s="7">
        <f t="shared" si="19"/>
        <v>0</v>
      </c>
      <c r="AT56" s="7">
        <f t="shared" si="19"/>
        <v>0</v>
      </c>
      <c r="AU56" s="7">
        <f t="shared" si="19"/>
        <v>0</v>
      </c>
      <c r="AV56" s="7">
        <f t="shared" si="19"/>
        <v>0</v>
      </c>
    </row>
    <row r="57" spans="1:48" ht="15">
      <c r="A57" s="82"/>
      <c r="B57" s="82"/>
      <c r="C57" s="82"/>
      <c r="D57" s="2"/>
      <c r="E57" s="13" t="s">
        <v>564</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9"/>
      <c r="AR57" s="7">
        <f t="shared" ref="AR57:AV57" si="20">AR337</f>
        <v>1.1804399999999999</v>
      </c>
      <c r="AS57" s="7">
        <f t="shared" si="20"/>
        <v>1.5562800000000001</v>
      </c>
      <c r="AT57" s="7">
        <f t="shared" si="20"/>
        <v>1.82412</v>
      </c>
      <c r="AU57" s="7">
        <f t="shared" si="20"/>
        <v>2.0951999999999997</v>
      </c>
      <c r="AV57" s="7">
        <f t="shared" si="20"/>
        <v>2.4623999999999997</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566</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9"/>
      <c r="AR61" s="8">
        <f>SelectedInputs!AR126</f>
        <v>22.062744874587551</v>
      </c>
      <c r="AS61" s="8">
        <f>SelectedInputs!AS126</f>
        <v>26.256633725542301</v>
      </c>
      <c r="AT61" s="8">
        <f>SelectedInputs!AT126</f>
        <v>23.552910527075589</v>
      </c>
      <c r="AU61" s="8">
        <f>SelectedInputs!AU126</f>
        <v>23.37489599793485</v>
      </c>
      <c r="AV61" s="8">
        <f>SelectedInputs!AV126</f>
        <v>24.356077188886964</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9"/>
      <c r="AR62" s="8">
        <f>SelectedInputs!AR127</f>
        <v>72.038963733548812</v>
      </c>
      <c r="AS62" s="8">
        <f>SelectedInputs!AS127</f>
        <v>78.924691175231843</v>
      </c>
      <c r="AT62" s="8">
        <f>SelectedInputs!AT127</f>
        <v>71.819950372141761</v>
      </c>
      <c r="AU62" s="8">
        <f>SelectedInputs!AU127</f>
        <v>74.141997761154585</v>
      </c>
      <c r="AV62" s="8">
        <f>SelectedInputs!AV127</f>
        <v>73.008583421162527</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9"/>
      <c r="AR63" s="8">
        <f>SelectedInputs!AR128</f>
        <v>39.108619945280566</v>
      </c>
      <c r="AS63" s="8">
        <f>SelectedInputs!AS128</f>
        <v>37.54223762930944</v>
      </c>
      <c r="AT63" s="8">
        <f>SelectedInputs!AT128</f>
        <v>32.773829531886363</v>
      </c>
      <c r="AU63" s="8">
        <f>SelectedInputs!AU128</f>
        <v>33.031320819680865</v>
      </c>
      <c r="AV63" s="8">
        <f>SelectedInputs!AV128</f>
        <v>30.280228039167664</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9"/>
      <c r="AR64" s="8">
        <f>SelectedInputs!AR129</f>
        <v>25.734761019934329</v>
      </c>
      <c r="AS64" s="8">
        <f>SelectedInputs!AS129</f>
        <v>25.753699105006561</v>
      </c>
      <c r="AT64" s="8">
        <f>SelectedInputs!AT129</f>
        <v>25.58126029442905</v>
      </c>
      <c r="AU64" s="8">
        <f>SelectedInputs!AU129</f>
        <v>25.48743963162817</v>
      </c>
      <c r="AV64" s="8">
        <f>SelectedInputs!AV129</f>
        <v>25.334289622667896</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9"/>
      <c r="AR65" s="8">
        <f>SelectedInputs!AR130</f>
        <v>3.9022987964861073</v>
      </c>
      <c r="AS65" s="8">
        <f>SelectedInputs!AS130</f>
        <v>3.9690314938295033</v>
      </c>
      <c r="AT65" s="8">
        <f>SelectedInputs!AT130</f>
        <v>3.9596121844982095</v>
      </c>
      <c r="AU65" s="8">
        <f>SelectedInputs!AU130</f>
        <v>4.0797491080946422</v>
      </c>
      <c r="AV65" s="8">
        <f>SelectedInputs!AV130</f>
        <v>3.9239345194905262</v>
      </c>
    </row>
    <row r="66" spans="1:48" ht="15">
      <c r="A66" s="82"/>
      <c r="B66" s="82"/>
      <c r="C66" s="82"/>
      <c r="D66" s="2"/>
      <c r="E66" s="13" t="s">
        <v>567</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9"/>
      <c r="AR66" s="8">
        <f>SelectedInputs!AR131</f>
        <v>17.474926847075945</v>
      </c>
      <c r="AS66" s="8">
        <f>SelectedInputs!AS131</f>
        <v>17.210305207837308</v>
      </c>
      <c r="AT66" s="8">
        <f>SelectedInputs!AT131</f>
        <v>16.862159761511659</v>
      </c>
      <c r="AU66" s="8">
        <f>SelectedInputs!AU131</f>
        <v>16.28268567928939</v>
      </c>
      <c r="AV66" s="8">
        <f>SelectedInputs!AV131</f>
        <v>15.99237615240127</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9"/>
      <c r="AR67" s="8">
        <f>SelectedInputs!AR132</f>
        <v>93.814950214510958</v>
      </c>
      <c r="AS67" s="8">
        <f>SelectedInputs!AS132</f>
        <v>92.195887592651971</v>
      </c>
      <c r="AT67" s="8">
        <f>SelectedInputs!AT132</f>
        <v>91.463492332288155</v>
      </c>
      <c r="AU67" s="8">
        <f>SelectedInputs!AU132</f>
        <v>87.940493033155761</v>
      </c>
      <c r="AV67" s="8">
        <f>SelectedInputs!AV132</f>
        <v>87.122658916294853</v>
      </c>
    </row>
    <row r="68" spans="1:48" ht="15">
      <c r="A68" s="82"/>
      <c r="B68" s="82"/>
      <c r="C68" s="82"/>
      <c r="D68" s="2"/>
      <c r="E68" s="13" t="s">
        <v>568</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9"/>
      <c r="AR68" s="526">
        <f>SUM(AR61:AR67)</f>
        <v>274.13726543142423</v>
      </c>
      <c r="AS68" s="526">
        <f>SUM(AS61:AS67)</f>
        <v>281.85248592940894</v>
      </c>
      <c r="AT68" s="526">
        <f>SUM(AT61:AT67)</f>
        <v>266.01321500383079</v>
      </c>
      <c r="AU68" s="526">
        <f>SUM(AU61:AU67)</f>
        <v>264.33858203093826</v>
      </c>
      <c r="AV68" s="526">
        <f>SUM(AV61:AV67)</f>
        <v>260.01814786007174</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569</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9"/>
      <c r="AR72" s="8">
        <f>SelectedInputs!AR135</f>
        <v>11.075369000000002</v>
      </c>
      <c r="AS72" s="8">
        <f>SelectedInputs!AS135</f>
        <v>14.773131999999999</v>
      </c>
      <c r="AT72" s="8">
        <f>SelectedInputs!AT135</f>
        <v>17.553776999999997</v>
      </c>
      <c r="AU72" s="8">
        <f>SelectedInputs!AU135</f>
        <v>20.402979999999999</v>
      </c>
      <c r="AV72" s="8">
        <f>SelectedInputs!AV135</f>
        <v>24.247799999999998</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9"/>
      <c r="AR73" s="8">
        <f>SelectedInputs!AR136</f>
        <v>4.1443970000000006</v>
      </c>
      <c r="AS73" s="8">
        <f>SelectedInputs!AS136</f>
        <v>6.0486800000000001</v>
      </c>
      <c r="AT73" s="8">
        <f>SelectedInputs!AT136</f>
        <v>3.1386859999999999</v>
      </c>
      <c r="AU73" s="8">
        <f>SelectedInputs!AU136</f>
        <v>1.283074</v>
      </c>
      <c r="AV73" s="8">
        <f>SelectedInputs!AV136</f>
        <v>1.2655649999999998</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9"/>
      <c r="AR74" s="8">
        <f>SelectedInputs!AR137</f>
        <v>0</v>
      </c>
      <c r="AS74" s="8">
        <f>SelectedInputs!AS137</f>
        <v>0</v>
      </c>
      <c r="AT74" s="8">
        <f>SelectedInputs!AT137</f>
        <v>0</v>
      </c>
      <c r="AU74" s="8">
        <f>SelectedInputs!AU137</f>
        <v>0</v>
      </c>
      <c r="AV74" s="8">
        <f>SelectedInputs!AV137</f>
        <v>0</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9"/>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9"/>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567</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9"/>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9"/>
      <c r="AR78" s="8">
        <f>SelectedInputs!AR141</f>
        <v>1.1961398519999999</v>
      </c>
      <c r="AS78" s="8">
        <f>SelectedInputs!AS141</f>
        <v>1.5954982559999999</v>
      </c>
      <c r="AT78" s="8">
        <f>SelectedInputs!AT141</f>
        <v>1.8958079159999999</v>
      </c>
      <c r="AU78" s="8">
        <f>SelectedInputs!AU141</f>
        <v>2.2035218400000001</v>
      </c>
      <c r="AV78" s="8">
        <f>SelectedInputs!AV141</f>
        <v>2.6187623999999996</v>
      </c>
    </row>
    <row r="79" spans="1:48" ht="15">
      <c r="A79" s="82"/>
      <c r="B79" s="82"/>
      <c r="C79" s="82"/>
      <c r="D79" s="2"/>
      <c r="E79" s="13" t="s">
        <v>570</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9"/>
      <c r="AR79" s="526">
        <f>SUM(AR72:AR78)</f>
        <v>16.415905852000002</v>
      </c>
      <c r="AS79" s="526">
        <f>SUM(AS72:AS78)</f>
        <v>22.417310255999997</v>
      </c>
      <c r="AT79" s="526">
        <f>SUM(AT72:AT78)</f>
        <v>22.588270915999995</v>
      </c>
      <c r="AU79" s="526">
        <f>SUM(AU72:AU78)</f>
        <v>23.889575839999999</v>
      </c>
      <c r="AV79" s="526">
        <f>SUM(AV72:AV78)</f>
        <v>28.132127399999995</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1.8771274460783018</v>
      </c>
      <c r="AS83" s="8">
        <f>SelectedInputs!AS145</f>
        <v>1.9855610088639688</v>
      </c>
      <c r="AT83" s="8">
        <f>SelectedInputs!AT145</f>
        <v>2.1235536836425322</v>
      </c>
      <c r="AU83" s="8">
        <f>SelectedInputs!AU145</f>
        <v>2.2671338884903296</v>
      </c>
      <c r="AV83" s="8">
        <f>SelectedInputs!AV145</f>
        <v>2.2656079090589465</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29.335358944190091</v>
      </c>
      <c r="AS84" s="8">
        <f>SelectedInputs!AS146</f>
        <v>30.426176162300891</v>
      </c>
      <c r="AT84" s="8">
        <f>SelectedInputs!AT146</f>
        <v>30.551044020964824</v>
      </c>
      <c r="AU84" s="8">
        <f>SelectedInputs!AU146</f>
        <v>33.574736881727247</v>
      </c>
      <c r="AV84" s="8">
        <f>SelectedInputs!AV146</f>
        <v>33.55213814675367</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21.187377653277103</v>
      </c>
      <c r="AS85" s="8">
        <f>SelectedInputs!AS147</f>
        <v>21.190860564699427</v>
      </c>
      <c r="AT85" s="8">
        <f>SelectedInputs!AT147</f>
        <v>20.791354697308087</v>
      </c>
      <c r="AU85" s="8">
        <f>SelectedInputs!AU147</f>
        <v>20.729808099153111</v>
      </c>
      <c r="AV85" s="8">
        <f>SelectedInputs!AV147</f>
        <v>20.726026831586598</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2.8</v>
      </c>
      <c r="AS86" s="8">
        <f>SelectedInputs!AS148</f>
        <v>2.8</v>
      </c>
      <c r="AT86" s="8">
        <f>SelectedInputs!AT148</f>
        <v>2.8</v>
      </c>
      <c r="AU86" s="8">
        <f>SelectedInputs!AU148</f>
        <v>2.8</v>
      </c>
      <c r="AV86" s="8">
        <f>SelectedInputs!AV148</f>
        <v>2.8</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0.40250000000000002</v>
      </c>
      <c r="AS87" s="8">
        <f>SelectedInputs!AS149</f>
        <v>0.40250000000000002</v>
      </c>
      <c r="AT87" s="8">
        <f>SelectedInputs!AT149</f>
        <v>0.40250000000000002</v>
      </c>
      <c r="AU87" s="8">
        <f>SelectedInputs!AU149</f>
        <v>0.40250000000000002</v>
      </c>
      <c r="AV87" s="8">
        <f>SelectedInputs!AV149</f>
        <v>0.40250000000000002</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14.024045617407259</v>
      </c>
      <c r="AS89" s="8">
        <f>SelectedInputs!AS151</f>
        <v>0.44157488289182811</v>
      </c>
      <c r="AT89" s="8">
        <f>SelectedInputs!AT151</f>
        <v>0</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4.0977050640224583E-2</v>
      </c>
      <c r="AS90" s="8">
        <f>SelectedInputs!AS152</f>
        <v>0.11563922834623423</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9"/>
      <c r="AR91" s="30">
        <f>SelectedInputs!AR153</f>
        <v>29.993191576581179</v>
      </c>
      <c r="AS91" s="30">
        <f>SelectedInputs!AS153</f>
        <v>-5.75</v>
      </c>
      <c r="AT91" s="30">
        <f>SelectedInputs!AT153</f>
        <v>-5.75</v>
      </c>
      <c r="AU91" s="30">
        <f>SelectedInputs!AU153</f>
        <v>-5.75</v>
      </c>
      <c r="AV91" s="30">
        <f>SelectedInputs!AV153</f>
        <v>-5.7448273360144393</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9"/>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9"/>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9"/>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9"/>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9"/>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571</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9"/>
      <c r="AR97" s="431">
        <f>SUM(AR83:AR91,AR93)-(AR92+AR94)+SUM(AR95:AR96)</f>
        <v>99.66057828817415</v>
      </c>
      <c r="AS97" s="431">
        <f t="shared" ref="AS97:AV97" si="21">SUM(AS83:AS91,AS93)-(AS92+AS94)+SUM(AS95:AS96)</f>
        <v>51.612311847102347</v>
      </c>
      <c r="AT97" s="431">
        <f t="shared" si="21"/>
        <v>50.918452401915445</v>
      </c>
      <c r="AU97" s="431">
        <f t="shared" si="21"/>
        <v>54.024178869370687</v>
      </c>
      <c r="AV97" s="431">
        <f t="shared" si="21"/>
        <v>54.001445551384776</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4"/>
      <c r="AR101" s="465">
        <f>SelectedInputs!AR162</f>
        <v>0</v>
      </c>
      <c r="AS101" s="465">
        <f>SelectedInputs!AS162</f>
        <v>0</v>
      </c>
      <c r="AT101" s="465">
        <f>SelectedInputs!AT162</f>
        <v>0</v>
      </c>
      <c r="AU101" s="465">
        <f>SelectedInputs!AU162</f>
        <v>0</v>
      </c>
      <c r="AV101" s="465">
        <f>SelectedInputs!AV162</f>
        <v>0</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4"/>
      <c r="AR102" s="465">
        <f>SelectedInputs!AR163</f>
        <v>0</v>
      </c>
      <c r="AS102" s="465">
        <f>SelectedInputs!AS163</f>
        <v>0</v>
      </c>
      <c r="AT102" s="465">
        <f>SelectedInputs!AT163</f>
        <v>0</v>
      </c>
      <c r="AU102" s="465">
        <f>SelectedInputs!AU163</f>
        <v>0</v>
      </c>
      <c r="AV102" s="465">
        <f>SelectedInputs!AV163</f>
        <v>0</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4"/>
      <c r="AR103" s="465">
        <f>SelectedInputs!AR164</f>
        <v>0</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4"/>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4"/>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4"/>
      <c r="AR106" s="465">
        <f>SelectedInputs!AR167</f>
        <v>0</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4"/>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4"/>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4"/>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4"/>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572</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4"/>
      <c r="AR111" s="466">
        <f>SUM(AR101:AR110)</f>
        <v>0</v>
      </c>
      <c r="AS111" s="467">
        <f>SUM(AS101:AS110)</f>
        <v>0</v>
      </c>
      <c r="AT111" s="467">
        <f>SUM(AT101:AT110)</f>
        <v>0</v>
      </c>
      <c r="AU111" s="467">
        <f>SUM(AU101:AU110)</f>
        <v>0</v>
      </c>
      <c r="AV111" s="467">
        <f>SUM(AV101:AV110)</f>
        <v>0</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4"/>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5"/>
      <c r="D117" s="82"/>
      <c r="E117" s="13" t="s">
        <v>196</v>
      </c>
      <c r="F117" s="2"/>
      <c r="G117" s="2" t="s">
        <v>105</v>
      </c>
      <c r="H117" s="82" t="s">
        <v>197</v>
      </c>
      <c r="I117" s="263">
        <f>SelectedInputs!AR184</f>
        <v>1.111111</v>
      </c>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0"/>
      <c r="AR117" s="7">
        <f>SelectedInputs!AR177</f>
        <v>1.1769362633999998</v>
      </c>
      <c r="AS117" s="7">
        <f>SelectedInputs!AS177</f>
        <v>1.1769362633999998</v>
      </c>
      <c r="AT117" s="7">
        <f>SelectedInputs!AT177</f>
        <v>1.1769362633999998</v>
      </c>
      <c r="AU117" s="7">
        <f>SelectedInputs!AU177</f>
        <v>1.1769362633999998</v>
      </c>
      <c r="AV117" s="7">
        <f>SelectedInputs!AV177</f>
        <v>1.1769362633999998</v>
      </c>
    </row>
    <row r="118" spans="1:48" ht="15">
      <c r="A118" s="94"/>
      <c r="B118" s="2"/>
      <c r="C118" s="195"/>
      <c r="D118" s="82"/>
      <c r="E118" s="82" t="s">
        <v>198</v>
      </c>
      <c r="F118" s="2"/>
      <c r="G118" s="2" t="s">
        <v>105</v>
      </c>
      <c r="H118" s="82" t="s">
        <v>199</v>
      </c>
      <c r="I118" s="263">
        <f>SelectedInputs!AR185</f>
        <v>1.111111</v>
      </c>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0"/>
      <c r="AR118" s="7">
        <f>SelectedInputs!AR178</f>
        <v>1.4424811502568935</v>
      </c>
      <c r="AS118" s="7">
        <f>SelectedInputs!AS178</f>
        <v>0</v>
      </c>
      <c r="AT118" s="7">
        <f>SelectedInputs!AT178</f>
        <v>0</v>
      </c>
      <c r="AU118" s="7">
        <f>SelectedInputs!AU178</f>
        <v>0</v>
      </c>
      <c r="AV118" s="7">
        <f>SelectedInputs!AV178</f>
        <v>0</v>
      </c>
    </row>
    <row r="119" spans="1:48" ht="15">
      <c r="A119" s="94"/>
      <c r="B119" s="2"/>
      <c r="C119" s="195"/>
      <c r="D119" s="82"/>
      <c r="E119" s="82" t="s">
        <v>200</v>
      </c>
      <c r="F119" s="2"/>
      <c r="G119" s="2" t="s">
        <v>105</v>
      </c>
      <c r="H119" s="82" t="s">
        <v>201</v>
      </c>
      <c r="I119" s="263">
        <f>SelectedInputs!AR186</f>
        <v>1.111111</v>
      </c>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0"/>
      <c r="AR119" s="7">
        <f>SelectedInputs!AR179</f>
        <v>0</v>
      </c>
      <c r="AS119" s="7">
        <f>SelectedInputs!AS179</f>
        <v>0</v>
      </c>
      <c r="AT119" s="7">
        <f>SelectedInputs!AT179</f>
        <v>0</v>
      </c>
      <c r="AU119" s="7">
        <f>SelectedInputs!AU179</f>
        <v>0</v>
      </c>
      <c r="AV119" s="7">
        <f>SelectedInputs!AV179</f>
        <v>0</v>
      </c>
    </row>
    <row r="120" spans="1:48" ht="15">
      <c r="A120" s="94"/>
      <c r="B120" s="2"/>
      <c r="C120" s="195"/>
      <c r="D120" s="82"/>
      <c r="E120" s="82" t="s">
        <v>202</v>
      </c>
      <c r="F120" s="2"/>
      <c r="G120" s="2" t="s">
        <v>105</v>
      </c>
      <c r="H120" s="82" t="s">
        <v>203</v>
      </c>
      <c r="I120" s="263"/>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0"/>
      <c r="AR120" s="7">
        <f>SelectedInputs!AR180</f>
        <v>0</v>
      </c>
      <c r="AS120" s="7">
        <f>SelectedInputs!AS180</f>
        <v>0</v>
      </c>
      <c r="AT120" s="7">
        <f>SelectedInputs!AT180</f>
        <v>0</v>
      </c>
      <c r="AU120" s="7">
        <f>SelectedInputs!AU180</f>
        <v>0</v>
      </c>
      <c r="AV120" s="7">
        <f>SelectedInputs!AV180</f>
        <v>0</v>
      </c>
    </row>
    <row r="121" spans="1:48" ht="15">
      <c r="A121" s="94"/>
      <c r="B121" s="2"/>
      <c r="C121" s="195"/>
      <c r="D121" s="82"/>
      <c r="E121" s="2" t="s">
        <v>204</v>
      </c>
      <c r="F121" s="82"/>
      <c r="G121" s="2" t="s">
        <v>105</v>
      </c>
      <c r="H121" s="82" t="s">
        <v>205</v>
      </c>
      <c r="I121" s="30"/>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0"/>
      <c r="AR121" s="30">
        <f>SelectedInputs!AR181</f>
        <v>0</v>
      </c>
      <c r="AS121" s="30">
        <f>SelectedInputs!AS181</f>
        <v>0</v>
      </c>
      <c r="AT121" s="30">
        <f>SelectedInputs!AT181</f>
        <v>0</v>
      </c>
      <c r="AU121" s="30">
        <f>SelectedInputs!AU181</f>
        <v>0</v>
      </c>
      <c r="AV121" s="30">
        <f>SelectedInputs!AV181</f>
        <v>0</v>
      </c>
    </row>
    <row r="122" spans="1:48" ht="15">
      <c r="A122" s="94"/>
      <c r="B122" s="2"/>
      <c r="C122" s="195"/>
      <c r="D122" s="82"/>
      <c r="E122" s="2" t="s">
        <v>206</v>
      </c>
      <c r="F122" s="82"/>
      <c r="G122" s="2" t="s">
        <v>105</v>
      </c>
      <c r="H122" s="82" t="s">
        <v>207</v>
      </c>
      <c r="I122" s="30"/>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0"/>
      <c r="AR122" s="30">
        <f>SelectedInputs!AR182</f>
        <v>0</v>
      </c>
      <c r="AS122" s="30">
        <f>SelectedInputs!AS182</f>
        <v>0</v>
      </c>
      <c r="AT122" s="30">
        <f>SelectedInputs!AT182</f>
        <v>0</v>
      </c>
      <c r="AU122" s="30">
        <f>SelectedInputs!AU182</f>
        <v>0</v>
      </c>
      <c r="AV122" s="30">
        <f>SelectedInputs!AV182</f>
        <v>0</v>
      </c>
    </row>
    <row r="123" spans="1:48" ht="15">
      <c r="A123" s="94"/>
      <c r="B123" s="2"/>
      <c r="C123" s="195"/>
      <c r="D123" s="195"/>
      <c r="E123" s="13" t="s">
        <v>574</v>
      </c>
      <c r="F123" s="2"/>
      <c r="G123" s="2" t="s">
        <v>105</v>
      </c>
      <c r="H123" s="2"/>
      <c r="I123" s="30"/>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0"/>
      <c r="AR123" s="525">
        <f>SUM(AR117:AR122)</f>
        <v>2.6194174136568931</v>
      </c>
      <c r="AS123" s="526">
        <f t="shared" ref="AS123:AV123" si="22">SUM(AS117:AS122)</f>
        <v>1.1769362633999998</v>
      </c>
      <c r="AT123" s="526">
        <f t="shared" si="22"/>
        <v>1.1769362633999998</v>
      </c>
      <c r="AU123" s="526">
        <f t="shared" si="22"/>
        <v>1.1769362633999998</v>
      </c>
      <c r="AV123" s="526">
        <f t="shared" si="22"/>
        <v>1.1769362633999998</v>
      </c>
    </row>
    <row r="124" spans="1:48" ht="15">
      <c r="A124" s="94"/>
      <c r="B124" s="2"/>
      <c r="C124" s="195"/>
      <c r="D124" s="195"/>
      <c r="E124" s="13" t="s">
        <v>575</v>
      </c>
      <c r="F124" s="2"/>
      <c r="G124" s="2" t="s">
        <v>105</v>
      </c>
      <c r="H124" s="2"/>
      <c r="I124" s="30"/>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0"/>
      <c r="AR124" s="453">
        <f xml:space="preserve"> - SUMPRODUCT($I$117:$I$119,AR117:AR119)</f>
        <v>-2.9104635019057241</v>
      </c>
      <c r="AS124" s="30">
        <f t="shared" ref="AS124:AV124" si="23" xml:space="preserve"> - SUMPRODUCT($I$117:$I$119,AS117:AS119)</f>
        <v>-1.3077068285626372</v>
      </c>
      <c r="AT124" s="30">
        <f t="shared" si="23"/>
        <v>-1.3077068285626372</v>
      </c>
      <c r="AU124" s="30">
        <f t="shared" si="23"/>
        <v>-1.3077068285626372</v>
      </c>
      <c r="AV124" s="30">
        <f t="shared" si="23"/>
        <v>-1.3077068285626372</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576</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0</v>
      </c>
      <c r="AS129" s="8">
        <f>SelectedInputs!AS191</f>
        <v>0</v>
      </c>
      <c r="AT129" s="8">
        <f>SelectedInputs!AT191</f>
        <v>0</v>
      </c>
      <c r="AU129" s="8">
        <f>SelectedInputs!AU191</f>
        <v>0</v>
      </c>
      <c r="AV129" s="8">
        <f>SelectedInputs!AV191</f>
        <v>0</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0</v>
      </c>
      <c r="AS130" s="8">
        <f>SelectedInputs!AS192</f>
        <v>0</v>
      </c>
      <c r="AT130" s="8">
        <f>SelectedInputs!AT192</f>
        <v>0</v>
      </c>
      <c r="AU130" s="8">
        <f>SelectedInputs!AU192</f>
        <v>0</v>
      </c>
      <c r="AV130" s="8">
        <f>SelectedInputs!AV192</f>
        <v>0</v>
      </c>
    </row>
    <row r="131" spans="1:48" ht="15">
      <c r="A131" s="82"/>
      <c r="B131" s="82"/>
      <c r="C131" s="82"/>
      <c r="D131" s="82"/>
      <c r="E131" s="82" t="s">
        <v>577</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1.00882314397044</v>
      </c>
      <c r="AS131" s="8">
        <f>SelectedInputs!AS193</f>
        <v>1.1482229466122724</v>
      </c>
      <c r="AT131" s="8">
        <f>SelectedInputs!AT193</f>
        <v>1.4298489583934437</v>
      </c>
      <c r="AU131" s="8">
        <f>SelectedInputs!AU193</f>
        <v>1.9886250040329405</v>
      </c>
      <c r="AV131" s="8">
        <f>SelectedInputs!AV193</f>
        <v>3.100814972910797</v>
      </c>
    </row>
    <row r="132" spans="1:48" ht="15">
      <c r="A132" s="82"/>
      <c r="B132" s="82"/>
      <c r="C132" s="82"/>
      <c r="D132" s="82"/>
      <c r="E132" s="82" t="s">
        <v>578</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-0.98904229801023535</v>
      </c>
      <c r="AS132" s="8">
        <f>SelectedInputs!AS194</f>
        <v>-1.1257087711885023</v>
      </c>
      <c r="AT132" s="8">
        <f>SelectedInputs!AT194</f>
        <v>-1.4018127043072977</v>
      </c>
      <c r="AU132" s="8">
        <f>SelectedInputs!AU194</f>
        <v>-1.9496323568950398</v>
      </c>
      <c r="AV132" s="8">
        <f>SelectedInputs!AV194</f>
        <v>-3.0400146793243108</v>
      </c>
    </row>
    <row r="133" spans="1:48" ht="15">
      <c r="A133" s="82"/>
      <c r="B133" s="82"/>
      <c r="C133" s="82"/>
      <c r="D133" s="82"/>
      <c r="E133" s="82" t="s">
        <v>579</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2.1518313194027407</v>
      </c>
      <c r="AS133" s="8">
        <f>SelectedInputs!AS195</f>
        <v>2.7554648843967398</v>
      </c>
      <c r="AT133" s="8">
        <f>SelectedInputs!AT195</f>
        <v>3.9693663952638332</v>
      </c>
      <c r="AU133" s="8">
        <f>SelectedInputs!AU195</f>
        <v>6.3726038761284238</v>
      </c>
      <c r="AV133" s="8">
        <f>SelectedInputs!AV195</f>
        <v>11.146357148524215</v>
      </c>
    </row>
    <row r="134" spans="1:48" ht="15">
      <c r="A134" s="82"/>
      <c r="B134" s="82"/>
      <c r="C134" s="82"/>
      <c r="D134" s="82"/>
      <c r="E134" s="82" t="s">
        <v>580</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-2.1096385484340594</v>
      </c>
      <c r="AS134" s="8">
        <f>SelectedInputs!AS196</f>
        <v>-2.701436161173274</v>
      </c>
      <c r="AT134" s="8">
        <f>SelectedInputs!AT196</f>
        <v>-3.891535681631209</v>
      </c>
      <c r="AU134" s="8">
        <f>SelectedInputs!AU196</f>
        <v>-6.2476508589494353</v>
      </c>
      <c r="AV134" s="8">
        <f>SelectedInputs!AV196</f>
        <v>-10.927801126004132</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0.72090850021739672</v>
      </c>
      <c r="AS137" s="8">
        <f>SelectedInputs!AS199</f>
        <v>0.7189621152454454</v>
      </c>
      <c r="AT137" s="8">
        <f>SelectedInputs!AT199</f>
        <v>0.7193479940624945</v>
      </c>
      <c r="AU137" s="8">
        <f>SelectedInputs!AU199</f>
        <v>0.71635768940318667</v>
      </c>
      <c r="AV137" s="8">
        <f>SelectedInputs!AV199</f>
        <v>0.71185798128164468</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-0.7067730394288203</v>
      </c>
      <c r="AS138" s="8">
        <f>SelectedInputs!AS200</f>
        <v>-0.70486481886808372</v>
      </c>
      <c r="AT138" s="8">
        <f>SelectedInputs!AT200</f>
        <v>-0.70524313143381812</v>
      </c>
      <c r="AU138" s="8">
        <f>SelectedInputs!AU200</f>
        <v>-0.70231146019920265</v>
      </c>
      <c r="AV138" s="8">
        <f>SelectedInputs!AV200</f>
        <v>-0.69789998164867129</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2.1656757373825566</v>
      </c>
      <c r="AS139" s="8">
        <f>SelectedInputs!AS201</f>
        <v>1.8359912770178397</v>
      </c>
      <c r="AT139" s="8">
        <f>SelectedInputs!AT201</f>
        <v>1.5614070400655273</v>
      </c>
      <c r="AU139" s="8">
        <f>SelectedInputs!AU201</f>
        <v>1.3218312239629997</v>
      </c>
      <c r="AV139" s="8">
        <f>SelectedInputs!AV201</f>
        <v>1.1166947390763351</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-2.1232115072378006</v>
      </c>
      <c r="AS140" s="8">
        <f>SelectedInputs!AS202</f>
        <v>-1.7999914480567056</v>
      </c>
      <c r="AT140" s="8">
        <f>SelectedInputs!AT202</f>
        <v>-1.530791215750517</v>
      </c>
      <c r="AU140" s="8">
        <f>SelectedInputs!AU202</f>
        <v>-1.2959129646696075</v>
      </c>
      <c r="AV140" s="8">
        <f>SelectedInputs!AV202</f>
        <v>-1.0947987638003285</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581</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24">(AR129+AR131+AR133+AR135+AR137+AR139+AR141)</f>
        <v>6.0472387009731339</v>
      </c>
      <c r="AS143" s="526">
        <f t="shared" si="24"/>
        <v>6.4586412232722976</v>
      </c>
      <c r="AT143" s="526">
        <f t="shared" si="24"/>
        <v>7.6799703877852981</v>
      </c>
      <c r="AU143" s="526">
        <f t="shared" si="24"/>
        <v>10.399417793527551</v>
      </c>
      <c r="AV143" s="526">
        <f t="shared" si="24"/>
        <v>16.07572484179299</v>
      </c>
    </row>
    <row r="144" spans="1:48" ht="15">
      <c r="A144" s="82"/>
      <c r="B144" s="82"/>
      <c r="C144" s="82"/>
      <c r="D144" s="82"/>
      <c r="E144" s="2" t="s">
        <v>582</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9"/>
      <c r="AR144" s="30">
        <f t="shared" si="24"/>
        <v>-5.9286653931109159</v>
      </c>
      <c r="AS144" s="30">
        <f t="shared" si="24"/>
        <v>-6.3320011992865659</v>
      </c>
      <c r="AT144" s="30">
        <f t="shared" si="24"/>
        <v>-7.5293827331228416</v>
      </c>
      <c r="AU144" s="30">
        <f t="shared" si="24"/>
        <v>-10.195507640713286</v>
      </c>
      <c r="AV144" s="30">
        <f t="shared" si="24"/>
        <v>-15.760514550777442</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9"/>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9"/>
      <c r="AR146" s="30">
        <f>SelectedInputs!AR205</f>
        <v>1.5842187060685056</v>
      </c>
      <c r="AS146" s="30">
        <f>SelectedInputs!AS205</f>
        <v>1.5803885551857864</v>
      </c>
      <c r="AT146" s="30">
        <f>SelectedInputs!AT205</f>
        <v>1.5795318693837128</v>
      </c>
      <c r="AU146" s="30">
        <f>SelectedInputs!AU205</f>
        <v>1.5718738635340339</v>
      </c>
      <c r="AV146" s="30">
        <f>SelectedInputs!AV205</f>
        <v>1.5612712494379735</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9"/>
      <c r="AR147" s="30">
        <f>SelectedInputs!AR206</f>
        <v>-1.5531555941848094</v>
      </c>
      <c r="AS147" s="30">
        <f>SelectedInputs!AS206</f>
        <v>-1.5494005442997905</v>
      </c>
      <c r="AT147" s="30">
        <f>SelectedInputs!AT206</f>
        <v>-1.5485606562585419</v>
      </c>
      <c r="AU147" s="30">
        <f>SelectedInputs!AU206</f>
        <v>-1.5410528073863077</v>
      </c>
      <c r="AV147" s="30">
        <f>SelectedInputs!AV206</f>
        <v>-1.5306580876842877</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583</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-3.1063111883696148E-2</v>
      </c>
      <c r="AS149" s="30">
        <f>-SUM(AS146:AS147)</f>
        <v>-3.0988010885995898E-2</v>
      </c>
      <c r="AT149" s="30">
        <f>-SUM(AT146:AT147)</f>
        <v>-3.0971213125170927E-2</v>
      </c>
      <c r="AU149" s="30">
        <f>-SUM(AU146:AU147)</f>
        <v>-3.0821056147726233E-2</v>
      </c>
      <c r="AV149" s="30">
        <f>-SUM(AV146:AV147)</f>
        <v>-3.061316175368578E-2</v>
      </c>
    </row>
    <row r="150" spans="1:48" ht="15">
      <c r="A150" s="82"/>
      <c r="B150" s="82"/>
      <c r="C150" s="82"/>
      <c r="D150" s="82"/>
      <c r="E150" s="2" t="s">
        <v>584</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0.14963641974591413</v>
      </c>
      <c r="AS150" s="30">
        <f>SUM(AS143:AS144) + SUM(AS146:AS147)</f>
        <v>0.15762803487172761</v>
      </c>
      <c r="AT150" s="30">
        <f>SUM(AT143:AT144) + SUM(AT146:AT147)</f>
        <v>0.18155886778762742</v>
      </c>
      <c r="AU150" s="30">
        <f>SUM(AU143:AU144) + SUM(AU146:AU147)</f>
        <v>0.23473120896199107</v>
      </c>
      <c r="AV150" s="30">
        <f>SUM(AV143:AV144) + SUM(AV146:AV147)</f>
        <v>0.34582345276923387</v>
      </c>
    </row>
    <row r="151" spans="1:48" ht="15">
      <c r="A151" s="82"/>
      <c r="B151" s="82"/>
      <c r="C151" s="82"/>
      <c r="D151" s="82"/>
      <c r="E151" s="2" t="s">
        <v>585</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3.1063111883696148E-2</v>
      </c>
      <c r="AS151" s="30">
        <f>SUM(AS146:AS147)</f>
        <v>3.0988010885995898E-2</v>
      </c>
      <c r="AT151" s="30">
        <f>SUM(AT146:AT147)</f>
        <v>3.0971213125170927E-2</v>
      </c>
      <c r="AU151" s="30">
        <f>SUM(AU146:AU147)</f>
        <v>3.0821056147726233E-2</v>
      </c>
      <c r="AV151" s="30">
        <f>SUM(AV146:AV147)</f>
        <v>3.061316175368578E-2</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586</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0"/>
      <c r="AR156" s="195"/>
      <c r="AS156" s="195"/>
      <c r="AT156" s="195"/>
      <c r="AU156" s="195"/>
      <c r="AV156" s="195"/>
    </row>
    <row r="157" spans="1:48" ht="15">
      <c r="A157" s="2"/>
      <c r="B157" s="2"/>
      <c r="C157" s="195"/>
      <c r="D157" s="2"/>
      <c r="E157" s="2" t="s">
        <v>248</v>
      </c>
      <c r="F157" s="2"/>
      <c r="G157" s="7" t="s">
        <v>249</v>
      </c>
      <c r="H157" s="82" t="s">
        <v>250</v>
      </c>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0"/>
      <c r="AR157" s="49">
        <f>SelectedInputs!AR211</f>
        <v>3.1E-2</v>
      </c>
      <c r="AS157" s="49">
        <f>SelectedInputs!AS211</f>
        <v>3.1699999999999999E-2</v>
      </c>
      <c r="AT157" s="49">
        <f>SelectedInputs!AT211</f>
        <v>3.2300000000000002E-2</v>
      </c>
      <c r="AU157" s="49">
        <f>SelectedInputs!AU211</f>
        <v>3.2399999999999998E-2</v>
      </c>
      <c r="AV157" s="49">
        <f>SelectedInputs!AV211</f>
        <v>3.2599999999999997E-2</v>
      </c>
    </row>
    <row r="158" spans="1:48" ht="15">
      <c r="A158" s="2"/>
      <c r="B158" s="2"/>
      <c r="C158" s="195"/>
      <c r="D158" s="195"/>
      <c r="E158" s="2" t="s">
        <v>587</v>
      </c>
      <c r="F158" s="2"/>
      <c r="G158" s="7" t="s">
        <v>249</v>
      </c>
      <c r="H158" s="195" t="s">
        <v>588</v>
      </c>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0"/>
      <c r="AR158" s="532">
        <f>SUM(AR157:AR157)</f>
        <v>3.1E-2</v>
      </c>
      <c r="AS158" s="532">
        <f>SUM(AS157:AS157)</f>
        <v>3.1699999999999999E-2</v>
      </c>
      <c r="AT158" s="532">
        <f>SUM(AT157:AT157)</f>
        <v>3.2300000000000002E-2</v>
      </c>
      <c r="AU158" s="532">
        <f>SUM(AU157:AU157)</f>
        <v>3.2399999999999998E-2</v>
      </c>
      <c r="AV158" s="532">
        <f>SUM(AV157:AV157)</f>
        <v>3.2599999999999997E-2</v>
      </c>
    </row>
    <row r="159" spans="1:48" ht="15">
      <c r="A159" s="2"/>
      <c r="B159" s="2"/>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0"/>
      <c r="AR159" s="195"/>
      <c r="AS159" s="195"/>
      <c r="AT159" s="195"/>
      <c r="AU159" s="195"/>
      <c r="AV159" s="195"/>
    </row>
    <row r="160" spans="1:48" ht="15">
      <c r="A160" s="2"/>
      <c r="B160" s="2"/>
      <c r="C160" s="28" t="s">
        <v>589</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4"/>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2.4299999999999999E-2</v>
      </c>
      <c r="AU162" s="49">
        <f>SelectedInputs!AU213</f>
        <v>2.4899999999999999E-2</v>
      </c>
      <c r="AV162" s="49">
        <f>SelectedInputs!AV213</f>
        <v>2.5600000000000001E-2</v>
      </c>
    </row>
    <row r="163" spans="1:49" ht="15">
      <c r="A163" s="2"/>
      <c r="B163" s="2"/>
      <c r="C163" s="2"/>
      <c r="D163" s="2"/>
      <c r="E163" s="195" t="s">
        <v>253</v>
      </c>
      <c r="F163" s="195"/>
      <c r="G163" s="195"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590</v>
      </c>
      <c r="F166" s="7"/>
      <c r="G166" s="7" t="s">
        <v>249</v>
      </c>
      <c r="H166" s="7" t="s">
        <v>591</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5.5175426999999999E-2</v>
      </c>
      <c r="AU166" s="112">
        <f>AU162 + AU163 * (AU164 - AU162)</f>
        <v>5.5320261000000003E-2</v>
      </c>
      <c r="AV166" s="112">
        <f>AV162 + AV163 * (AV164 - AV162)</f>
        <v>5.5489234000000005E-2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592</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4.1450170800000005E-2</v>
      </c>
      <c r="AU168" s="532">
        <f>(AU158 * AU167) + (AU166* (1 - AU167))</f>
        <v>4.15681044E-2</v>
      </c>
      <c r="AV168" s="532">
        <f>(AV158 * AV167) + (AV166* (1 - AV167))</f>
        <v>4.1755693600000005E-2</v>
      </c>
    </row>
    <row r="169" spans="1:49" ht="15">
      <c r="A169" s="2"/>
      <c r="B169" s="2"/>
      <c r="C169" s="2"/>
      <c r="D169" s="2"/>
      <c r="E169" s="7" t="s">
        <v>593</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4">
        <f>(AR158 * AR167) + (AR166 * (1 - AR167))</f>
        <v>3.97335776E-2</v>
      </c>
      <c r="AS169" s="194">
        <f>(AS158 * AS167) + (AS166 * (1 - AS167))</f>
        <v>4.1370183200000001E-2</v>
      </c>
      <c r="AT169" s="194">
        <f>(AT158 * AT167) + (AT166 * (1 - AT167))</f>
        <v>4.1450170800000005E-2</v>
      </c>
      <c r="AU169" s="194">
        <f>(AU158 * AU167) + (AU166 * (1 - AU167))</f>
        <v>4.15681044E-2</v>
      </c>
      <c r="AV169" s="194">
        <f>(AV158 * AV167) + (AV166 * (1 - AV167))</f>
        <v>4.1755693600000005E-2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594</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5.5175427000000006E-2</v>
      </c>
      <c r="AU172" s="532">
        <f>(AU168 - (AU171 * AU158)) / (1 - AU171)</f>
        <v>5.5320261000000003E-2</v>
      </c>
      <c r="AV172" s="532">
        <f>(AV168 - (AV171 * AV158)) / (1 - AV171)</f>
        <v>5.5489234000000012E-2</v>
      </c>
    </row>
    <row r="173" spans="1:49" ht="15">
      <c r="A173" s="2"/>
      <c r="B173" s="2"/>
      <c r="C173" s="2"/>
      <c r="D173" s="2"/>
      <c r="E173" s="2" t="s">
        <v>595</v>
      </c>
      <c r="F173" s="195"/>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4">
        <f>(AR169 - (AR158 * AR171)) / (1 - AR171)</f>
        <v>5.2833944000000001E-2</v>
      </c>
      <c r="AS173" s="194">
        <f>(AS169 - (AS158 * AS171)) / (1 - AS171)</f>
        <v>5.5875458000000003E-2</v>
      </c>
      <c r="AT173" s="194">
        <f>(AT169 - (AT158 * AT171)) / (1 - AT171)</f>
        <v>5.5175427000000006E-2</v>
      </c>
      <c r="AU173" s="194">
        <f>(AU169 - (AU158 * AU171)) / (1 - AU171)</f>
        <v>5.5320261000000003E-2</v>
      </c>
      <c r="AV173" s="194">
        <f>(AV169 - (AV158 * AV171)) / (1 - AV171)</f>
        <v>5.5489234000000012E-2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596</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3.1530000000000002E-2</v>
      </c>
      <c r="AQ177" s="217">
        <f>SelectedInputs!AQ219</f>
        <v>3.0359999999999998E-2</v>
      </c>
      <c r="AR177" s="7"/>
      <c r="AS177" s="7"/>
      <c r="AT177" s="126"/>
      <c r="AU177" s="126"/>
      <c r="AV177" s="126"/>
    </row>
    <row r="178" spans="1:49" ht="15">
      <c r="A178" s="2"/>
      <c r="B178" s="2"/>
      <c r="C178" s="2"/>
      <c r="D178" s="2"/>
      <c r="E178" s="7" t="s">
        <v>597</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5"/>
      <c r="AR178" s="485">
        <f>AR158</f>
        <v>3.1E-2</v>
      </c>
      <c r="AS178" s="485">
        <f>AS158</f>
        <v>3.1699999999999999E-2</v>
      </c>
      <c r="AT178" s="485">
        <f>AT158</f>
        <v>3.2300000000000002E-2</v>
      </c>
      <c r="AU178" s="485">
        <f>AU158</f>
        <v>3.2399999999999998E-2</v>
      </c>
      <c r="AV178" s="485">
        <f>AV158</f>
        <v>3.2599999999999997E-2</v>
      </c>
    </row>
    <row r="179" spans="1:49" ht="15">
      <c r="A179" s="2"/>
      <c r="B179" s="2"/>
      <c r="C179" s="2"/>
      <c r="D179" s="2"/>
      <c r="E179" s="7" t="s">
        <v>598</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4"/>
      <c r="AG179" s="194"/>
      <c r="AH179" s="194"/>
      <c r="AI179" s="194"/>
      <c r="AJ179" s="49"/>
      <c r="AK179" s="49"/>
      <c r="AL179" s="49"/>
      <c r="AM179" s="49"/>
      <c r="AN179" s="49"/>
      <c r="AO179" s="49"/>
      <c r="AP179" s="49"/>
      <c r="AQ179" s="215"/>
      <c r="AR179" s="485">
        <f>AR173</f>
        <v>5.2833944000000001E-2</v>
      </c>
      <c r="AS179" s="485">
        <f>AS173</f>
        <v>5.5875458000000003E-2</v>
      </c>
      <c r="AT179" s="485">
        <f>AT173</f>
        <v>5.5175427000000006E-2</v>
      </c>
      <c r="AU179" s="485">
        <f>AU173</f>
        <v>5.5320261000000003E-2</v>
      </c>
      <c r="AV179" s="485">
        <f>AV173</f>
        <v>5.5489234000000012E-2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4"/>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5">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4"/>
      <c r="AG181" s="194"/>
      <c r="AH181" s="194"/>
      <c r="AI181" s="194"/>
      <c r="AJ181" s="7"/>
      <c r="AK181" s="7"/>
      <c r="AL181" s="7"/>
      <c r="AM181" s="7"/>
      <c r="AN181" s="7"/>
      <c r="AO181" s="7"/>
      <c r="AP181" s="7"/>
      <c r="AQ181" s="188"/>
      <c r="AR181" s="194"/>
      <c r="AS181" s="194"/>
      <c r="AT181" s="194"/>
      <c r="AU181" s="194"/>
      <c r="AV181" s="194"/>
    </row>
    <row r="182" spans="1:49" ht="15">
      <c r="A182" s="82"/>
      <c r="B182" s="2"/>
      <c r="C182" s="2"/>
      <c r="D182" s="2"/>
      <c r="E182" s="7" t="s">
        <v>599</v>
      </c>
      <c r="F182" s="7"/>
      <c r="G182" s="7" t="s">
        <v>249</v>
      </c>
      <c r="H182" s="7" t="s">
        <v>600</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25">AJ177 + (AJ178 * AJ180) + (AJ179 * (1-AJ180))</f>
        <v>3.7574999999999997E-2</v>
      </c>
      <c r="AK182" s="186">
        <f t="shared" si="25"/>
        <v>3.6729999999999999E-2</v>
      </c>
      <c r="AL182" s="186">
        <f t="shared" si="25"/>
        <v>3.5885E-2</v>
      </c>
      <c r="AM182" s="186">
        <f t="shared" si="25"/>
        <v>3.4584999999999998E-2</v>
      </c>
      <c r="AN182" s="186">
        <f t="shared" si="25"/>
        <v>3.3610000000000001E-2</v>
      </c>
      <c r="AO182" s="186">
        <f t="shared" si="25"/>
        <v>3.2570000000000002E-2</v>
      </c>
      <c r="AP182" s="186">
        <f t="shared" si="25"/>
        <v>3.1530000000000002E-2</v>
      </c>
      <c r="AQ182" s="192">
        <f t="shared" si="25"/>
        <v>3.0359999999999998E-2</v>
      </c>
      <c r="AR182" s="186">
        <f t="shared" si="25"/>
        <v>3.97335776E-2</v>
      </c>
      <c r="AS182" s="186">
        <f t="shared" si="25"/>
        <v>4.1370183200000001E-2</v>
      </c>
      <c r="AT182" s="186">
        <f t="shared" si="25"/>
        <v>4.1450170800000005E-2</v>
      </c>
      <c r="AU182" s="186">
        <f t="shared" si="25"/>
        <v>4.15681044E-2</v>
      </c>
      <c r="AV182" s="186">
        <f t="shared" si="25"/>
        <v>4.1755693600000005E-2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601</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602</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9"/>
      <c r="AR187" s="30"/>
      <c r="AS187" s="30"/>
      <c r="AT187" s="30"/>
      <c r="AU187" s="30"/>
      <c r="AV187" s="30"/>
    </row>
    <row r="188" spans="1:49" ht="15">
      <c r="A188" s="2"/>
      <c r="B188" s="2"/>
      <c r="C188" s="2"/>
      <c r="D188" s="2"/>
      <c r="E188" s="2" t="s">
        <v>603</v>
      </c>
      <c r="F188" s="2"/>
      <c r="G188" s="7" t="s">
        <v>604</v>
      </c>
      <c r="H188" s="7"/>
      <c r="I188" s="186"/>
      <c r="J188" s="42"/>
      <c r="K188" s="210" t="str">
        <f>'Annual Inflation'!K24</f>
        <v/>
      </c>
      <c r="L188" s="210" t="str">
        <f>'Annual Inflation'!L24</f>
        <v/>
      </c>
      <c r="M188" s="210" t="str">
        <f>'Annual Inflation'!M24</f>
        <v/>
      </c>
      <c r="N188" s="210" t="str">
        <f>'Annual Inflation'!N24</f>
        <v/>
      </c>
      <c r="O188" s="210" t="str">
        <f>'Annual Inflation'!O24</f>
        <v/>
      </c>
      <c r="P188" s="210" t="str">
        <f>'Annual Inflation'!P24</f>
        <v/>
      </c>
      <c r="Q188" s="210" t="str">
        <f>'Annual Inflation'!Q24</f>
        <v/>
      </c>
      <c r="R188" s="210" t="str">
        <f>'Annual Inflation'!R24</f>
        <v/>
      </c>
      <c r="S188" s="210" t="str">
        <f>'Annual Inflation'!S24</f>
        <v/>
      </c>
      <c r="T188" s="210" t="str">
        <f>'Annual Inflation'!T24</f>
        <v/>
      </c>
      <c r="U188" s="210">
        <f>'Annual Inflation'!U24</f>
        <v>2.9856727782787029E-2</v>
      </c>
      <c r="V188" s="210">
        <f>'Annual Inflation'!V24</f>
        <v>1.4933359276194436E-2</v>
      </c>
      <c r="W188" s="210">
        <f>'Annual Inflation'!W24</f>
        <v>2.0944164869398429E-2</v>
      </c>
      <c r="X188" s="210">
        <f>'Annual Inflation'!X24</f>
        <v>2.7931649610365206E-2</v>
      </c>
      <c r="Y188" s="210">
        <f>'Annual Inflation'!Y24</f>
        <v>3.1100150705576146E-2</v>
      </c>
      <c r="Z188" s="210">
        <f>'Annual Inflation'!Z24</f>
        <v>2.635308707591455E-2</v>
      </c>
      <c r="AA188" s="210">
        <f>'Annual Inflation'!AA24</f>
        <v>3.7327924739999352E-2</v>
      </c>
      <c r="AB188" s="210">
        <f>'Annual Inflation'!AB24</f>
        <v>4.1309593144188472E-2</v>
      </c>
      <c r="AC188" s="210">
        <f>'Annual Inflation'!AC24</f>
        <v>2.9683192840877393E-2</v>
      </c>
      <c r="AD188" s="210">
        <f>'Annual Inflation'!AD24</f>
        <v>4.57825715837612E-3</v>
      </c>
      <c r="AE188" s="210">
        <f>'Annual Inflation'!AE24</f>
        <v>4.9629229105515371E-2</v>
      </c>
      <c r="AF188" s="210">
        <f>'Annual Inflation'!AF24</f>
        <v>4.7981749273282803E-2</v>
      </c>
      <c r="AG188" s="210">
        <f>'Annual Inflation'!AG24</f>
        <v>3.0897791510129391E-2</v>
      </c>
      <c r="AH188" s="210">
        <f>'Annual Inflation'!AH24</f>
        <v>2.8847791287762714E-2</v>
      </c>
      <c r="AI188" s="210">
        <f>'Annual Inflation'!AI24</f>
        <v>1.9597457627118731E-2</v>
      </c>
      <c r="AJ188" s="263">
        <f>'Annual Inflation'!AJ24</f>
        <v>1.0779220779220777E-2</v>
      </c>
      <c r="AK188" s="263">
        <f>'Annual Inflation'!AK24</f>
        <v>2.1424900424001248E-2</v>
      </c>
      <c r="AL188" s="263">
        <f>'Annual Inflation'!AL24</f>
        <v>3.7422560457875953E-2</v>
      </c>
      <c r="AM188" s="263">
        <f>'Annual Inflation'!AM24</f>
        <v>3.0555639758707454E-2</v>
      </c>
      <c r="AN188" s="263">
        <f>'Annual Inflation'!AN24</f>
        <v>2.5884636879724532E-2</v>
      </c>
      <c r="AO188" s="263">
        <f>'Annual Inflation'!AO24</f>
        <v>1.2128336726209277E-2</v>
      </c>
      <c r="AP188" s="263">
        <f>'Annual Inflation'!AP24</f>
        <v>5.7762039660056441E-2</v>
      </c>
      <c r="AQ188" s="298">
        <f>'Annual Inflation'!AQ24</f>
        <v>0.12873938777149907</v>
      </c>
      <c r="AR188" s="263">
        <f>'Annual Inflation'!AR24</f>
        <v>8.7530899065423995E-2</v>
      </c>
      <c r="AS188" s="263">
        <f>'Annual Inflation'!AS24</f>
        <v>4.3184769776843268E-2</v>
      </c>
      <c r="AT188" s="263">
        <f>'Annual Inflation'!AT24</f>
        <v>2.6233436648239294E-2</v>
      </c>
      <c r="AU188" s="263">
        <f>'Annual Inflation'!AU24</f>
        <v>2.6055468787939295E-2</v>
      </c>
      <c r="AV188" s="263">
        <f>'Annual Inflation'!AV24</f>
        <v>2.7976502072553755E-2</v>
      </c>
    </row>
    <row r="189" spans="1:49" ht="15">
      <c r="A189" s="2"/>
      <c r="B189" s="2"/>
      <c r="C189" s="2"/>
      <c r="D189" s="2"/>
      <c r="E189" s="2" t="s">
        <v>605</v>
      </c>
      <c r="F189" s="7"/>
      <c r="G189" s="7" t="s">
        <v>604</v>
      </c>
      <c r="H189" s="7"/>
      <c r="I189" s="186"/>
      <c r="J189" s="42"/>
      <c r="K189" s="210" t="str">
        <f>'Annual Inflation'!K27</f>
        <v/>
      </c>
      <c r="L189" s="210" t="str">
        <f>'Annual Inflation'!L27</f>
        <v/>
      </c>
      <c r="M189" s="210" t="str">
        <f>'Annual Inflation'!M27</f>
        <v/>
      </c>
      <c r="N189" s="210" t="str">
        <f>'Annual Inflation'!N27</f>
        <v/>
      </c>
      <c r="O189" s="210" t="str">
        <f>'Annual Inflation'!O27</f>
        <v/>
      </c>
      <c r="P189" s="210" t="str">
        <f>'Annual Inflation'!P27</f>
        <v/>
      </c>
      <c r="Q189" s="210" t="str">
        <f>'Annual Inflation'!Q27</f>
        <v/>
      </c>
      <c r="R189" s="210" t="str">
        <f>'Annual Inflation'!R27</f>
        <v/>
      </c>
      <c r="S189" s="210" t="str">
        <f>'Annual Inflation'!S27</f>
        <v/>
      </c>
      <c r="T189" s="210" t="str">
        <f>'Annual Inflation'!T27</f>
        <v/>
      </c>
      <c r="U189" s="210">
        <f>'Annual Inflation'!U27</f>
        <v>1.2140648264803433E-2</v>
      </c>
      <c r="V189" s="210">
        <f>'Annual Inflation'!V27</f>
        <v>1.663460450379084E-2</v>
      </c>
      <c r="W189" s="210">
        <f>'Annual Inflation'!W27</f>
        <v>1.4581478183437246E-2</v>
      </c>
      <c r="X189" s="210">
        <f>'Annual Inflation'!X27</f>
        <v>1.3384530992868848E-2</v>
      </c>
      <c r="Y189" s="210">
        <f>'Annual Inflation'!Y27</f>
        <v>1.4939915556998917E-2</v>
      </c>
      <c r="Z189" s="210">
        <f>'Annual Inflation'!Z27</f>
        <v>2.1760000000000224E-2</v>
      </c>
      <c r="AA189" s="210">
        <f>'Annual Inflation'!AA27</f>
        <v>2.6203152729930013E-2</v>
      </c>
      <c r="AB189" s="210">
        <f>'Annual Inflation'!AB27</f>
        <v>2.3296032553407953E-2</v>
      </c>
      <c r="AC189" s="210">
        <f>'Annual Inflation'!AC27</f>
        <v>3.6186499652052895E-2</v>
      </c>
      <c r="AD189" s="210">
        <f>'Annual Inflation'!AD27</f>
        <v>1.8132975151108122E-2</v>
      </c>
      <c r="AE189" s="210">
        <f>'Annual Inflation'!AE27</f>
        <v>2.7987184319637981E-2</v>
      </c>
      <c r="AF189" s="210">
        <f>'Annual Inflation'!AF27</f>
        <v>3.7400311669264275E-2</v>
      </c>
      <c r="AG189" s="210">
        <f>'Annual Inflation'!AG27</f>
        <v>2.4123000795263305E-2</v>
      </c>
      <c r="AH189" s="210">
        <f>'Annual Inflation'!AH27</f>
        <v>2.088006902502193E-2</v>
      </c>
      <c r="AI189" s="210">
        <f>'Annual Inflation'!AI27</f>
        <v>1.1409736308316099E-2</v>
      </c>
      <c r="AJ189" s="263">
        <f>'Annual Inflation'!AJ27</f>
        <v>4.4288459931480784E-3</v>
      </c>
      <c r="AK189" s="263">
        <f>'Annual Inflation'!AK27</f>
        <v>1.3727121464226277E-2</v>
      </c>
      <c r="AL189" s="263">
        <f>'Annual Inflation'!AL27</f>
        <v>2.6343865408288814E-2</v>
      </c>
      <c r="AM189" s="263">
        <f>'Annual Inflation'!AM27</f>
        <v>2.1269790500559882E-2</v>
      </c>
      <c r="AN189" s="263">
        <f>'Annual Inflation'!AN27</f>
        <v>1.6990291262135582E-2</v>
      </c>
      <c r="AO189" s="263">
        <f>'Annual Inflation'!AO27</f>
        <v>8.0067749634311625E-3</v>
      </c>
      <c r="AP189" s="263">
        <f>'Annual Inflation'!AP27</f>
        <v>3.6737187810280236E-2</v>
      </c>
      <c r="AQ189" s="298">
        <f>'Annual Inflation'!AQ27</f>
        <v>8.7741270075143429E-2</v>
      </c>
      <c r="AR189" s="263">
        <f>'Annual Inflation'!AR27</f>
        <v>6.2497611347487325E-2</v>
      </c>
      <c r="AS189" s="263">
        <f>'Annual Inflation'!AS27</f>
        <v>3.04739603020312E-2</v>
      </c>
      <c r="AT189" s="263">
        <f>'Annual Inflation'!AT27</f>
        <v>1.710175025781635E-2</v>
      </c>
      <c r="AU189" s="263">
        <f>'Annual Inflation'!AU27</f>
        <v>1.5421581354723601E-2</v>
      </c>
      <c r="AV189" s="263">
        <f>'Annual Inflation'!AV27</f>
        <v>1.8085624571115622E-2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20"/>
      <c r="AR190" s="40"/>
      <c r="AS190" s="40"/>
      <c r="AT190" s="40"/>
      <c r="AU190" s="40"/>
      <c r="AV190" s="40"/>
    </row>
    <row r="191" spans="1:49" ht="15">
      <c r="A191" s="2"/>
      <c r="B191" s="2"/>
      <c r="C191" s="2"/>
      <c r="D191" s="2"/>
      <c r="E191" s="7" t="s">
        <v>606</v>
      </c>
      <c r="F191" s="7"/>
      <c r="G191" s="7" t="s">
        <v>604</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607</v>
      </c>
      <c r="F192" s="7"/>
      <c r="G192" s="7" t="s">
        <v>604</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20"/>
      <c r="AR193" s="128"/>
      <c r="AS193" s="128"/>
      <c r="AT193" s="128"/>
      <c r="AU193" s="128"/>
      <c r="AV193" s="128"/>
    </row>
    <row r="194" spans="1:48" ht="15">
      <c r="A194" s="2"/>
      <c r="B194" s="2"/>
      <c r="C194" s="2"/>
      <c r="D194" s="2"/>
      <c r="E194" s="2" t="s">
        <v>608</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7">
        <f>'Annual Inflation'!AJ32</f>
        <v>0.88192634560906513</v>
      </c>
      <c r="AK194" s="257">
        <f>'Annual Inflation'!AK32</f>
        <v>0.9008215297450427</v>
      </c>
      <c r="AL194" s="257">
        <f>'Annual Inflation'!AL32</f>
        <v>0.93453257790368272</v>
      </c>
      <c r="AM194" s="257">
        <f>'Annual Inflation'!AM32</f>
        <v>0.96308781869688376</v>
      </c>
      <c r="AN194" s="257">
        <f>'Annual Inflation'!AN32</f>
        <v>0.98801699716713864</v>
      </c>
      <c r="AO194" s="257">
        <f>'Annual Inflation'!AO32</f>
        <v>1</v>
      </c>
      <c r="AP194" s="257">
        <f>'Annual Inflation'!AP32</f>
        <v>1.0577620396600564</v>
      </c>
      <c r="AQ194" s="297">
        <f>'Annual Inflation'!AQ32</f>
        <v>1.1939376770538244</v>
      </c>
      <c r="AR194" s="257">
        <f>'Annual Inflation'!AR32</f>
        <v>1.2891506141768156</v>
      </c>
      <c r="AS194" s="257">
        <f>'Annual Inflation'!AS32</f>
        <v>1.3284361388165782</v>
      </c>
      <c r="AT194" s="257">
        <f>'Annual Inflation'!AT32</f>
        <v>1.3511547218960771</v>
      </c>
      <c r="AU194" s="257">
        <f>'Annual Inflation'!AU32</f>
        <v>1.3719916643626167</v>
      </c>
      <c r="AV194" s="257">
        <f>'Annual Inflation'!AV32</f>
        <v>1.3968049905189786</v>
      </c>
    </row>
    <row r="195" spans="1:48" ht="15">
      <c r="A195" s="2"/>
      <c r="B195" s="2"/>
      <c r="C195" s="2"/>
      <c r="D195" s="2"/>
      <c r="E195" s="2" t="s">
        <v>609</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7">
        <f>'Annual Inflation'!AJ46</f>
        <v>0.88810198300283283</v>
      </c>
      <c r="AK195" s="257">
        <f>'Annual Inflation'!AK46</f>
        <v>0.91767705382436271</v>
      </c>
      <c r="AL195" s="257">
        <f>'Annual Inflation'!AL46</f>
        <v>0.94844192634560898</v>
      </c>
      <c r="AM195" s="257">
        <f>'Annual Inflation'!AM46</f>
        <v>0.97444759206798848</v>
      </c>
      <c r="AN195" s="257">
        <f>'Annual Inflation'!AN46</f>
        <v>0.99467422096317282</v>
      </c>
      <c r="AO195" s="257">
        <f>'Annual Inflation'!AO46</f>
        <v>1.0164305949008499</v>
      </c>
      <c r="AP195" s="257">
        <f>'Annual Inflation'!AP46</f>
        <v>1.1185835694050992</v>
      </c>
      <c r="AQ195" s="297">
        <f>'Annual Inflation'!AQ46</f>
        <v>1.2567228174904603</v>
      </c>
      <c r="AR195" s="257">
        <f>'Annual Inflation'!AR46</f>
        <v>1.3123689983998859</v>
      </c>
      <c r="AS195" s="257">
        <f>'Annual Inflation'!AS46</f>
        <v>1.3406592815876854</v>
      </c>
      <c r="AT195" s="257">
        <f>'Annual Inflation'!AT46</f>
        <v>1.3609729496063137</v>
      </c>
      <c r="AU195" s="257">
        <f>'Annual Inflation'!AU46</f>
        <v>1.383709961204471</v>
      </c>
      <c r="AV195" s="257">
        <f>'Annual Inflation'!AV46</f>
        <v>1.4094402342893173</v>
      </c>
    </row>
    <row r="196" spans="1:48" ht="15">
      <c r="A196" s="2"/>
      <c r="B196" s="2"/>
      <c r="C196" s="2"/>
      <c r="D196" s="2"/>
      <c r="E196" s="2" t="s">
        <v>610</v>
      </c>
      <c r="F196" s="7"/>
      <c r="G196" s="2" t="s">
        <v>604</v>
      </c>
      <c r="H196" s="7"/>
      <c r="I196" s="7"/>
      <c r="J196" s="42"/>
      <c r="K196" s="42"/>
      <c r="L196" s="42"/>
      <c r="M196" s="42"/>
      <c r="N196" s="42"/>
      <c r="O196" s="42"/>
      <c r="P196" s="42"/>
      <c r="Q196" s="42"/>
      <c r="R196" s="42"/>
      <c r="S196" s="42"/>
      <c r="T196" s="42"/>
      <c r="U196" s="42"/>
      <c r="V196" s="42"/>
      <c r="W196" s="42"/>
      <c r="X196" s="257"/>
      <c r="Y196" s="257"/>
      <c r="Z196" s="257"/>
      <c r="AA196" s="257"/>
      <c r="AB196" s="257"/>
      <c r="AC196" s="257"/>
      <c r="AD196" s="257"/>
      <c r="AE196" s="257"/>
      <c r="AF196" s="257"/>
      <c r="AG196" s="257"/>
      <c r="AH196" s="257"/>
      <c r="AI196" s="257"/>
      <c r="AJ196" s="126">
        <f t="shared" ref="AJ196:AV196" si="26">IFERROR(AJ195/AI195 - 1,"")</f>
        <v>1.4366142496602619E-2</v>
      </c>
      <c r="AK196" s="126">
        <f t="shared" si="26"/>
        <v>3.3301435406698721E-2</v>
      </c>
      <c r="AL196" s="126">
        <f t="shared" si="26"/>
        <v>3.3524726801259286E-2</v>
      </c>
      <c r="AM196" s="126">
        <f t="shared" si="26"/>
        <v>2.7419354838709609E-2</v>
      </c>
      <c r="AN196" s="126">
        <f t="shared" si="26"/>
        <v>2.0757020757020905E-2</v>
      </c>
      <c r="AO196" s="126">
        <f t="shared" si="26"/>
        <v>2.1872863978127155E-2</v>
      </c>
      <c r="AP196" s="126">
        <f t="shared" si="26"/>
        <v>0.10050167224080275</v>
      </c>
      <c r="AQ196" s="228">
        <f t="shared" si="26"/>
        <v>0.1234947945452376</v>
      </c>
      <c r="AR196" s="126">
        <f t="shared" si="26"/>
        <v>4.4278802083457691E-2</v>
      </c>
      <c r="AS196" s="126">
        <f t="shared" si="26"/>
        <v>2.1556653061976183E-2</v>
      </c>
      <c r="AT196" s="126">
        <f t="shared" si="26"/>
        <v>1.5151998943811806E-2</v>
      </c>
      <c r="AU196" s="126">
        <f t="shared" si="26"/>
        <v>1.6706439025650388E-2</v>
      </c>
      <c r="AV196" s="126">
        <f t="shared" si="26"/>
        <v>1.8595134678693004E-2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7"/>
      <c r="Y197" s="257"/>
      <c r="Z197" s="257"/>
      <c r="AA197" s="257"/>
      <c r="AB197" s="257"/>
      <c r="AC197" s="257"/>
      <c r="AD197" s="257"/>
      <c r="AE197" s="257"/>
      <c r="AF197" s="257"/>
      <c r="AG197" s="257"/>
      <c r="AH197" s="257"/>
      <c r="AI197" s="257"/>
      <c r="AJ197" s="257"/>
      <c r="AK197" s="257"/>
      <c r="AL197" s="257"/>
      <c r="AM197" s="257"/>
      <c r="AN197" s="257"/>
      <c r="AO197" s="257"/>
      <c r="AP197" s="257"/>
      <c r="AQ197" s="297"/>
      <c r="AR197" s="257"/>
      <c r="AS197" s="257"/>
      <c r="AT197" s="257"/>
      <c r="AU197" s="257"/>
      <c r="AV197" s="257"/>
    </row>
    <row r="198" spans="1:48" ht="15">
      <c r="A198" s="2"/>
      <c r="B198" s="2"/>
      <c r="C198" s="20" t="s">
        <v>611</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20"/>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2"/>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2"/>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2"/>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2"/>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2"/>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2"/>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9"/>
      <c r="AR206" s="46"/>
      <c r="AS206" s="46"/>
      <c r="AT206" s="46"/>
      <c r="AU206" s="46"/>
      <c r="AV206" s="46"/>
    </row>
    <row r="207" spans="1:48" ht="15">
      <c r="A207" s="2"/>
      <c r="B207" s="2"/>
      <c r="C207" s="20" t="s">
        <v>612</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3"/>
      <c r="AK209" s="263"/>
      <c r="AL209" s="263"/>
      <c r="AM209" s="263"/>
      <c r="AN209" s="263"/>
      <c r="AO209" s="263"/>
      <c r="AP209" s="263"/>
      <c r="AQ209" s="298"/>
      <c r="AR209" s="263">
        <f>SelectedInputs!$I234</f>
        <v>0.7</v>
      </c>
      <c r="AS209" s="263">
        <f>SelectedInputs!$I234</f>
        <v>0.7</v>
      </c>
      <c r="AT209" s="263">
        <f>SelectedInputs!$I234</f>
        <v>0.7</v>
      </c>
      <c r="AU209" s="263">
        <f>SelectedInputs!$I234</f>
        <v>0.7</v>
      </c>
      <c r="AV209" s="263">
        <f>SelectedInputs!$I234</f>
        <v>0.7</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3"/>
      <c r="AK210" s="263"/>
      <c r="AL210" s="263"/>
      <c r="AM210" s="263"/>
      <c r="AN210" s="263"/>
      <c r="AO210" s="263"/>
      <c r="AP210" s="263"/>
      <c r="AQ210" s="298"/>
      <c r="AR210" s="263">
        <f>SelectedInputs!$I235</f>
        <v>0.85</v>
      </c>
      <c r="AS210" s="263">
        <f>SelectedInputs!$I235</f>
        <v>0.85</v>
      </c>
      <c r="AT210" s="263">
        <f>SelectedInputs!$I235</f>
        <v>0.85</v>
      </c>
      <c r="AU210" s="263">
        <f>SelectedInputs!$I235</f>
        <v>0.85</v>
      </c>
      <c r="AV210" s="263">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9"/>
      <c r="AR211" s="30"/>
      <c r="AS211" s="30"/>
      <c r="AT211" s="30"/>
      <c r="AU211" s="30"/>
      <c r="AV211" s="30"/>
    </row>
    <row r="212" spans="1:48" ht="15">
      <c r="A212" s="2"/>
      <c r="B212" s="13"/>
      <c r="C212" s="13"/>
      <c r="D212" s="13"/>
      <c r="E212" s="2" t="s">
        <v>272</v>
      </c>
      <c r="F212" s="13"/>
      <c r="G212" s="14" t="s">
        <v>209</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613</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614</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20</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35.959466792851771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9"/>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12</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9"/>
      <c r="AR222" s="30"/>
      <c r="AS222" s="30"/>
      <c r="AT222" s="30"/>
      <c r="AU222" s="30"/>
      <c r="AV222" s="30"/>
    </row>
    <row r="223" spans="1:48" ht="15">
      <c r="A223" s="2"/>
      <c r="B223" s="2"/>
      <c r="C223" s="28" t="s">
        <v>615</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616</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38</v>
      </c>
      <c r="L226" s="30">
        <f>SelectedInputs!L246</f>
        <v>38</v>
      </c>
      <c r="M226" s="30">
        <f>SelectedInputs!M246</f>
        <v>38</v>
      </c>
      <c r="N226" s="30">
        <f>SelectedInputs!N246</f>
        <v>38</v>
      </c>
      <c r="O226" s="30">
        <f>SelectedInputs!O246</f>
        <v>38</v>
      </c>
      <c r="P226" s="30">
        <f>SelectedInputs!P246</f>
        <v>38</v>
      </c>
      <c r="Q226" s="30">
        <f>SelectedInputs!Q246</f>
        <v>38</v>
      </c>
      <c r="R226" s="30">
        <f>SelectedInputs!R246</f>
        <v>38</v>
      </c>
      <c r="S226" s="30">
        <f>SelectedInputs!S246</f>
        <v>38</v>
      </c>
      <c r="T226" s="30">
        <f>SelectedInputs!T246</f>
        <v>38</v>
      </c>
      <c r="U226" s="30">
        <f>SelectedInputs!U246</f>
        <v>38</v>
      </c>
      <c r="V226" s="30">
        <f>SelectedInputs!V246</f>
        <v>38</v>
      </c>
      <c r="W226" s="30">
        <f>SelectedInputs!W246</f>
        <v>38</v>
      </c>
      <c r="X226" s="30">
        <f>SelectedInputs!X246</f>
        <v>38</v>
      </c>
      <c r="Y226" s="30">
        <f>SelectedInputs!Y246</f>
        <v>38</v>
      </c>
      <c r="Z226" s="30">
        <f>SelectedInputs!Z246</f>
        <v>38</v>
      </c>
      <c r="AA226" s="30">
        <f>SelectedInputs!AA246</f>
        <v>38</v>
      </c>
      <c r="AB226" s="30">
        <f>SelectedInputs!AB246</f>
        <v>38</v>
      </c>
      <c r="AC226" s="30">
        <f>SelectedInputs!AC246</f>
        <v>38</v>
      </c>
      <c r="AD226" s="30">
        <f>SelectedInputs!AD246</f>
        <v>38</v>
      </c>
      <c r="AE226" s="30">
        <f>SelectedInputs!AE246</f>
        <v>38</v>
      </c>
      <c r="AF226" s="30">
        <f>SelectedInputs!AF246</f>
        <v>38</v>
      </c>
      <c r="AG226" s="30">
        <f>SelectedInputs!AG246</f>
        <v>38</v>
      </c>
      <c r="AH226" s="30">
        <f>SelectedInputs!AH246</f>
        <v>38</v>
      </c>
      <c r="AI226" s="30">
        <f>SelectedInputs!AI246</f>
        <v>38</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9">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9">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141.70383586083852</v>
      </c>
      <c r="L229" s="30">
        <f>SelectedInputs!L250</f>
        <v>119.1053156320512</v>
      </c>
      <c r="M229" s="30">
        <f>SelectedInputs!M250</f>
        <v>114.84493886760769</v>
      </c>
      <c r="N229" s="30">
        <f>SelectedInputs!N250</f>
        <v>121.88382221755786</v>
      </c>
      <c r="O229" s="30">
        <f>SelectedInputs!O250</f>
        <v>110.02886078606286</v>
      </c>
      <c r="P229" s="30">
        <f>SelectedInputs!P250</f>
        <v>117.06774413601302</v>
      </c>
      <c r="Q229" s="30">
        <f>SelectedInputs!Q250</f>
        <v>90.764548459883514</v>
      </c>
      <c r="R229" s="30">
        <f>SelectedInputs!R250</f>
        <v>100.39670462297319</v>
      </c>
      <c r="S229" s="30">
        <f>SelectedInputs!S250</f>
        <v>111.19383237494276</v>
      </c>
      <c r="T229" s="30">
        <f>SelectedInputs!T250</f>
        <v>103.09538122432622</v>
      </c>
      <c r="U229" s="30">
        <f>SelectedInputs!U250</f>
        <v>109.03541200505889</v>
      </c>
      <c r="V229" s="30">
        <f>SelectedInputs!V250</f>
        <v>141.77522166307213</v>
      </c>
      <c r="W229" s="30">
        <f>SelectedInputs!W250</f>
        <v>131.24376820248207</v>
      </c>
      <c r="X229" s="30">
        <f>SelectedInputs!X250</f>
        <v>131.38557793305023</v>
      </c>
      <c r="Y229" s="30">
        <f>SelectedInputs!Y250</f>
        <v>116.38578715518474</v>
      </c>
      <c r="Z229" s="30">
        <f>SelectedInputs!Z250</f>
        <v>118.21000616407133</v>
      </c>
      <c r="AA229" s="30">
        <f>SelectedInputs!AA250</f>
        <v>133.78107433545651</v>
      </c>
      <c r="AB229" s="30">
        <f>SelectedInputs!AB250</f>
        <v>144.83278417437833</v>
      </c>
      <c r="AC229" s="30">
        <f>SelectedInputs!AC250</f>
        <v>142.02723675021343</v>
      </c>
      <c r="AD229" s="30">
        <f>SelectedInputs!AD250</f>
        <v>117.78128364610983</v>
      </c>
      <c r="AE229" s="30">
        <f>SelectedInputs!AE250</f>
        <v>146.45264432823487</v>
      </c>
      <c r="AF229" s="30">
        <f>SelectedInputs!AF250</f>
        <v>160.98914503286744</v>
      </c>
      <c r="AG229" s="30">
        <f>SelectedInputs!AG250</f>
        <v>155.78448247749279</v>
      </c>
      <c r="AH229" s="30">
        <f>SelectedInputs!AH250</f>
        <v>179.56202459360057</v>
      </c>
      <c r="AI229" s="30">
        <f>SelectedInputs!AI250</f>
        <v>187.99090806333683</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9">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9">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1.5992440840751951</v>
      </c>
      <c r="AI231" s="166">
        <f>SelectedInputs!AI252</f>
        <v>1.3540849121104173</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9"/>
      <c r="AR232" s="30"/>
      <c r="AS232" s="30"/>
      <c r="AT232" s="30"/>
      <c r="AU232" s="30"/>
      <c r="AV232" s="30"/>
    </row>
    <row r="233" spans="1:48" ht="15">
      <c r="A233" s="82"/>
      <c r="B233" s="82"/>
      <c r="C233" s="82"/>
      <c r="D233" s="10" t="s">
        <v>617</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618</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5"/>
      <c r="D235" s="195"/>
      <c r="E235" s="195" t="s">
        <v>401</v>
      </c>
      <c r="F235" s="195"/>
      <c r="G235" s="2" t="s">
        <v>105</v>
      </c>
      <c r="H235" s="195" t="s">
        <v>402</v>
      </c>
      <c r="J235" s="195"/>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SelectedInputs!AJ343 * Legacy!$I12</f>
        <v>186.92546132708756</v>
      </c>
      <c r="AK235" s="30">
        <f>SelectedInputs!AK343 * Legacy!$I12</f>
        <v>192.69036110532994</v>
      </c>
      <c r="AL235" s="30">
        <f>SelectedInputs!AL343 * Legacy!$I12</f>
        <v>196.70986554285136</v>
      </c>
      <c r="AM235" s="30">
        <f>SelectedInputs!AM343 * Legacy!$I12</f>
        <v>200.52551994509659</v>
      </c>
      <c r="AN235" s="30">
        <f>SelectedInputs!AN343 * Legacy!$I12</f>
        <v>193.19467847520997</v>
      </c>
      <c r="AO235" s="30">
        <f>SelectedInputs!AO343 * Legacy!$I12</f>
        <v>186.49410307673955</v>
      </c>
      <c r="AP235" s="30">
        <f>SelectedInputs!AP343 * Legacy!$I12</f>
        <v>177.03545799093234</v>
      </c>
      <c r="AQ235" s="219">
        <f>SelectedInputs!AQ343 * Legacy!$I12</f>
        <v>178.41711679190453</v>
      </c>
      <c r="AR235" s="30"/>
      <c r="AS235" s="30"/>
      <c r="AT235" s="30"/>
      <c r="AU235" s="30"/>
      <c r="AV235" s="30"/>
    </row>
    <row r="236" spans="1:48" ht="15">
      <c r="A236" s="2"/>
      <c r="B236" s="2"/>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0"/>
      <c r="AR236" s="195"/>
      <c r="AS236" s="195"/>
      <c r="AT236" s="195"/>
      <c r="AU236" s="195"/>
      <c r="AV236" s="195"/>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300</v>
      </c>
      <c r="F247" s="2"/>
      <c r="G247" s="2" t="s">
        <v>105</v>
      </c>
      <c r="H247" s="82" t="s">
        <v>302</v>
      </c>
      <c r="I247" s="2"/>
      <c r="J247" s="4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9">
        <f>SelectedInputs!AQ264</f>
        <v>0</v>
      </c>
      <c r="AR247" s="186"/>
      <c r="AS247" s="186"/>
      <c r="AT247" s="186"/>
      <c r="AU247" s="186"/>
      <c r="AV247" s="186"/>
    </row>
    <row r="248" spans="1:48" ht="15">
      <c r="A248" s="2"/>
      <c r="B248" s="2"/>
      <c r="C248" s="2"/>
      <c r="D248" s="2"/>
      <c r="E248" s="556" t="s">
        <v>303</v>
      </c>
      <c r="F248" s="553"/>
      <c r="G248" s="555" t="s">
        <v>304</v>
      </c>
      <c r="H248" s="552" t="s">
        <v>305</v>
      </c>
      <c r="I248" s="549"/>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9">
        <f>SelectedInputs!AQ355</f>
        <v>518.44197616319991</v>
      </c>
      <c r="AR248" s="30">
        <f>SelectedInputs!AR265</f>
        <v>547.0915874521213</v>
      </c>
      <c r="AS248" s="557">
        <f>SelectedInputs!AS265</f>
        <v>600.65324851456569</v>
      </c>
      <c r="AT248" s="557">
        <f>SelectedInputs!AT265</f>
        <v>0</v>
      </c>
      <c r="AU248" s="557">
        <f>SelectedInputs!AU265</f>
        <v>0</v>
      </c>
      <c r="AV248" s="557">
        <f>SelectedInputs!AV265</f>
        <v>0</v>
      </c>
    </row>
    <row r="249" spans="1:48" ht="15">
      <c r="A249" s="2"/>
      <c r="B249" s="2"/>
      <c r="C249" s="2"/>
      <c r="D249" s="2"/>
      <c r="E249" s="556" t="s">
        <v>1234</v>
      </c>
      <c r="F249" s="553"/>
      <c r="G249" s="555" t="s">
        <v>304</v>
      </c>
      <c r="H249" s="553" t="s">
        <v>619</v>
      </c>
      <c r="I249" s="549"/>
      <c r="J249" s="2"/>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2"/>
      <c r="AK249" s="2"/>
      <c r="AL249" s="46"/>
      <c r="AM249" s="184"/>
      <c r="AN249" s="46"/>
      <c r="AO249" s="46"/>
      <c r="AP249" s="46"/>
      <c r="AQ249" s="219">
        <f>AQ248 - (AQ252+AQ253)*InputSummary!AQ18</f>
        <v>518.44197616319991</v>
      </c>
      <c r="AR249" s="30">
        <f>AR248 - (AR252+AR253)*InputSummary!AR18</f>
        <v>547.0915874521213</v>
      </c>
      <c r="AS249" s="30">
        <f>AS248 - (AS252+AS253)*InputSummary!AS18</f>
        <v>600.65324851456569</v>
      </c>
      <c r="AT249" s="30">
        <f>AT248 - (AT252+AT253)*InputSummary!AT18</f>
        <v>0</v>
      </c>
      <c r="AU249" s="30">
        <f>AU248 - (AU252+AU253)*InputSummary!AU18</f>
        <v>0</v>
      </c>
      <c r="AV249" s="30">
        <f>AV248 - (AV252+AV253)*InputSummary!AV18</f>
        <v>0</v>
      </c>
    </row>
    <row r="250" spans="1:48" ht="15">
      <c r="A250" s="2"/>
      <c r="B250" s="2"/>
      <c r="C250" s="2"/>
      <c r="D250" s="2"/>
      <c r="E250" s="131" t="s">
        <v>306</v>
      </c>
      <c r="F250" s="2"/>
      <c r="G250" s="21" t="s">
        <v>304</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9"/>
      <c r="AR250" s="30">
        <f>SelectedInputs!AR266</f>
        <v>0</v>
      </c>
      <c r="AS250" s="30">
        <f>SelectedInputs!AS266</f>
        <v>0</v>
      </c>
      <c r="AT250" s="30">
        <f>SelectedInputs!AT266</f>
        <v>0</v>
      </c>
      <c r="AU250" s="30">
        <f>SelectedInputs!AU266</f>
        <v>0</v>
      </c>
      <c r="AV250" s="30">
        <f>SelectedInputs!AV266</f>
        <v>0</v>
      </c>
    </row>
    <row r="251" spans="1:48" ht="15">
      <c r="A251" s="2"/>
      <c r="B251" s="2"/>
      <c r="C251" s="2"/>
      <c r="D251" s="2"/>
      <c r="E251" s="131" t="s">
        <v>308</v>
      </c>
      <c r="F251" s="2"/>
      <c r="G251" s="2" t="s">
        <v>105</v>
      </c>
      <c r="H251" s="82" t="s">
        <v>309</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9">
        <f>SelectedInputs!AQ267</f>
        <v>0</v>
      </c>
      <c r="AR251" s="30">
        <f>SelectedInputs!AR267</f>
        <v>0</v>
      </c>
      <c r="AS251" s="30">
        <f>SelectedInputs!AS267</f>
        <v>0</v>
      </c>
      <c r="AT251" s="30">
        <f>SelectedInputs!AT267</f>
        <v>0</v>
      </c>
      <c r="AU251" s="30">
        <f>SelectedInputs!AU267</f>
        <v>0</v>
      </c>
      <c r="AV251" s="30">
        <f>SelectedInputs!AV267</f>
        <v>0</v>
      </c>
    </row>
    <row r="252" spans="1:48" ht="15">
      <c r="A252" s="2"/>
      <c r="B252" s="2"/>
      <c r="C252" s="2"/>
      <c r="D252" s="2"/>
      <c r="E252" s="82" t="s">
        <v>310</v>
      </c>
      <c r="F252" s="82"/>
      <c r="G252" s="82" t="s">
        <v>304</v>
      </c>
      <c r="H252" s="82" t="s">
        <v>311</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9"/>
      <c r="AR252" s="30">
        <f>SelectedInputs!AR268</f>
        <v>0</v>
      </c>
      <c r="AS252" s="30">
        <f>SelectedInputs!AS268</f>
        <v>0</v>
      </c>
      <c r="AT252" s="30">
        <f>SelectedInputs!AT268</f>
        <v>0</v>
      </c>
      <c r="AU252" s="30">
        <f>SelectedInputs!AU268</f>
        <v>0</v>
      </c>
      <c r="AV252" s="30">
        <f>SelectedInputs!AV268</f>
        <v>0</v>
      </c>
    </row>
    <row r="253" spans="1:48" ht="15">
      <c r="A253" s="2"/>
      <c r="B253" s="2"/>
      <c r="C253" s="2"/>
      <c r="D253" s="2"/>
      <c r="E253" s="82" t="s">
        <v>519</v>
      </c>
      <c r="F253" s="82"/>
      <c r="G253" s="82" t="s">
        <v>304</v>
      </c>
      <c r="H253" s="82"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9"/>
      <c r="AR253" s="30">
        <f>SelectedInputs!AR269</f>
        <v>0</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315</v>
      </c>
      <c r="H254" s="34" t="s">
        <v>316</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9">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317</v>
      </c>
      <c r="F255" s="34"/>
      <c r="G255" s="7" t="s">
        <v>315</v>
      </c>
      <c r="H255" s="34" t="s">
        <v>318</v>
      </c>
      <c r="I255" s="7"/>
      <c r="J255" s="43"/>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364"/>
      <c r="AK255" s="364"/>
      <c r="AL255" s="126"/>
      <c r="AM255" s="364"/>
      <c r="AN255" s="126"/>
      <c r="AO255" s="126"/>
      <c r="AP255" s="136"/>
      <c r="AQ255" s="219">
        <f>SelectedInputs!AQ271</f>
        <v>0</v>
      </c>
      <c r="AR255" s="30">
        <f>SelectedInputs!AR271</f>
        <v>0</v>
      </c>
      <c r="AS255" s="30">
        <f>SelectedInputs!AS271</f>
        <v>0</v>
      </c>
      <c r="AT255" s="30">
        <f>SelectedInputs!AT271</f>
        <v>0</v>
      </c>
      <c r="AU255" s="30">
        <f>SelectedInputs!AU271</f>
        <v>0</v>
      </c>
      <c r="AV255" s="30">
        <f>SelectedInputs!AV271</f>
        <v>0</v>
      </c>
    </row>
    <row r="256" spans="1:48" ht="15">
      <c r="A256" s="2"/>
      <c r="B256" s="2"/>
      <c r="C256" s="2"/>
      <c r="D256" s="2"/>
      <c r="E256" s="131" t="s">
        <v>319</v>
      </c>
      <c r="F256" s="21"/>
      <c r="G256" s="21" t="s">
        <v>209</v>
      </c>
      <c r="H256" s="2"/>
      <c r="I256" s="128">
        <f>SelectedInputs!I272</f>
        <v>0.06</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9"/>
      <c r="AR256" s="30"/>
      <c r="AS256" s="30"/>
      <c r="AT256" s="30"/>
      <c r="AU256" s="30"/>
      <c r="AV256" s="30"/>
    </row>
    <row r="257" spans="1:48" ht="15">
      <c r="A257" s="2"/>
      <c r="B257" s="2"/>
      <c r="C257" s="2"/>
      <c r="D257" s="2"/>
      <c r="E257" s="34" t="s">
        <v>320</v>
      </c>
      <c r="F257" s="34"/>
      <c r="G257" s="21" t="s">
        <v>209</v>
      </c>
      <c r="H257" s="2"/>
      <c r="I257" s="128">
        <f>SelectedInputs!I273</f>
        <v>1.15E-2</v>
      </c>
      <c r="J257" s="2"/>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46"/>
      <c r="AQ257" s="189"/>
      <c r="AR257" s="30"/>
      <c r="AS257" s="30"/>
      <c r="AT257" s="30"/>
      <c r="AU257" s="30"/>
      <c r="AV257" s="30"/>
    </row>
    <row r="258" spans="1:48" ht="15">
      <c r="A258" s="2"/>
      <c r="B258" s="2"/>
      <c r="C258" s="2"/>
      <c r="D258" s="2"/>
      <c r="E258" s="34" t="s">
        <v>321</v>
      </c>
      <c r="F258" s="34"/>
      <c r="G258" s="21" t="s">
        <v>209</v>
      </c>
      <c r="H258" s="131"/>
      <c r="I258" s="128">
        <f>SelectedInputs!I274</f>
        <v>1.15E-2</v>
      </c>
      <c r="J258" s="21"/>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23"/>
      <c r="AQ258" s="491"/>
      <c r="AR258" s="23"/>
      <c r="AS258" s="23"/>
      <c r="AT258" s="23"/>
      <c r="AU258" s="23"/>
      <c r="AV258" s="23"/>
    </row>
    <row r="259" spans="1:48" ht="15">
      <c r="A259" s="2"/>
      <c r="B259" s="2"/>
      <c r="C259" s="2"/>
      <c r="D259" s="2"/>
      <c r="E259" s="7"/>
      <c r="F259" s="7"/>
      <c r="G259" s="7"/>
      <c r="H259" s="7"/>
      <c r="I259" s="7"/>
      <c r="J259" s="43"/>
      <c r="K259" s="43"/>
      <c r="L259" s="43"/>
      <c r="M259" s="43"/>
      <c r="N259" s="43"/>
      <c r="O259" s="43"/>
      <c r="P259" s="43"/>
      <c r="Q259" s="43"/>
      <c r="R259" s="43"/>
      <c r="S259" s="43"/>
      <c r="T259" s="43"/>
      <c r="U259" s="43"/>
      <c r="V259" s="43"/>
      <c r="W259" s="43"/>
      <c r="X259" s="43"/>
      <c r="Y259" s="43"/>
      <c r="Z259" s="43"/>
      <c r="AA259" s="2"/>
      <c r="AB259" s="2"/>
      <c r="AC259" s="2"/>
      <c r="AD259" s="2"/>
      <c r="AE259" s="2"/>
      <c r="AF259" s="2"/>
      <c r="AG259" s="2"/>
      <c r="AH259" s="2"/>
      <c r="AI259" s="2"/>
      <c r="AJ259" s="2"/>
      <c r="AK259" s="2"/>
      <c r="AL259" s="46"/>
      <c r="AM259" s="184"/>
      <c r="AN259" s="46"/>
      <c r="AO259" s="46"/>
      <c r="AP259" s="46"/>
      <c r="AQ259" s="189"/>
      <c r="AR259" s="46"/>
      <c r="AS259" s="46"/>
      <c r="AT259" s="46"/>
      <c r="AU259" s="46"/>
      <c r="AV259" s="46"/>
    </row>
    <row r="260" spans="1:48" ht="15">
      <c r="A260" s="2"/>
      <c r="B260" s="37" t="s">
        <v>620</v>
      </c>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8"/>
      <c r="AR260" s="37"/>
      <c r="AS260" s="37"/>
      <c r="AT260" s="37"/>
      <c r="AU260" s="37"/>
      <c r="AV260" s="37"/>
    </row>
    <row r="261" spans="1:48"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57"/>
      <c r="AR261" s="2"/>
      <c r="AS261" s="2"/>
      <c r="AT261" s="2"/>
      <c r="AU261" s="2"/>
      <c r="AV261" s="2"/>
    </row>
    <row r="262" spans="1:48" ht="15">
      <c r="A262" s="2"/>
      <c r="B262" s="2"/>
      <c r="C262" s="28" t="s">
        <v>621</v>
      </c>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9"/>
      <c r="AR262" s="28"/>
      <c r="AS262" s="28"/>
      <c r="AT262" s="28"/>
      <c r="AU262" s="28"/>
      <c r="AV262" s="28"/>
    </row>
    <row r="263" spans="1:48" ht="15">
      <c r="A263" s="82"/>
      <c r="B263" s="82"/>
      <c r="C263" s="82"/>
      <c r="D263" s="82"/>
      <c r="E263" s="41"/>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147"/>
      <c r="AR263" s="82"/>
      <c r="AS263" s="82"/>
      <c r="AT263" s="82"/>
      <c r="AU263" s="82"/>
      <c r="AV263" s="82"/>
    </row>
    <row r="264" spans="1:48" ht="15">
      <c r="A264" s="2"/>
      <c r="B264" s="2"/>
      <c r="C264" s="2"/>
      <c r="D264" s="2"/>
      <c r="E264" s="7" t="s">
        <v>335</v>
      </c>
      <c r="F264" s="2"/>
      <c r="G264" s="7" t="s">
        <v>209</v>
      </c>
      <c r="H264" s="2" t="s">
        <v>336</v>
      </c>
      <c r="I264" s="2"/>
      <c r="J264" s="4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86"/>
      <c r="AJ264" s="263"/>
      <c r="AK264" s="263"/>
      <c r="AL264" s="263"/>
      <c r="AM264" s="263"/>
      <c r="AN264" s="263"/>
      <c r="AO264" s="263"/>
      <c r="AP264" s="263"/>
      <c r="AQ264" s="298"/>
      <c r="AR264" s="263">
        <f>SelectedInputs!AR286</f>
        <v>0.25</v>
      </c>
      <c r="AS264" s="263">
        <f>SelectedInputs!AS286</f>
        <v>0.25</v>
      </c>
      <c r="AT264" s="263">
        <f>SelectedInputs!AT286</f>
        <v>0.25</v>
      </c>
      <c r="AU264" s="263">
        <f>SelectedInputs!AU286</f>
        <v>0.25</v>
      </c>
      <c r="AV264" s="263">
        <f>SelectedInputs!AV286</f>
        <v>0.25</v>
      </c>
    </row>
    <row r="265" spans="1:48" ht="15">
      <c r="A265" s="2"/>
      <c r="B265" s="2"/>
      <c r="C265" s="2"/>
      <c r="D265" s="2"/>
      <c r="E265" s="7" t="s">
        <v>337</v>
      </c>
      <c r="F265" s="7"/>
      <c r="G265" s="7" t="s">
        <v>209</v>
      </c>
      <c r="H265" s="7" t="s">
        <v>338</v>
      </c>
      <c r="I265" s="7"/>
      <c r="J265" s="86"/>
      <c r="K265" s="7"/>
      <c r="L265" s="7"/>
      <c r="M265" s="7"/>
      <c r="N265" s="7"/>
      <c r="O265" s="7"/>
      <c r="P265" s="7"/>
      <c r="Q265" s="7"/>
      <c r="R265" s="7"/>
      <c r="S265" s="7"/>
      <c r="T265" s="7"/>
      <c r="U265" s="7"/>
      <c r="V265" s="2"/>
      <c r="W265" s="2"/>
      <c r="X265" s="2"/>
      <c r="Y265" s="2"/>
      <c r="Z265" s="2"/>
      <c r="AA265" s="2"/>
      <c r="AB265" s="2"/>
      <c r="AC265" s="2"/>
      <c r="AD265" s="2"/>
      <c r="AE265" s="2"/>
      <c r="AF265" s="2"/>
      <c r="AG265" s="2"/>
      <c r="AH265" s="2"/>
      <c r="AI265" s="286"/>
      <c r="AJ265" s="263"/>
      <c r="AK265" s="263"/>
      <c r="AL265" s="263"/>
      <c r="AM265" s="263"/>
      <c r="AN265" s="263"/>
      <c r="AO265" s="263"/>
      <c r="AP265" s="263"/>
      <c r="AQ265" s="298"/>
      <c r="AR265" s="263">
        <f>SelectedInputs!AR287</f>
        <v>0.18</v>
      </c>
      <c r="AS265" s="263">
        <f>SelectedInputs!AS287</f>
        <v>0.18</v>
      </c>
      <c r="AT265" s="263">
        <f>SelectedInputs!AT287</f>
        <v>0.18</v>
      </c>
      <c r="AU265" s="263">
        <f>SelectedInputs!AU287</f>
        <v>0.18</v>
      </c>
      <c r="AV265" s="263">
        <f>SelectedInputs!AV287</f>
        <v>0.18</v>
      </c>
    </row>
    <row r="266" spans="1:48" ht="15">
      <c r="A266" s="2"/>
      <c r="B266" s="2"/>
      <c r="C266" s="2"/>
      <c r="D266" s="2"/>
      <c r="E266" s="7" t="s">
        <v>339</v>
      </c>
      <c r="F266" s="7"/>
      <c r="G266" s="7" t="s">
        <v>209</v>
      </c>
      <c r="H266" s="7" t="s">
        <v>340</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3"/>
      <c r="AK266" s="263"/>
      <c r="AL266" s="263"/>
      <c r="AM266" s="263"/>
      <c r="AN266" s="263"/>
      <c r="AO266" s="263"/>
      <c r="AP266" s="263"/>
      <c r="AQ266" s="298"/>
      <c r="AR266" s="263">
        <f>SelectedInputs!AR288</f>
        <v>0.06</v>
      </c>
      <c r="AS266" s="263">
        <f>SelectedInputs!AS288</f>
        <v>0.06</v>
      </c>
      <c r="AT266" s="263">
        <f>SelectedInputs!AT288</f>
        <v>0.06</v>
      </c>
      <c r="AU266" s="263">
        <f>SelectedInputs!AU288</f>
        <v>0.06</v>
      </c>
      <c r="AV266" s="263">
        <f>SelectedInputs!AV288</f>
        <v>0.06</v>
      </c>
    </row>
    <row r="267" spans="1:48" ht="15">
      <c r="A267" s="2"/>
      <c r="B267" s="2"/>
      <c r="C267" s="2"/>
      <c r="D267" s="2"/>
      <c r="E267" s="7" t="s">
        <v>341</v>
      </c>
      <c r="F267" s="2"/>
      <c r="G267" s="7" t="s">
        <v>209</v>
      </c>
      <c r="H267" s="7" t="s">
        <v>342</v>
      </c>
      <c r="I267" s="7"/>
      <c r="J267" s="86"/>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86"/>
      <c r="AJ267" s="263"/>
      <c r="AK267" s="263"/>
      <c r="AL267" s="263"/>
      <c r="AM267" s="263"/>
      <c r="AN267" s="263"/>
      <c r="AO267" s="263"/>
      <c r="AP267" s="263"/>
      <c r="AQ267" s="298"/>
      <c r="AR267" s="263">
        <f>SelectedInputs!AR289</f>
        <v>0.03</v>
      </c>
      <c r="AS267" s="263">
        <f>SelectedInputs!AS289</f>
        <v>0.03</v>
      </c>
      <c r="AT267" s="263">
        <f>SelectedInputs!AT289</f>
        <v>0.03</v>
      </c>
      <c r="AU267" s="263">
        <f>SelectedInputs!AU289</f>
        <v>0.03</v>
      </c>
      <c r="AV267" s="263">
        <f>SelectedInputs!AV289</f>
        <v>0.03</v>
      </c>
    </row>
    <row r="268" spans="1:48" ht="15">
      <c r="A268" s="2"/>
      <c r="B268" s="2"/>
      <c r="C268" s="2"/>
      <c r="D268" s="2"/>
      <c r="E268" s="7" t="s">
        <v>343</v>
      </c>
      <c r="F268" s="7"/>
      <c r="G268" s="7" t="s">
        <v>209</v>
      </c>
      <c r="H268" s="7" t="s">
        <v>344</v>
      </c>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3"/>
      <c r="AK268" s="263"/>
      <c r="AL268" s="263"/>
      <c r="AM268" s="263"/>
      <c r="AN268" s="263"/>
      <c r="AO268" s="263"/>
      <c r="AP268" s="263"/>
      <c r="AQ268" s="298"/>
      <c r="AR268" s="263">
        <f>SelectedInputs!AR290</f>
        <v>2.2200000000000001E-2</v>
      </c>
      <c r="AS268" s="263">
        <f>SelectedInputs!AS290</f>
        <v>2.2200000000000001E-2</v>
      </c>
      <c r="AT268" s="263">
        <f>SelectedInputs!AT290</f>
        <v>2.2200000000000001E-2</v>
      </c>
      <c r="AU268" s="263">
        <f>SelectedInputs!AU290</f>
        <v>2.2200000000000001E-2</v>
      </c>
      <c r="AV268" s="263">
        <f>SelectedInputs!AV290</f>
        <v>2.2200000000000001E-2</v>
      </c>
    </row>
    <row r="269" spans="1:48" ht="15">
      <c r="A269" s="2"/>
      <c r="B269" s="2"/>
      <c r="C269" s="2"/>
      <c r="D269" s="2"/>
      <c r="E269" s="7"/>
      <c r="F269" s="7"/>
      <c r="G269" s="7"/>
      <c r="H269" s="7"/>
      <c r="I269" s="7"/>
      <c r="J269" s="86"/>
      <c r="K269" s="7"/>
      <c r="L269" s="7"/>
      <c r="M269" s="7"/>
      <c r="N269" s="7"/>
      <c r="O269" s="7"/>
      <c r="P269" s="7"/>
      <c r="Q269" s="7"/>
      <c r="R269" s="7"/>
      <c r="S269" s="7"/>
      <c r="T269" s="7"/>
      <c r="U269" s="7"/>
      <c r="V269" s="7"/>
      <c r="W269" s="7"/>
      <c r="X269" s="2"/>
      <c r="Y269" s="2"/>
      <c r="Z269" s="2"/>
      <c r="AA269" s="2"/>
      <c r="AB269" s="2"/>
      <c r="AC269" s="2"/>
      <c r="AD269" s="112"/>
      <c r="AE269" s="112"/>
      <c r="AF269" s="112"/>
      <c r="AG269" s="112"/>
      <c r="AH269" s="112"/>
      <c r="AI269" s="286"/>
      <c r="AJ269" s="263"/>
      <c r="AK269" s="263"/>
      <c r="AL269" s="263"/>
      <c r="AM269" s="263"/>
      <c r="AN269" s="263"/>
      <c r="AO269" s="263"/>
      <c r="AP269" s="263"/>
      <c r="AQ269" s="298"/>
      <c r="AR269" s="263"/>
      <c r="AS269" s="263"/>
      <c r="AT269" s="263"/>
      <c r="AU269" s="263"/>
      <c r="AV269" s="263"/>
    </row>
    <row r="270" spans="1:48" ht="15">
      <c r="A270" s="82"/>
      <c r="B270" s="82"/>
      <c r="C270" s="20" t="s">
        <v>622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39"/>
      <c r="AR270" s="20"/>
      <c r="AS270" s="20"/>
      <c r="AT270" s="20"/>
      <c r="AU270" s="20"/>
      <c r="AV270" s="20"/>
    </row>
    <row r="271" spans="1:48" ht="15">
      <c r="A271" s="82"/>
      <c r="B271" s="82"/>
      <c r="C271" s="2"/>
      <c r="D271" s="2"/>
      <c r="E271" s="2"/>
      <c r="F271" s="2"/>
      <c r="G271" s="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147"/>
      <c r="AR271" s="82"/>
      <c r="AS271" s="82"/>
      <c r="AT271" s="82"/>
      <c r="AU271" s="82"/>
      <c r="AV271" s="82"/>
    </row>
    <row r="272" spans="1:48" ht="15">
      <c r="A272" s="82"/>
      <c r="B272" s="82"/>
      <c r="C272" s="82"/>
      <c r="D272" s="21"/>
      <c r="E272" s="82" t="s">
        <v>404</v>
      </c>
      <c r="F272" s="82"/>
      <c r="G272" s="82" t="s">
        <v>304</v>
      </c>
      <c r="H272" s="82" t="s">
        <v>405</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9"/>
      <c r="AR272" s="30">
        <f>SelectedInputs!AR345</f>
        <v>51.721008685999216</v>
      </c>
      <c r="AS272" s="30"/>
      <c r="AT272" s="30"/>
      <c r="AU272" s="30"/>
      <c r="AV272" s="30"/>
    </row>
    <row r="273" spans="1:57" ht="15">
      <c r="A273" s="82"/>
      <c r="B273" s="82"/>
      <c r="C273" s="82"/>
      <c r="D273" s="21"/>
      <c r="E273" s="82" t="s">
        <v>406</v>
      </c>
      <c r="F273" s="82"/>
      <c r="G273" s="82" t="s">
        <v>304</v>
      </c>
      <c r="H273" s="82" t="s">
        <v>407</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9"/>
      <c r="AR273" s="30">
        <f>SelectedInputs!AR346</f>
        <v>1427.8796549963229</v>
      </c>
      <c r="AS273" s="30"/>
      <c r="AT273" s="30"/>
      <c r="AU273" s="30"/>
      <c r="AV273" s="30"/>
    </row>
    <row r="274" spans="1:57" ht="15">
      <c r="A274" s="82"/>
      <c r="B274" s="82"/>
      <c r="C274" s="82"/>
      <c r="D274" s="21"/>
      <c r="E274" s="82" t="s">
        <v>408</v>
      </c>
      <c r="F274" s="82"/>
      <c r="G274" s="82" t="s">
        <v>304</v>
      </c>
      <c r="H274" s="82" t="s">
        <v>409</v>
      </c>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30"/>
      <c r="AK274" s="30"/>
      <c r="AL274" s="30"/>
      <c r="AM274" s="30"/>
      <c r="AN274" s="30"/>
      <c r="AO274" s="30"/>
      <c r="AP274" s="30"/>
      <c r="AQ274" s="219"/>
      <c r="AR274" s="30">
        <f>SelectedInputs!AR347</f>
        <v>0</v>
      </c>
      <c r="AS274" s="30"/>
      <c r="AT274" s="30"/>
      <c r="AU274" s="30"/>
      <c r="AV274" s="30"/>
    </row>
    <row r="275" spans="1:57" s="82" customFormat="1" ht="15">
      <c r="E275" s="82" t="s">
        <v>410</v>
      </c>
      <c r="G275" s="82" t="s">
        <v>304</v>
      </c>
      <c r="H275" s="82" t="s">
        <v>411</v>
      </c>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19">
        <f>SelectedInputs!AQ348</f>
        <v>0</v>
      </c>
      <c r="AR275" s="455"/>
      <c r="AS275" s="184"/>
      <c r="AT275" s="184"/>
      <c r="AU275" s="184"/>
      <c r="AV275" s="184"/>
      <c r="AW275" s="184"/>
      <c r="AX275" s="184"/>
      <c r="AY275" s="184"/>
      <c r="AZ275" s="184"/>
      <c r="BA275" s="184"/>
      <c r="BC275"/>
      <c r="BD275"/>
      <c r="BE275"/>
    </row>
    <row r="276" spans="1:57" ht="15">
      <c r="A276" s="82"/>
      <c r="B276" s="82"/>
      <c r="C276" s="82"/>
      <c r="D276" s="21"/>
      <c r="E276" s="82" t="s">
        <v>412</v>
      </c>
      <c r="F276" s="82"/>
      <c r="G276" s="82" t="s">
        <v>304</v>
      </c>
      <c r="H276" s="82" t="s">
        <v>413</v>
      </c>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30"/>
      <c r="AK276" s="30"/>
      <c r="AL276" s="30"/>
      <c r="AM276" s="30"/>
      <c r="AN276" s="30"/>
      <c r="AO276" s="30"/>
      <c r="AP276" s="30"/>
      <c r="AQ276" s="219"/>
      <c r="AR276" s="30">
        <f>SelectedInputs!AR349</f>
        <v>0</v>
      </c>
      <c r="AS276" s="30"/>
      <c r="AT276" s="30"/>
      <c r="AU276" s="30"/>
      <c r="AV276" s="30"/>
    </row>
    <row r="277" spans="1:57" ht="15">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147"/>
      <c r="AR277" s="82"/>
      <c r="AS277" s="82"/>
      <c r="AT277" s="82"/>
      <c r="AU277" s="82"/>
      <c r="AV277" s="82"/>
    </row>
    <row r="278" spans="1:57" ht="15">
      <c r="A278" s="82"/>
      <c r="B278" s="82"/>
      <c r="C278" s="82"/>
      <c r="D278" s="82"/>
      <c r="E278" s="293" t="s">
        <v>414</v>
      </c>
      <c r="F278" s="82"/>
      <c r="G278" s="82" t="s">
        <v>304</v>
      </c>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9"/>
      <c r="AR278" s="184">
        <f>SelectedInputs!AR350</f>
        <v>0</v>
      </c>
      <c r="AS278" s="184"/>
      <c r="AT278" s="184"/>
      <c r="AU278" s="184"/>
      <c r="AV278" s="184"/>
      <c r="AW278" s="184"/>
      <c r="AX278" s="184"/>
      <c r="AY278" s="184"/>
      <c r="AZ278" s="184"/>
      <c r="BA278" s="184"/>
      <c r="BB278" s="82"/>
    </row>
    <row r="279" spans="1:57" ht="15">
      <c r="A279" s="82"/>
      <c r="B279" s="82"/>
      <c r="C279" s="82"/>
      <c r="D279" s="82"/>
      <c r="E279" s="346"/>
      <c r="F279" s="82"/>
      <c r="G279" s="82"/>
      <c r="H279" s="82"/>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19"/>
      <c r="AR279" s="184"/>
      <c r="AS279" s="184"/>
      <c r="AT279" s="184"/>
      <c r="AU279" s="184"/>
      <c r="AV279" s="184"/>
      <c r="AW279" s="184"/>
      <c r="AX279" s="184"/>
      <c r="AY279" s="184"/>
      <c r="AZ279" s="184"/>
      <c r="BA279" s="184"/>
      <c r="BB279" s="82"/>
    </row>
    <row r="280" spans="1:57" ht="15">
      <c r="A280" s="82"/>
      <c r="B280" s="82"/>
      <c r="C280" s="20" t="s">
        <v>623</v>
      </c>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39"/>
      <c r="AR280" s="20"/>
      <c r="AS280" s="20"/>
      <c r="AT280" s="20"/>
      <c r="AU280" s="20"/>
      <c r="AV280" s="20"/>
    </row>
    <row r="281" spans="1:57" ht="15">
      <c r="A281" s="82"/>
      <c r="B281" s="82"/>
      <c r="C281" s="141"/>
      <c r="D281" s="141"/>
      <c r="E281" s="141"/>
      <c r="F281" s="141"/>
      <c r="G281" s="141"/>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82"/>
      <c r="AK281" s="82"/>
      <c r="AL281" s="82"/>
      <c r="AM281" s="82"/>
      <c r="AN281" s="82"/>
      <c r="AO281" s="82"/>
      <c r="AP281" s="82"/>
      <c r="AQ281" s="147"/>
      <c r="AR281" s="30"/>
      <c r="AS281" s="82"/>
      <c r="AT281" s="82"/>
      <c r="AU281" s="82"/>
      <c r="AV281" s="82"/>
    </row>
    <row r="282" spans="1:57" ht="15">
      <c r="A282" s="82"/>
      <c r="B282" s="82"/>
      <c r="C282" s="21"/>
      <c r="D282" s="21"/>
      <c r="E282" s="82" t="s">
        <v>323</v>
      </c>
      <c r="F282" s="21"/>
      <c r="G282" s="82" t="s">
        <v>105</v>
      </c>
      <c r="H282" s="82" t="s">
        <v>324</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9"/>
      <c r="AR282" s="30">
        <f>SelectedInputs!AR278</f>
        <v>-27.415067105893893</v>
      </c>
      <c r="AS282" s="30">
        <f>SelectedInputs!AS278</f>
        <v>-31.176005756466083</v>
      </c>
      <c r="AT282" s="30">
        <f>SelectedInputs!AT278</f>
        <v>-19.521256715085865</v>
      </c>
      <c r="AU282" s="30">
        <f>SelectedInputs!AU278</f>
        <v>-19.762216331630821</v>
      </c>
      <c r="AV282" s="30">
        <f>SelectedInputs!AV278</f>
        <v>-2.8453140567095758</v>
      </c>
    </row>
    <row r="283" spans="1:57" ht="15">
      <c r="A283" s="82"/>
      <c r="B283" s="82"/>
      <c r="C283" s="141"/>
      <c r="D283" s="141"/>
      <c r="E283" s="141" t="s">
        <v>325</v>
      </c>
      <c r="F283" s="141"/>
      <c r="G283" s="141" t="s">
        <v>304</v>
      </c>
      <c r="H283" s="82" t="s">
        <v>326</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9"/>
      <c r="AR283" s="30">
        <f>SelectedInputs!AR279</f>
        <v>0</v>
      </c>
      <c r="AS283" s="30">
        <f>SelectedInputs!AS279</f>
        <v>0</v>
      </c>
      <c r="AT283" s="30">
        <f>SelectedInputs!AT279</f>
        <v>0</v>
      </c>
      <c r="AU283" s="30">
        <f>SelectedInputs!AU279</f>
        <v>0</v>
      </c>
      <c r="AV283" s="30">
        <f>SelectedInputs!AV279</f>
        <v>0</v>
      </c>
    </row>
    <row r="284" spans="1:57" ht="15">
      <c r="A284" s="82"/>
      <c r="B284" s="82"/>
      <c r="C284" s="21"/>
      <c r="D284" s="21"/>
      <c r="E284" s="7" t="s">
        <v>327</v>
      </c>
      <c r="F284" s="21"/>
      <c r="G284" s="82" t="s">
        <v>304</v>
      </c>
      <c r="H284" s="82" t="s">
        <v>328</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9"/>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t="s">
        <v>329</v>
      </c>
      <c r="F285" s="21"/>
      <c r="G285" s="82" t="s">
        <v>304</v>
      </c>
      <c r="H285" s="82" t="s">
        <v>330</v>
      </c>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30"/>
      <c r="AK285" s="30"/>
      <c r="AL285" s="30"/>
      <c r="AM285" s="30"/>
      <c r="AN285" s="30"/>
      <c r="AO285" s="30"/>
      <c r="AP285" s="30"/>
      <c r="AQ285" s="219"/>
      <c r="AR285" s="30">
        <f>SelectedInputs!AR281</f>
        <v>0</v>
      </c>
      <c r="AS285" s="30">
        <f>SelectedInputs!AS281</f>
        <v>0</v>
      </c>
      <c r="AT285" s="30">
        <f>SelectedInputs!AT281</f>
        <v>0</v>
      </c>
      <c r="AU285" s="30">
        <f>SelectedInputs!AU281</f>
        <v>0</v>
      </c>
      <c r="AV285" s="30">
        <f>SelectedInputs!AV281</f>
        <v>0</v>
      </c>
    </row>
    <row r="286" spans="1:57" ht="15">
      <c r="A286" s="82"/>
      <c r="B286" s="82"/>
      <c r="C286" s="21"/>
      <c r="D286" s="21"/>
      <c r="E286" s="7"/>
      <c r="F286" s="21"/>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c r="AS286" s="30"/>
      <c r="AT286" s="30"/>
      <c r="AU286" s="30"/>
      <c r="AV286" s="30"/>
    </row>
    <row r="287" spans="1:57" ht="15">
      <c r="A287" s="82"/>
      <c r="B287" s="82"/>
      <c r="C287" s="21"/>
      <c r="D287" s="21"/>
      <c r="E287" s="7" t="s">
        <v>345</v>
      </c>
      <c r="F287" s="21"/>
      <c r="G287" s="82" t="s">
        <v>105</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30">
        <f>SelectedInputs!AR292</f>
        <v>1.5418188657920666</v>
      </c>
      <c r="AS287" s="30">
        <f>SelectedInputs!AS292</f>
        <v>1.5421689490890813</v>
      </c>
      <c r="AT287" s="30">
        <f>SelectedInputs!AT292</f>
        <v>1.1986919632990878</v>
      </c>
      <c r="AU287" s="30">
        <f>SelectedInputs!AU292</f>
        <v>1.2051150219812068</v>
      </c>
      <c r="AV287" s="30">
        <f>SelectedInputs!AV292</f>
        <v>1.2030871425295599</v>
      </c>
    </row>
    <row r="288" spans="1:57" ht="15">
      <c r="A288" s="82"/>
      <c r="B288" s="82"/>
      <c r="C288" s="21"/>
      <c r="D288" s="21"/>
      <c r="E288" s="7" t="s">
        <v>346</v>
      </c>
      <c r="F288" s="21"/>
      <c r="G288" s="82" t="s">
        <v>209</v>
      </c>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30"/>
      <c r="AI288" s="82"/>
      <c r="AJ288" s="82"/>
      <c r="AK288" s="82"/>
      <c r="AL288" s="82"/>
      <c r="AM288" s="82"/>
      <c r="AN288" s="82"/>
      <c r="AO288" s="82"/>
      <c r="AP288" s="82"/>
      <c r="AQ288" s="147"/>
      <c r="AR288" s="489">
        <f>SelectedInputs!AR293</f>
        <v>0.65</v>
      </c>
      <c r="AS288" s="489">
        <f>SelectedInputs!AS293</f>
        <v>0.64</v>
      </c>
      <c r="AT288" s="489">
        <f>SelectedInputs!AT293</f>
        <v>0.63</v>
      </c>
      <c r="AU288" s="489">
        <f>SelectedInputs!AU293</f>
        <v>0.61</v>
      </c>
      <c r="AV288" s="489">
        <f>SelectedInputs!AV293</f>
        <v>0.6</v>
      </c>
    </row>
    <row r="289" spans="1:54" ht="1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147"/>
      <c r="AR289" s="82"/>
      <c r="AS289" s="82"/>
      <c r="AT289" s="82"/>
      <c r="AU289" s="82"/>
      <c r="AV289" s="82"/>
    </row>
    <row r="290" spans="1:54" ht="15">
      <c r="A290" s="2"/>
      <c r="B290" s="2"/>
      <c r="C290" s="28" t="s">
        <v>624</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row>
    <row r="291" spans="1:54" ht="15">
      <c r="A291" s="2"/>
      <c r="B291" s="2"/>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0"/>
      <c r="AR291" s="195"/>
      <c r="AS291" s="195"/>
      <c r="AT291" s="195"/>
      <c r="AU291" s="195"/>
      <c r="AV291" s="195"/>
    </row>
    <row r="292" spans="1:54" ht="15">
      <c r="A292" s="2"/>
      <c r="B292" s="82"/>
      <c r="C292" s="82"/>
      <c r="D292" s="82"/>
      <c r="E292" s="82" t="s">
        <v>625</v>
      </c>
      <c r="F292" s="82"/>
      <c r="G292" s="7" t="s">
        <v>209</v>
      </c>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186"/>
      <c r="AK292" s="186"/>
      <c r="AL292" s="186"/>
      <c r="AM292" s="186"/>
      <c r="AN292" s="186"/>
      <c r="AO292" s="186"/>
      <c r="AP292" s="186"/>
      <c r="AQ292" s="192"/>
      <c r="AR292" s="263">
        <f t="shared" ref="AR292:AV297" si="27">AR349</f>
        <v>0.13953944910260196</v>
      </c>
      <c r="AS292" s="263">
        <f t="shared" si="27"/>
        <v>0.13508562273969218</v>
      </c>
      <c r="AT292" s="263">
        <f t="shared" si="27"/>
        <v>0.12252500773171794</v>
      </c>
      <c r="AU292" s="263">
        <f t="shared" si="27"/>
        <v>0.11465414152779485</v>
      </c>
      <c r="AV292" s="263">
        <f t="shared" si="27"/>
        <v>0.10221975442776389</v>
      </c>
    </row>
    <row r="293" spans="1:54" ht="15">
      <c r="A293" s="2"/>
      <c r="B293" s="82"/>
      <c r="C293" s="82"/>
      <c r="D293" s="82"/>
      <c r="E293" s="82" t="s">
        <v>626</v>
      </c>
      <c r="F293" s="82"/>
      <c r="G293" s="7" t="s">
        <v>209</v>
      </c>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186"/>
      <c r="AK293" s="186"/>
      <c r="AL293" s="186"/>
      <c r="AM293" s="186"/>
      <c r="AN293" s="186"/>
      <c r="AO293" s="186"/>
      <c r="AP293" s="186"/>
      <c r="AQ293" s="192"/>
      <c r="AR293" s="263">
        <f t="shared" si="27"/>
        <v>0.52102071701824959</v>
      </c>
      <c r="AS293" s="263">
        <f t="shared" si="27"/>
        <v>0.54592015283899753</v>
      </c>
      <c r="AT293" s="263">
        <f t="shared" si="27"/>
        <v>0.54255136655513292</v>
      </c>
      <c r="AU293" s="263">
        <f t="shared" si="27"/>
        <v>0.55181324146117394</v>
      </c>
      <c r="AV293" s="263">
        <f t="shared" si="27"/>
        <v>0.56606489884435396</v>
      </c>
    </row>
    <row r="294" spans="1:54" ht="15">
      <c r="A294" s="2"/>
      <c r="B294" s="82"/>
      <c r="C294" s="82"/>
      <c r="D294" s="82"/>
      <c r="E294" s="82" t="s">
        <v>627</v>
      </c>
      <c r="F294" s="82"/>
      <c r="G294" s="7" t="s">
        <v>209</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186"/>
      <c r="AK294" s="186"/>
      <c r="AL294" s="186"/>
      <c r="AM294" s="186"/>
      <c r="AN294" s="186"/>
      <c r="AO294" s="186"/>
      <c r="AP294" s="186"/>
      <c r="AQ294" s="192"/>
      <c r="AR294" s="263">
        <f t="shared" si="27"/>
        <v>0</v>
      </c>
      <c r="AS294" s="263">
        <f t="shared" si="27"/>
        <v>0</v>
      </c>
      <c r="AT294" s="263">
        <f t="shared" si="27"/>
        <v>0</v>
      </c>
      <c r="AU294" s="263">
        <f t="shared" si="27"/>
        <v>0</v>
      </c>
      <c r="AV294" s="263">
        <f t="shared" si="27"/>
        <v>0</v>
      </c>
    </row>
    <row r="295" spans="1:54" ht="15">
      <c r="A295" s="2"/>
      <c r="B295" s="82"/>
      <c r="C295" s="82"/>
      <c r="D295" s="82"/>
      <c r="E295" s="82" t="s">
        <v>628</v>
      </c>
      <c r="F295" s="82"/>
      <c r="G295" s="7" t="s">
        <v>209</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186"/>
      <c r="AK295" s="186"/>
      <c r="AL295" s="186"/>
      <c r="AM295" s="186"/>
      <c r="AN295" s="186"/>
      <c r="AO295" s="186"/>
      <c r="AP295" s="186"/>
      <c r="AQ295" s="192"/>
      <c r="AR295" s="263">
        <f t="shared" si="27"/>
        <v>1.4517203954724689E-2</v>
      </c>
      <c r="AS295" s="263">
        <f t="shared" si="27"/>
        <v>1.2404607629766416E-2</v>
      </c>
      <c r="AT295" s="263">
        <f t="shared" si="27"/>
        <v>1.3189034306695326E-2</v>
      </c>
      <c r="AU295" s="263">
        <f t="shared" si="27"/>
        <v>1.3285019888689688E-2</v>
      </c>
      <c r="AV295" s="263">
        <f t="shared" si="27"/>
        <v>1.3242637802027767E-2</v>
      </c>
    </row>
    <row r="296" spans="1:54" ht="15">
      <c r="A296" s="2"/>
      <c r="B296" s="82"/>
      <c r="C296" s="82"/>
      <c r="D296" s="82"/>
      <c r="E296" s="82" t="s">
        <v>629</v>
      </c>
      <c r="F296" s="82"/>
      <c r="G296" s="7" t="s">
        <v>209</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186"/>
      <c r="AK296" s="186"/>
      <c r="AL296" s="186"/>
      <c r="AM296" s="186"/>
      <c r="AN296" s="186"/>
      <c r="AO296" s="186"/>
      <c r="AP296" s="186"/>
      <c r="AQ296" s="192"/>
      <c r="AR296" s="263">
        <f t="shared" si="27"/>
        <v>0.32349127202833278</v>
      </c>
      <c r="AS296" s="263">
        <f t="shared" si="27"/>
        <v>0.30523239575001498</v>
      </c>
      <c r="AT296" s="263">
        <f t="shared" si="27"/>
        <v>0.32076751775904716</v>
      </c>
      <c r="AU296" s="263">
        <f t="shared" si="27"/>
        <v>0.31902200416896659</v>
      </c>
      <c r="AV296" s="263">
        <f t="shared" si="27"/>
        <v>0.31701557457918828</v>
      </c>
    </row>
    <row r="297" spans="1:54" ht="15">
      <c r="A297" s="2"/>
      <c r="B297" s="82"/>
      <c r="C297" s="82"/>
      <c r="D297" s="82"/>
      <c r="E297" s="82" t="s">
        <v>630</v>
      </c>
      <c r="F297" s="82"/>
      <c r="G297" s="7" t="s">
        <v>209</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186"/>
      <c r="AK297" s="186"/>
      <c r="AL297" s="186"/>
      <c r="AM297" s="186"/>
      <c r="AN297" s="186"/>
      <c r="AO297" s="186"/>
      <c r="AP297" s="186"/>
      <c r="AQ297" s="192"/>
      <c r="AR297" s="263">
        <f t="shared" si="27"/>
        <v>1.4313578960909667E-3</v>
      </c>
      <c r="AS297" s="263">
        <f t="shared" si="27"/>
        <v>1.3572210415289578E-3</v>
      </c>
      <c r="AT297" s="263">
        <f t="shared" si="27"/>
        <v>9.6707364740645846E-4</v>
      </c>
      <c r="AU297" s="263">
        <f t="shared" si="27"/>
        <v>1.2255929533748803E-3</v>
      </c>
      <c r="AV297" s="263">
        <f t="shared" si="27"/>
        <v>1.4571343466662872E-3</v>
      </c>
    </row>
    <row r="298" spans="1:54" ht="15">
      <c r="A298" s="82"/>
      <c r="B298" s="82"/>
      <c r="C298" s="82"/>
      <c r="D298" s="82"/>
      <c r="E298" s="82"/>
      <c r="F298" s="82"/>
      <c r="G298" s="82"/>
      <c r="H298" s="82"/>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4"/>
      <c r="AR298" s="145"/>
      <c r="AS298" s="184"/>
      <c r="AT298" s="184"/>
      <c r="AU298" s="184"/>
      <c r="AV298" s="184"/>
      <c r="AW298" s="184"/>
      <c r="AX298" s="184"/>
      <c r="AY298" s="184"/>
      <c r="AZ298" s="184"/>
      <c r="BA298" s="184"/>
      <c r="BB298" s="82"/>
    </row>
    <row r="299" spans="1:54" ht="15">
      <c r="A299" s="2"/>
      <c r="B299" s="37" t="s">
        <v>631</v>
      </c>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8"/>
      <c r="AR299" s="37"/>
      <c r="AS299" s="37"/>
      <c r="AT299" s="37"/>
      <c r="AU299" s="37"/>
      <c r="AV299" s="37"/>
    </row>
    <row r="300" spans="1:54" ht="15">
      <c r="A300" s="2"/>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270"/>
      <c r="AR300" s="83"/>
      <c r="AS300" s="83"/>
      <c r="AT300" s="83"/>
      <c r="AU300" s="83"/>
      <c r="AV300" s="83"/>
    </row>
    <row r="301" spans="1:54" ht="15">
      <c r="A301" s="2"/>
      <c r="B301" s="2"/>
      <c r="C301" s="28" t="s">
        <v>632</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row>
    <row r="302" spans="1:54" ht="1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65"/>
      <c r="AR302" s="7"/>
      <c r="AS302" s="7"/>
      <c r="AT302" s="7"/>
      <c r="AU302" s="7"/>
      <c r="AV302" s="7"/>
    </row>
    <row r="303" spans="1:54" ht="15.75">
      <c r="A303" s="82"/>
      <c r="B303" s="82"/>
      <c r="C303" s="82"/>
      <c r="D303" s="82"/>
      <c r="E303" s="260" t="s">
        <v>633</v>
      </c>
      <c r="F303" s="269"/>
      <c r="G303" s="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c r="AS303" s="7"/>
      <c r="AT303" s="7"/>
      <c r="AU303" s="7"/>
      <c r="AV303" s="7"/>
    </row>
    <row r="304" spans="1:54" ht="15.75">
      <c r="A304" s="82"/>
      <c r="B304" s="82"/>
      <c r="C304" s="82"/>
      <c r="D304" s="82"/>
      <c r="E304" s="82" t="s">
        <v>634</v>
      </c>
      <c r="F304" s="269"/>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434"/>
      <c r="AR304" s="7">
        <f>AR31 + AR322 + AR331</f>
        <v>32.394333822590333</v>
      </c>
      <c r="AS304" s="7">
        <f t="shared" ref="AR304:AV310" si="28">AS31 + AS322 + AS331</f>
        <v>40.04745777581681</v>
      </c>
      <c r="AT304" s="7">
        <f t="shared" si="28"/>
        <v>39.933646127512262</v>
      </c>
      <c r="AU304" s="7">
        <f t="shared" si="28"/>
        <v>42.413722566530723</v>
      </c>
      <c r="AV304" s="7">
        <f t="shared" si="28"/>
        <v>46.956021801476524</v>
      </c>
    </row>
    <row r="305" spans="1:48" ht="15.75">
      <c r="A305" s="82"/>
      <c r="B305" s="82"/>
      <c r="C305" s="82"/>
      <c r="D305" s="82"/>
      <c r="E305" s="82" t="s">
        <v>635</v>
      </c>
      <c r="F305" s="269"/>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434"/>
      <c r="AR305" s="7">
        <f t="shared" si="28"/>
        <v>74.564522670304541</v>
      </c>
      <c r="AS305" s="7">
        <f t="shared" si="28"/>
        <v>82.930917409735116</v>
      </c>
      <c r="AT305" s="7">
        <f t="shared" si="28"/>
        <v>72.839169303412874</v>
      </c>
      <c r="AU305" s="7">
        <f t="shared" si="28"/>
        <v>73.141778138602447</v>
      </c>
      <c r="AV305" s="7">
        <f t="shared" si="28"/>
        <v>71.952440795698379</v>
      </c>
    </row>
    <row r="306" spans="1:48" ht="15.75">
      <c r="A306" s="82"/>
      <c r="B306" s="82"/>
      <c r="C306" s="82"/>
      <c r="D306" s="82"/>
      <c r="E306" s="82" t="s">
        <v>636</v>
      </c>
      <c r="F306" s="269"/>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434"/>
      <c r="AR306" s="7">
        <f t="shared" si="28"/>
        <v>38.235855184412202</v>
      </c>
      <c r="AS306" s="7">
        <f t="shared" si="28"/>
        <v>36.586143175576353</v>
      </c>
      <c r="AT306" s="7">
        <f t="shared" si="28"/>
        <v>31.78833822585764</v>
      </c>
      <c r="AU306" s="7">
        <f t="shared" si="28"/>
        <v>32.045784370726295</v>
      </c>
      <c r="AV306" s="7">
        <f t="shared" si="28"/>
        <v>29.407337090678375</v>
      </c>
    </row>
    <row r="307" spans="1:48" ht="15.75">
      <c r="A307" s="82"/>
      <c r="B307" s="82"/>
      <c r="C307" s="82"/>
      <c r="D307" s="82"/>
      <c r="E307" s="82" t="s">
        <v>637</v>
      </c>
      <c r="F307" s="269"/>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434"/>
      <c r="AR307" s="7">
        <f t="shared" si="28"/>
        <v>25.154475137842638</v>
      </c>
      <c r="AS307" s="7">
        <f t="shared" si="28"/>
        <v>25.07345464200214</v>
      </c>
      <c r="AT307" s="7">
        <f t="shared" si="28"/>
        <v>24.757243071206148</v>
      </c>
      <c r="AU307" s="7">
        <f t="shared" si="28"/>
        <v>24.581342094823849</v>
      </c>
      <c r="AV307" s="7">
        <f t="shared" si="28"/>
        <v>24.369231914061363</v>
      </c>
    </row>
    <row r="308" spans="1:48" ht="15.75">
      <c r="A308" s="82"/>
      <c r="B308" s="82"/>
      <c r="C308" s="82"/>
      <c r="D308" s="82"/>
      <c r="E308" s="82" t="s">
        <v>638</v>
      </c>
      <c r="F308" s="269"/>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434"/>
      <c r="AR308" s="7">
        <f t="shared" si="28"/>
        <v>3.8180354224815582</v>
      </c>
      <c r="AS308" s="7">
        <f t="shared" si="28"/>
        <v>3.8736478200961924</v>
      </c>
      <c r="AT308" s="7">
        <f t="shared" si="28"/>
        <v>3.8484528676117806</v>
      </c>
      <c r="AU308" s="7">
        <f t="shared" si="28"/>
        <v>3.944861486544172</v>
      </c>
      <c r="AV308" s="7">
        <f t="shared" si="28"/>
        <v>3.7903044091970233</v>
      </c>
    </row>
    <row r="309" spans="1:48" ht="15.75">
      <c r="A309" s="82"/>
      <c r="B309" s="82"/>
      <c r="C309" s="82"/>
      <c r="D309" s="82"/>
      <c r="E309" s="82" t="s">
        <v>639</v>
      </c>
      <c r="F309" s="269"/>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434"/>
      <c r="AR309" s="7">
        <f t="shared" si="28"/>
        <v>16.179360704670433</v>
      </c>
      <c r="AS309" s="7">
        <f t="shared" si="28"/>
        <v>16.11490864838056</v>
      </c>
      <c r="AT309" s="7">
        <f t="shared" si="28"/>
        <v>15.837156950543326</v>
      </c>
      <c r="AU309" s="7">
        <f t="shared" si="28"/>
        <v>15.415959052448351</v>
      </c>
      <c r="AV309" s="7">
        <f t="shared" si="28"/>
        <v>15.230814351634374</v>
      </c>
    </row>
    <row r="310" spans="1:48" ht="15.75">
      <c r="A310" s="82"/>
      <c r="B310" s="82"/>
      <c r="C310" s="82"/>
      <c r="D310" s="82"/>
      <c r="E310" s="82" t="s">
        <v>640</v>
      </c>
      <c r="F310" s="269"/>
      <c r="G310" s="2" t="s">
        <v>105</v>
      </c>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434"/>
      <c r="AR310" s="7">
        <f t="shared" si="28"/>
        <v>94.176650305118713</v>
      </c>
      <c r="AS310" s="7">
        <f t="shared" si="28"/>
        <v>92.481323790444179</v>
      </c>
      <c r="AT310" s="7">
        <f t="shared" si="28"/>
        <v>91.571294767700991</v>
      </c>
      <c r="AU310" s="7">
        <f t="shared" si="28"/>
        <v>88.115402460860878</v>
      </c>
      <c r="AV310" s="7">
        <f t="shared" si="28"/>
        <v>87.56253068889761</v>
      </c>
    </row>
    <row r="311" spans="1:48" ht="15.75">
      <c r="A311" s="82"/>
      <c r="B311" s="82"/>
      <c r="C311" s="82"/>
      <c r="D311" s="82"/>
      <c r="E311" s="82"/>
      <c r="F311" s="269"/>
      <c r="G311" s="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7"/>
      <c r="AS311" s="7"/>
      <c r="AT311" s="7"/>
      <c r="AU311" s="7"/>
      <c r="AV311" s="7"/>
    </row>
    <row r="312" spans="1:48" ht="15">
      <c r="A312" s="82"/>
      <c r="B312" s="82"/>
      <c r="C312" s="82"/>
      <c r="D312" s="82"/>
      <c r="E312" s="260" t="s">
        <v>641</v>
      </c>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252"/>
      <c r="AS312" s="252"/>
      <c r="AT312" s="252"/>
      <c r="AU312" s="252"/>
      <c r="AV312" s="252"/>
    </row>
    <row r="313" spans="1:48" ht="15.75">
      <c r="A313" s="82"/>
      <c r="B313" s="82"/>
      <c r="C313" s="82"/>
      <c r="D313" s="82"/>
      <c r="E313" s="82" t="s">
        <v>634</v>
      </c>
      <c r="F313" s="269"/>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f t="shared" ref="AR313:AV319" si="29">AR31</f>
        <v>21.76</v>
      </c>
      <c r="AS313" s="7">
        <f t="shared" si="29"/>
        <v>25.6</v>
      </c>
      <c r="AT313" s="7">
        <f t="shared" si="29"/>
        <v>22.64</v>
      </c>
      <c r="AU313" s="7">
        <f t="shared" si="29"/>
        <v>22.21</v>
      </c>
      <c r="AV313" s="7">
        <f t="shared" si="29"/>
        <v>22.87</v>
      </c>
    </row>
    <row r="314" spans="1:48" ht="15.75">
      <c r="A314" s="82"/>
      <c r="B314" s="82"/>
      <c r="C314" s="82"/>
      <c r="D314" s="82"/>
      <c r="E314" s="82" t="s">
        <v>635</v>
      </c>
      <c r="F314" s="269"/>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f t="shared" si="29"/>
        <v>40.21</v>
      </c>
      <c r="AS314" s="7">
        <f t="shared" si="29"/>
        <v>43.95</v>
      </c>
      <c r="AT314" s="7">
        <f t="shared" si="29"/>
        <v>44.23</v>
      </c>
      <c r="AU314" s="7">
        <f t="shared" si="29"/>
        <v>44.77</v>
      </c>
      <c r="AV314" s="7">
        <f t="shared" si="29"/>
        <v>42.96</v>
      </c>
    </row>
    <row r="315" spans="1:48" ht="15.75">
      <c r="A315" s="82"/>
      <c r="B315" s="82"/>
      <c r="C315" s="82"/>
      <c r="D315" s="82"/>
      <c r="E315" s="82" t="s">
        <v>636</v>
      </c>
      <c r="F315" s="269"/>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f t="shared" si="29"/>
        <v>32.65</v>
      </c>
      <c r="AS315" s="7">
        <f t="shared" si="29"/>
        <v>34.369999999999997</v>
      </c>
      <c r="AT315" s="7">
        <f t="shared" si="29"/>
        <v>29.04</v>
      </c>
      <c r="AU315" s="7">
        <f t="shared" si="29"/>
        <v>30.35</v>
      </c>
      <c r="AV315" s="7">
        <f t="shared" si="29"/>
        <v>27.41</v>
      </c>
    </row>
    <row r="316" spans="1:48" ht="15.75">
      <c r="A316" s="82"/>
      <c r="B316" s="82"/>
      <c r="C316" s="82"/>
      <c r="D316" s="82"/>
      <c r="E316" s="82" t="s">
        <v>637</v>
      </c>
      <c r="F316" s="269"/>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f t="shared" si="29"/>
        <v>25.36</v>
      </c>
      <c r="AS316" s="7">
        <f t="shared" si="29"/>
        <v>25.05</v>
      </c>
      <c r="AT316" s="7">
        <f t="shared" si="29"/>
        <v>24.51</v>
      </c>
      <c r="AU316" s="7">
        <f t="shared" si="29"/>
        <v>24.1</v>
      </c>
      <c r="AV316" s="7">
        <f t="shared" si="29"/>
        <v>23.66</v>
      </c>
    </row>
    <row r="317" spans="1:48" ht="15.75">
      <c r="A317" s="82"/>
      <c r="B317" s="82"/>
      <c r="C317" s="82"/>
      <c r="D317" s="82"/>
      <c r="E317" s="82" t="s">
        <v>638</v>
      </c>
      <c r="F317" s="269"/>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f t="shared" si="29"/>
        <v>3.85</v>
      </c>
      <c r="AS317" s="7">
        <f t="shared" si="29"/>
        <v>3.87</v>
      </c>
      <c r="AT317" s="7">
        <f t="shared" si="29"/>
        <v>3.81</v>
      </c>
      <c r="AU317" s="7">
        <f t="shared" si="29"/>
        <v>3.87</v>
      </c>
      <c r="AV317" s="7">
        <f t="shared" si="29"/>
        <v>3.68</v>
      </c>
    </row>
    <row r="318" spans="1:48" ht="15.75">
      <c r="A318" s="82"/>
      <c r="B318" s="82"/>
      <c r="C318" s="82"/>
      <c r="D318" s="82"/>
      <c r="E318" s="82" t="s">
        <v>639</v>
      </c>
      <c r="F318" s="269"/>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f t="shared" si="29"/>
        <v>16.309999999999999</v>
      </c>
      <c r="AS318" s="7">
        <f t="shared" si="29"/>
        <v>16.100000000000001</v>
      </c>
      <c r="AT318" s="7">
        <f t="shared" si="29"/>
        <v>15.68</v>
      </c>
      <c r="AU318" s="7">
        <f t="shared" si="29"/>
        <v>15.11</v>
      </c>
      <c r="AV318" s="7">
        <f t="shared" si="29"/>
        <v>14.78</v>
      </c>
    </row>
    <row r="319" spans="1:48" ht="15.75">
      <c r="A319" s="82"/>
      <c r="B319" s="82"/>
      <c r="C319" s="82"/>
      <c r="D319" s="82"/>
      <c r="E319" s="82" t="s">
        <v>640</v>
      </c>
      <c r="F319" s="269"/>
      <c r="G319" s="2" t="s">
        <v>105</v>
      </c>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f t="shared" si="29"/>
        <v>93.05</v>
      </c>
      <c r="AS319" s="7">
        <f t="shared" si="29"/>
        <v>90.23</v>
      </c>
      <c r="AT319" s="7">
        <f t="shared" si="29"/>
        <v>88.25</v>
      </c>
      <c r="AU319" s="7">
        <f t="shared" si="29"/>
        <v>83.89</v>
      </c>
      <c r="AV319" s="7">
        <f t="shared" si="29"/>
        <v>82.16</v>
      </c>
    </row>
    <row r="320" spans="1:48" ht="15.75">
      <c r="A320" s="82"/>
      <c r="B320" s="82"/>
      <c r="C320" s="82"/>
      <c r="D320" s="82"/>
      <c r="E320" s="82"/>
      <c r="F320" s="269"/>
      <c r="G320" s="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7"/>
      <c r="AS320" s="7"/>
      <c r="AT320" s="7"/>
      <c r="AU320" s="7"/>
      <c r="AV320" s="7"/>
    </row>
    <row r="321" spans="1:48" ht="15">
      <c r="A321" s="82"/>
      <c r="B321" s="82"/>
      <c r="C321" s="82"/>
      <c r="D321" s="82"/>
      <c r="E321" s="260" t="s">
        <v>642</v>
      </c>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252"/>
      <c r="AS321" s="252"/>
      <c r="AT321" s="252"/>
      <c r="AU321" s="252"/>
      <c r="AV321" s="252"/>
    </row>
    <row r="322" spans="1:48" ht="15.75">
      <c r="A322" s="82"/>
      <c r="B322" s="82"/>
      <c r="C322" s="82"/>
      <c r="D322" s="82"/>
      <c r="E322" s="82" t="s">
        <v>634</v>
      </c>
      <c r="F322" s="269"/>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SUMPRODUCT(--($AM$412:$AM$459=1),AR$359:AR$406,$AO$412:$AO$459)</f>
        <v>-0.19279264050431311</v>
      </c>
      <c r="AS322" s="7" cm="1">
        <f t="array" ref="AS322">SUMPRODUCT(--($AM$412:$AM$459=1),AS$359:AS$406,$AO$412:$AO$459)</f>
        <v>2.2001631900932253E-2</v>
      </c>
      <c r="AT322" s="7" cm="1">
        <f t="array" ref="AT322">SUMPRODUCT(--($AM$412:$AM$459=1),AT$359:AT$406,$AO$412:$AO$459)</f>
        <v>0.23192641534401098</v>
      </c>
      <c r="AU322" s="7" cm="1">
        <f t="array" ref="AU322">SUMPRODUCT(--($AM$412:$AM$459=1),AU$359:AU$406,$AO$412:$AO$459)</f>
        <v>0.45152305406201781</v>
      </c>
      <c r="AV322" s="7" cm="1">
        <f t="array" ref="AV322">SUMPRODUCT(--($AM$412:$AM$459=1),AV$359:AV$406,$AO$412:$AO$459)</f>
        <v>0.66529514729525185</v>
      </c>
    </row>
    <row r="323" spans="1:48" ht="15.75">
      <c r="A323" s="82"/>
      <c r="B323" s="82"/>
      <c r="C323" s="82"/>
      <c r="D323" s="82"/>
      <c r="E323" s="82" t="s">
        <v>635</v>
      </c>
      <c r="F323" s="269"/>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SUMPRODUCT(--($AM$412:$AM$459=1),AR$359:AR$406,$AP$412:$AP$459)</f>
        <v>30.283311133399188</v>
      </c>
      <c r="AS323" s="7" cm="1">
        <f t="array" ref="AS323">SUMPRODUCT(--($AM$412:$AM$459=1),AS$359:AS$406,$AP$412:$AP$459)</f>
        <v>33.078094553650978</v>
      </c>
      <c r="AT323" s="7" cm="1">
        <f t="array" ref="AT323">SUMPRODUCT(--($AM$412:$AM$459=1),AT$359:AT$406,$AP$412:$AP$459)</f>
        <v>25.55780701558113</v>
      </c>
      <c r="AU323" s="7" cm="1">
        <f t="array" ref="AU323">SUMPRODUCT(--($AM$412:$AM$459=1),AU$359:AU$406,$AP$412:$AP$459)</f>
        <v>27.087453651071158</v>
      </c>
      <c r="AV323" s="7" cm="1">
        <f t="array" ref="AV323">SUMPRODUCT(--($AM$412:$AM$459=1),AV$359:AV$406,$AP$412:$AP$459)</f>
        <v>27.689073449879647</v>
      </c>
    </row>
    <row r="324" spans="1:48" ht="15.75">
      <c r="A324" s="82"/>
      <c r="B324" s="82"/>
      <c r="C324" s="82"/>
      <c r="D324" s="82"/>
      <c r="E324" s="82" t="s">
        <v>636</v>
      </c>
      <c r="F324" s="269"/>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SUMPRODUCT(--($AM$412:$AM$459=1),AR$359:AR$406,$AQ$412:$AQ$459)</f>
        <v>5.5858551844122042</v>
      </c>
      <c r="AS324" s="7" cm="1">
        <f t="array" ref="AS324">SUMPRODUCT(--($AM$412:$AM$459=1),AS$359:AS$406,$AQ$412:$AQ$459)</f>
        <v>2.216143175576359</v>
      </c>
      <c r="AT324" s="7" cm="1">
        <f t="array" ref="AT324">SUMPRODUCT(--($AM$412:$AM$459=1),AT$359:AT$406,$AQ$412:$AQ$459)</f>
        <v>2.748338225857641</v>
      </c>
      <c r="AU324" s="7" cm="1">
        <f t="array" ref="AU324">SUMPRODUCT(--($AM$412:$AM$459=1),AU$359:AU$406,$AQ$412:$AQ$459)</f>
        <v>1.6957843707262967</v>
      </c>
      <c r="AV324" s="7" cm="1">
        <f t="array" ref="AV324">SUMPRODUCT(--($AM$412:$AM$459=1),AV$359:AV$406,$AQ$412:$AQ$459)</f>
        <v>1.9973370906783736</v>
      </c>
    </row>
    <row r="325" spans="1:48" ht="15.75">
      <c r="A325" s="82"/>
      <c r="B325" s="82"/>
      <c r="C325" s="82"/>
      <c r="D325" s="82"/>
      <c r="E325" s="82" t="s">
        <v>637</v>
      </c>
      <c r="F325" s="269"/>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SUMPRODUCT(--($AM$412:$AM$459=1),AR$359:AR$406,$AR$412:$AR$459)</f>
        <v>-0.20552486215736121</v>
      </c>
      <c r="AS325" s="7" cm="1">
        <f t="array" ref="AS325">SUMPRODUCT(--($AM$412:$AM$459=1),AS$359:AS$406,$AR$412:$AR$459)</f>
        <v>2.3454642002140844E-2</v>
      </c>
      <c r="AT325" s="7" cm="1">
        <f t="array" ref="AT325">SUMPRODUCT(--($AM$412:$AM$459=1),AT$359:AT$406,$AR$412:$AR$459)</f>
        <v>0.24724307120614583</v>
      </c>
      <c r="AU325" s="7" cm="1">
        <f t="array" ref="AU325">SUMPRODUCT(--($AM$412:$AM$459=1),AU$359:AU$406,$AR$412:$AR$459)</f>
        <v>0.48134209482384721</v>
      </c>
      <c r="AV325" s="7" cm="1">
        <f t="array" ref="AV325">SUMPRODUCT(--($AM$412:$AM$459=1),AV$359:AV$406,$AR$412:$AR$459)</f>
        <v>0.70923191406136155</v>
      </c>
    </row>
    <row r="326" spans="1:48" ht="15.75">
      <c r="A326" s="82"/>
      <c r="B326" s="82"/>
      <c r="C326" s="82"/>
      <c r="D326" s="82"/>
      <c r="E326" s="82" t="s">
        <v>638</v>
      </c>
      <c r="F326" s="269"/>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SUMPRODUCT(--($AM$412:$AM$459=1),AR$359:AR$406,$AS$412:$AS$459)</f>
        <v>-3.1964577518441895E-2</v>
      </c>
      <c r="AS326" s="7" cm="1">
        <f t="array" ref="AS326">SUMPRODUCT(--($AM$412:$AM$459=1),AS$359:AS$406,$AS$412:$AS$459)</f>
        <v>3.6478200961921042E-3</v>
      </c>
      <c r="AT326" s="7" cm="1">
        <f t="array" ref="AT326">SUMPRODUCT(--($AM$412:$AM$459=1),AT$359:AT$406,$AS$412:$AS$459)</f>
        <v>3.8452867611780753E-2</v>
      </c>
      <c r="AU326" s="7" cm="1">
        <f t="array" ref="AU326">SUMPRODUCT(--($AM$412:$AM$459=1),AU$359:AU$406,$AS$412:$AS$459)</f>
        <v>7.4861486544171879E-2</v>
      </c>
      <c r="AV326" s="7" cm="1">
        <f t="array" ref="AV326">SUMPRODUCT(--($AM$412:$AM$459=1),AV$359:AV$406,$AS$412:$AS$459)</f>
        <v>0.11030440919702299</v>
      </c>
    </row>
    <row r="327" spans="1:48" ht="15.75">
      <c r="A327" s="82"/>
      <c r="B327" s="82"/>
      <c r="C327" s="82"/>
      <c r="D327" s="82"/>
      <c r="E327" s="82" t="s">
        <v>639</v>
      </c>
      <c r="F327" s="269"/>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SUMPRODUCT(--($AM$412:$AM$459=1),AR$359:AR$406,$AT$412:$AT$459)</f>
        <v>-0.13063929532956492</v>
      </c>
      <c r="AS327" s="7" cm="1">
        <f t="array" ref="AS327">SUMPRODUCT(--($AM$412:$AM$459=1),AS$359:AS$406,$AT$412:$AT$459)</f>
        <v>1.4908648380558711E-2</v>
      </c>
      <c r="AT327" s="7" cm="1">
        <f t="array" ref="AT327">SUMPRODUCT(--($AM$412:$AM$459=1),AT$359:AT$406,$AT$412:$AT$459)</f>
        <v>0.15715695054332612</v>
      </c>
      <c r="AU327" s="7" cm="1">
        <f t="array" ref="AU327">SUMPRODUCT(--($AM$412:$AM$459=1),AU$359:AU$406,$AT$412:$AT$459)</f>
        <v>0.3059590524483502</v>
      </c>
      <c r="AV327" s="7" cm="1">
        <f t="array" ref="AV327">SUMPRODUCT(--($AM$412:$AM$459=1),AV$359:AV$406,$AT$412:$AT$459)</f>
        <v>0.45081435163437372</v>
      </c>
    </row>
    <row r="328" spans="1:48" ht="15.75">
      <c r="A328" s="82"/>
      <c r="B328" s="82"/>
      <c r="C328" s="82"/>
      <c r="D328" s="82"/>
      <c r="E328" s="82" t="s">
        <v>640</v>
      </c>
      <c r="F328" s="269"/>
      <c r="G328" s="2" t="s">
        <v>105</v>
      </c>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147"/>
      <c r="AR328" s="7" cm="1">
        <f t="array" ref="AR328">SUMPRODUCT(--($AM$412:$AM$459=1),AR$359:AR$406,$AU$412:$AU$459)</f>
        <v>-5.3789694881292704E-2</v>
      </c>
      <c r="AS328" s="7" cm="1">
        <f t="array" ref="AS328">SUMPRODUCT(--($AM$412:$AM$459=1),AS$359:AS$406,$AU$412:$AU$459)</f>
        <v>0.6950437904441773</v>
      </c>
      <c r="AT328" s="7" cm="1">
        <f t="array" ref="AT328">SUMPRODUCT(--($AM$412:$AM$459=1),AT$359:AT$406,$AU$412:$AU$459)</f>
        <v>1.4971747677010003</v>
      </c>
      <c r="AU328" s="7" cm="1">
        <f t="array" ref="AU328">SUMPRODUCT(--($AM$412:$AM$459=1),AU$359:AU$406,$AU$412:$AU$459)</f>
        <v>2.1302024608608732</v>
      </c>
      <c r="AV328" s="7" cm="1">
        <f t="array" ref="AV328">SUMPRODUCT(--($AM$412:$AM$459=1),AV$359:AV$406,$AU$412:$AU$459)</f>
        <v>2.9401306888976113</v>
      </c>
    </row>
    <row r="329" spans="1:48" ht="15.75">
      <c r="A329" s="82"/>
      <c r="B329" s="82"/>
      <c r="C329" s="82"/>
      <c r="D329" s="82"/>
      <c r="E329" s="82"/>
      <c r="F329" s="269"/>
      <c r="G329" s="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147"/>
      <c r="AR329" s="7"/>
      <c r="AS329" s="7"/>
      <c r="AT329" s="7"/>
      <c r="AU329" s="7"/>
      <c r="AV329" s="7"/>
    </row>
    <row r="330" spans="1:48" ht="15">
      <c r="A330" s="82"/>
      <c r="B330" s="82"/>
      <c r="C330" s="82"/>
      <c r="D330" s="82"/>
      <c r="E330" s="260" t="s">
        <v>643</v>
      </c>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252"/>
      <c r="AS330" s="252"/>
      <c r="AT330" s="252"/>
      <c r="AU330" s="252"/>
      <c r="AV330" s="252"/>
    </row>
    <row r="331" spans="1:48" ht="15.75">
      <c r="A331" s="82"/>
      <c r="B331" s="82"/>
      <c r="C331" s="82"/>
      <c r="D331" s="82"/>
      <c r="E331" s="82" t="s">
        <v>634</v>
      </c>
      <c r="F331" s="269"/>
      <c r="G331" s="2" t="s">
        <v>105</v>
      </c>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147"/>
      <c r="AR331" s="7" cm="1">
        <f t="array" ref="AR331">SUMPRODUCT(--($AM$412:$AM$459=2),AR$359:AR$406,$AO$412:$AO$459)</f>
        <v>10.827126463094642</v>
      </c>
      <c r="AS331" s="7" cm="1">
        <f t="array" ref="AS331">SUMPRODUCT(--($AM$412:$AM$459=2),AS$359:AS$406,$AO$412:$AO$459)</f>
        <v>14.425456143915873</v>
      </c>
      <c r="AT331" s="7" cm="1">
        <f t="array" ref="AT331">SUMPRODUCT(--($AM$412:$AM$459=2),AT$359:AT$406,$AO$412:$AO$459)</f>
        <v>17.061719712168255</v>
      </c>
      <c r="AU331" s="7" cm="1">
        <f t="array" ref="AU331">SUMPRODUCT(--($AM$412:$AM$459=2),AU$359:AU$406,$AO$412:$AO$459)</f>
        <v>19.7521995124687</v>
      </c>
      <c r="AV331" s="7" cm="1">
        <f t="array" ref="AV331">SUMPRODUCT(--($AM$412:$AM$459=2),AV$359:AV$406,$AO$412:$AO$459)</f>
        <v>23.420726654181269</v>
      </c>
    </row>
    <row r="332" spans="1:48" ht="15.75">
      <c r="A332" s="82"/>
      <c r="B332" s="82"/>
      <c r="C332" s="82"/>
      <c r="D332" s="82"/>
      <c r="E332" s="82" t="s">
        <v>635</v>
      </c>
      <c r="F332" s="269"/>
      <c r="G332" s="2" t="s">
        <v>105</v>
      </c>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147"/>
      <c r="AR332" s="7" cm="1">
        <f t="array" ref="AR332">SUMPRODUCT(--($AM$412:$AM$459=2),AR$359:AR$406,$AP$412:$AP$459)</f>
        <v>4.0712115369053583</v>
      </c>
      <c r="AS332" s="7" cm="1">
        <f t="array" ref="AS332">SUMPRODUCT(--($AM$412:$AM$459=2),AS$359:AS$406,$AP$412:$AP$459)</f>
        <v>5.9028228560841258</v>
      </c>
      <c r="AT332" s="7" cm="1">
        <f t="array" ref="AT332">SUMPRODUCT(--($AM$412:$AM$459=2),AT$359:AT$406,$AP$412:$AP$459)</f>
        <v>3.0513622878317475</v>
      </c>
      <c r="AU332" s="7" cm="1">
        <f t="array" ref="AU332">SUMPRODUCT(--($AM$412:$AM$459=2),AU$359:AU$406,$AP$412:$AP$459)</f>
        <v>1.2843244875312969</v>
      </c>
      <c r="AV332" s="7" cm="1">
        <f t="array" ref="AV332">SUMPRODUCT(--($AM$412:$AM$459=2),AV$359:AV$406,$AP$412:$AP$459)</f>
        <v>1.3033673458187278</v>
      </c>
    </row>
    <row r="333" spans="1:48" ht="15.75">
      <c r="A333" s="82"/>
      <c r="B333" s="82"/>
      <c r="C333" s="82"/>
      <c r="D333" s="82"/>
      <c r="E333" s="82" t="s">
        <v>636</v>
      </c>
      <c r="F333" s="269"/>
      <c r="G333" s="2" t="s">
        <v>105</v>
      </c>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147"/>
      <c r="AR333" s="7" cm="1">
        <f t="array" ref="AR333">SUMPRODUCT(--($AM$412:$AM$459=2),AR$359:AR$406,$AQ$412:$AQ$459)</f>
        <v>0</v>
      </c>
      <c r="AS333" s="7" cm="1">
        <f t="array" ref="AS333">SUMPRODUCT(--($AM$412:$AM$459=2),AS$359:AS$406,$AQ$412:$AQ$459)</f>
        <v>0</v>
      </c>
      <c r="AT333" s="7" cm="1">
        <f t="array" ref="AT333">SUMPRODUCT(--($AM$412:$AM$459=2),AT$359:AT$406,$AQ$412:$AQ$459)</f>
        <v>0</v>
      </c>
      <c r="AU333" s="7" cm="1">
        <f t="array" ref="AU333">SUMPRODUCT(--($AM$412:$AM$459=2),AU$359:AU$406,$AQ$412:$AQ$459)</f>
        <v>0</v>
      </c>
      <c r="AV333" s="7" cm="1">
        <f t="array" ref="AV333">SUMPRODUCT(--($AM$412:$AM$459=2),AV$359:AV$406,$AQ$412:$AQ$459)</f>
        <v>0</v>
      </c>
    </row>
    <row r="334" spans="1:48" ht="15.75">
      <c r="A334" s="82"/>
      <c r="B334" s="82"/>
      <c r="C334" s="82"/>
      <c r="D334" s="82"/>
      <c r="E334" s="82" t="s">
        <v>637</v>
      </c>
      <c r="F334" s="269"/>
      <c r="G334" s="2" t="s">
        <v>105</v>
      </c>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147"/>
      <c r="AR334" s="7" cm="1">
        <f t="array" ref="AR334">SUMPRODUCT(--($AM$412:$AM$459=2),AR$359:AR$406,$AR$412:$AR$459)</f>
        <v>0</v>
      </c>
      <c r="AS334" s="7" cm="1">
        <f t="array" ref="AS334">SUMPRODUCT(--($AM$412:$AM$459=2),AS$359:AS$406,$AR$412:$AR$459)</f>
        <v>0</v>
      </c>
      <c r="AT334" s="7" cm="1">
        <f t="array" ref="AT334">SUMPRODUCT(--($AM$412:$AM$459=2),AT$359:AT$406,$AR$412:$AR$459)</f>
        <v>0</v>
      </c>
      <c r="AU334" s="7" cm="1">
        <f t="array" ref="AU334">SUMPRODUCT(--($AM$412:$AM$459=2),AU$359:AU$406,$AR$412:$AR$459)</f>
        <v>0</v>
      </c>
      <c r="AV334" s="7" cm="1">
        <f t="array" ref="AV334">SUMPRODUCT(--($AM$412:$AM$459=2),AV$359:AV$406,$AR$412:$AR$459)</f>
        <v>0</v>
      </c>
    </row>
    <row r="335" spans="1:48" ht="15.75">
      <c r="A335" s="82"/>
      <c r="B335" s="82"/>
      <c r="C335" s="82"/>
      <c r="D335" s="82"/>
      <c r="E335" s="82" t="s">
        <v>638</v>
      </c>
      <c r="F335" s="269"/>
      <c r="G335" s="2" t="s">
        <v>105</v>
      </c>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147"/>
      <c r="AR335" s="7" cm="1">
        <f t="array" ref="AR335">SUMPRODUCT(--($AM$412:$AM$459=2),AR$359:AR$406,$AS$412:$AS$459)</f>
        <v>0</v>
      </c>
      <c r="AS335" s="7" cm="1">
        <f t="array" ref="AS335">SUMPRODUCT(--($AM$412:$AM$459=2),AS$359:AS$406,$AS$412:$AS$459)</f>
        <v>0</v>
      </c>
      <c r="AT335" s="7" cm="1">
        <f t="array" ref="AT335">SUMPRODUCT(--($AM$412:$AM$459=2),AT$359:AT$406,$AS$412:$AS$459)</f>
        <v>0</v>
      </c>
      <c r="AU335" s="7" cm="1">
        <f t="array" ref="AU335">SUMPRODUCT(--($AM$412:$AM$459=2),AU$359:AU$406,$AS$412:$AS$459)</f>
        <v>0</v>
      </c>
      <c r="AV335" s="7" cm="1">
        <f t="array" ref="AV335">SUMPRODUCT(--($AM$412:$AM$459=2),AV$359:AV$406,$AS$412:$AS$459)</f>
        <v>0</v>
      </c>
    </row>
    <row r="336" spans="1:48" ht="15.75">
      <c r="A336" s="82"/>
      <c r="B336" s="82"/>
      <c r="C336" s="82"/>
      <c r="D336" s="82"/>
      <c r="E336" s="82" t="s">
        <v>639</v>
      </c>
      <c r="F336" s="269"/>
      <c r="G336" s="2" t="s">
        <v>105</v>
      </c>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147"/>
      <c r="AR336" s="7" cm="1">
        <f t="array" ref="AR336">SUMPRODUCT(--($AM$412:$AM$459=2),AR$359:AR$406,$AT$412:$AT$459)</f>
        <v>0</v>
      </c>
      <c r="AS336" s="7" cm="1">
        <f t="array" ref="AS336">SUMPRODUCT(--($AM$412:$AM$459=2),AS$359:AS$406,$AT$412:$AT$459)</f>
        <v>0</v>
      </c>
      <c r="AT336" s="7" cm="1">
        <f t="array" ref="AT336">SUMPRODUCT(--($AM$412:$AM$459=2),AT$359:AT$406,$AT$412:$AT$459)</f>
        <v>0</v>
      </c>
      <c r="AU336" s="7" cm="1">
        <f t="array" ref="AU336">SUMPRODUCT(--($AM$412:$AM$459=2),AU$359:AU$406,$AT$412:$AT$459)</f>
        <v>0</v>
      </c>
      <c r="AV336" s="7" cm="1">
        <f t="array" ref="AV336">SUMPRODUCT(--($AM$412:$AM$459=2),AV$359:AV$406,$AT$412:$AT$459)</f>
        <v>0</v>
      </c>
    </row>
    <row r="337" spans="1:48" ht="15.75">
      <c r="A337" s="82"/>
      <c r="B337" s="82"/>
      <c r="C337" s="82"/>
      <c r="D337" s="82"/>
      <c r="E337" s="82" t="s">
        <v>640</v>
      </c>
      <c r="F337" s="269"/>
      <c r="G337" s="2" t="s">
        <v>105</v>
      </c>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147"/>
      <c r="AR337" s="7" cm="1">
        <f t="array" ref="AR337">SUMPRODUCT(--($AM$412:$AM$459=2),AR$359:AR$406,$AU$412:$AU$459)</f>
        <v>1.1804399999999999</v>
      </c>
      <c r="AS337" s="7" cm="1">
        <f t="array" ref="AS337">SUMPRODUCT(--($AM$412:$AM$459=2),AS$359:AS$406,$AU$412:$AU$459)</f>
        <v>1.5562800000000001</v>
      </c>
      <c r="AT337" s="7" cm="1">
        <f t="array" ref="AT337">SUMPRODUCT(--($AM$412:$AM$459=2),AT$359:AT$406,$AU$412:$AU$459)</f>
        <v>1.82412</v>
      </c>
      <c r="AU337" s="7" cm="1">
        <f t="array" ref="AU337">SUMPRODUCT(--($AM$412:$AM$459=2),AU$359:AU$406,$AU$412:$AU$459)</f>
        <v>2.0951999999999997</v>
      </c>
      <c r="AV337" s="7" cm="1">
        <f t="array" ref="AV337">SUMPRODUCT(--($AM$412:$AM$459=2),AV$359:AV$406,$AU$412:$AU$459)</f>
        <v>2.4623999999999997</v>
      </c>
    </row>
    <row r="338" spans="1:48" ht="15.75">
      <c r="A338" s="82"/>
      <c r="B338" s="82"/>
      <c r="C338" s="82"/>
      <c r="D338" s="82"/>
      <c r="E338" s="82"/>
      <c r="F338" s="269"/>
      <c r="G338" s="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311"/>
      <c r="AQ338" s="147"/>
      <c r="AR338" s="7"/>
      <c r="AS338" s="7"/>
      <c r="AT338" s="7"/>
      <c r="AU338" s="7"/>
      <c r="AV338" s="7"/>
    </row>
    <row r="339" spans="1:48" ht="15">
      <c r="A339" s="2"/>
      <c r="B339" s="2"/>
      <c r="C339" s="28" t="s">
        <v>644</v>
      </c>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9"/>
      <c r="AR339" s="28"/>
      <c r="AS339" s="28"/>
      <c r="AT339" s="28"/>
      <c r="AU339" s="28"/>
      <c r="AV339" s="28"/>
    </row>
    <row r="340" spans="1:48" ht="15">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147"/>
      <c r="AR340" s="82"/>
      <c r="AS340" s="82"/>
      <c r="AT340" s="82"/>
      <c r="AU340" s="82"/>
      <c r="AV340" s="82"/>
    </row>
    <row r="341" spans="1:48" ht="15">
      <c r="A341" s="82"/>
      <c r="B341" s="82"/>
      <c r="C341" s="82"/>
      <c r="D341" s="82"/>
      <c r="E341" s="260" t="s">
        <v>645</v>
      </c>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147"/>
      <c r="AR341" s="252"/>
      <c r="AS341" s="252"/>
      <c r="AT341" s="252"/>
      <c r="AU341" s="252"/>
      <c r="AV341" s="252"/>
    </row>
    <row r="342" spans="1:48" ht="15.75">
      <c r="A342" s="82"/>
      <c r="B342" s="82"/>
      <c r="C342" s="82"/>
      <c r="D342" s="82"/>
      <c r="E342" s="82" t="s">
        <v>543</v>
      </c>
      <c r="F342" s="269"/>
      <c r="G342" s="2" t="s">
        <v>105</v>
      </c>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147"/>
      <c r="AR342" s="7">
        <f>SUMPRODUCT(AR463:AR469,AR$304:AR$310)</f>
        <v>39.70221522423617</v>
      </c>
      <c r="AS342" s="7">
        <f>SUMPRODUCT(AS463:AS469,AS$304:AS$310)</f>
        <v>40.1349993787573</v>
      </c>
      <c r="AT342" s="7">
        <f>SUMPRODUCT(AT463:AT469,AT$304:AT$310)</f>
        <v>34.377490962807961</v>
      </c>
      <c r="AU342" s="7">
        <f>SUMPRODUCT(AU463:AU469,AU$304:AU$310)</f>
        <v>32.06404538695309</v>
      </c>
      <c r="AV342" s="7">
        <f>SUMPRODUCT(AV463:AV469,AV$304:AV$310)</f>
        <v>28.546775996464525</v>
      </c>
    </row>
    <row r="343" spans="1:48" ht="15.75">
      <c r="A343" s="82"/>
      <c r="B343" s="82"/>
      <c r="C343" s="82"/>
      <c r="D343" s="82"/>
      <c r="E343" s="82" t="s">
        <v>646</v>
      </c>
      <c r="F343" s="269"/>
      <c r="G343" s="2" t="s">
        <v>105</v>
      </c>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147"/>
      <c r="AR343" s="7">
        <f>SUMPRODUCT(AR470:AR476,AR$304:AR$310)</f>
        <v>148.24249899492165</v>
      </c>
      <c r="AS343" s="7">
        <f>SUMPRODUCT(AS470:AS476,AS$304:AS$310)</f>
        <v>162.19716466248553</v>
      </c>
      <c r="AT343" s="7">
        <f>SUMPRODUCT(AT470:AT476,AT$304:AT$310)</f>
        <v>152.22651314944486</v>
      </c>
      <c r="AU343" s="7">
        <f>SUMPRODUCT(AU470:AU476,AU$304:AU$310)</f>
        <v>154.31945661590865</v>
      </c>
      <c r="AV343" s="7">
        <f>SUMPRODUCT(AV470:AV476,AV$304:AV$310)</f>
        <v>158.08419768989475</v>
      </c>
    </row>
    <row r="344" spans="1:48" ht="15.75">
      <c r="A344" s="82"/>
      <c r="B344" s="82"/>
      <c r="C344" s="82"/>
      <c r="D344" s="82"/>
      <c r="E344" s="82" t="s">
        <v>647</v>
      </c>
      <c r="F344" s="269"/>
      <c r="G344" s="2" t="s">
        <v>105</v>
      </c>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147"/>
      <c r="AR344" s="7">
        <f>SUMPRODUCT(AR477:AR483,AR$304:AR$310)</f>
        <v>0</v>
      </c>
      <c r="AS344" s="7">
        <f>SUMPRODUCT(AS477:AS483,AS$304:AS$310)</f>
        <v>0</v>
      </c>
      <c r="AT344" s="7">
        <f>SUMPRODUCT(AT477:AT483,AT$304:AT$310)</f>
        <v>0</v>
      </c>
      <c r="AU344" s="7">
        <f>SUMPRODUCT(AU477:AU483,AU$304:AU$310)</f>
        <v>0</v>
      </c>
      <c r="AV344" s="7">
        <f>SUMPRODUCT(AV477:AV483,AV$304:AV$310)</f>
        <v>0</v>
      </c>
    </row>
    <row r="345" spans="1:48" ht="15.75">
      <c r="A345" s="82"/>
      <c r="B345" s="82"/>
      <c r="C345" s="82"/>
      <c r="D345" s="82"/>
      <c r="E345" s="82" t="s">
        <v>648</v>
      </c>
      <c r="F345" s="269"/>
      <c r="G345" s="2" t="s">
        <v>105</v>
      </c>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147"/>
      <c r="AR345" s="7">
        <f>SUMPRODUCT(AR484:AR490,AR$304:AR$310)</f>
        <v>4.1304818069105069</v>
      </c>
      <c r="AS345" s="7">
        <f>SUMPRODUCT(AS484:AS490,AS$304:AS$310)</f>
        <v>3.6855063434379631</v>
      </c>
      <c r="AT345" s="7">
        <f>SUMPRODUCT(AT484:AT490,AT$304:AT$310)</f>
        <v>3.7005172746396813</v>
      </c>
      <c r="AU345" s="7">
        <f>SUMPRODUCT(AU484:AU490,AU$304:AU$310)</f>
        <v>3.7152733865636698</v>
      </c>
      <c r="AV345" s="7">
        <f>SUMPRODUCT(AV484:AV490,AV$304:AV$310)</f>
        <v>3.6982539926169307</v>
      </c>
    </row>
    <row r="346" spans="1:48" ht="15.75">
      <c r="A346" s="82"/>
      <c r="B346" s="82"/>
      <c r="C346" s="82"/>
      <c r="D346" s="82"/>
      <c r="E346" s="82" t="s">
        <v>67</v>
      </c>
      <c r="F346" s="269"/>
      <c r="G346" s="2" t="s">
        <v>105</v>
      </c>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147"/>
      <c r="AR346" s="7">
        <f>SUMPRODUCT(AR491:AR497,AR$304:AR$310)</f>
        <v>92.040782644822059</v>
      </c>
      <c r="AS346" s="7">
        <f>SUMPRODUCT(AS491:AS497,AS$304:AS$310)</f>
        <v>90.686941847319844</v>
      </c>
      <c r="AT346" s="7">
        <f>SUMPRODUCT(AT491:AT497,AT$304:AT$310)</f>
        <v>89.999442946938814</v>
      </c>
      <c r="AU346" s="7">
        <f>SUMPRODUCT(AU491:AU497,AU$304:AU$310)</f>
        <v>89.217326864993368</v>
      </c>
      <c r="AV346" s="7">
        <f>SUMPRODUCT(AV491:AV497,AV$304:AV$310)</f>
        <v>88.532521385558852</v>
      </c>
    </row>
    <row r="347" spans="1:48" ht="15.75">
      <c r="A347" s="82"/>
      <c r="B347" s="82"/>
      <c r="C347" s="82"/>
      <c r="D347" s="82"/>
      <c r="E347" s="82" t="s">
        <v>649</v>
      </c>
      <c r="F347" s="269"/>
      <c r="G347" s="2" t="s">
        <v>105</v>
      </c>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147"/>
      <c r="AR347" s="7">
        <f>SUMPRODUCT(AR498:AR504,AR$304:AR$310)</f>
        <v>0.40725457653002706</v>
      </c>
      <c r="AS347" s="7">
        <f>SUMPRODUCT(AS498:AS504,AS$304:AS$310)</f>
        <v>0.40324103005075412</v>
      </c>
      <c r="AT347" s="7">
        <f>SUMPRODUCT(AT498:AT504,AT$304:AT$310)</f>
        <v>0.27133698001374629</v>
      </c>
      <c r="AU347" s="7">
        <f>SUMPRODUCT(AU498:AU504,AU$304:AU$310)</f>
        <v>0.34274791611793121</v>
      </c>
      <c r="AV347" s="7">
        <f>SUMPRODUCT(AV498:AV504,AV$304:AV$310)</f>
        <v>0.40693198710854239</v>
      </c>
    </row>
    <row r="348" spans="1:48" ht="15.75">
      <c r="A348" s="82"/>
      <c r="B348" s="82"/>
      <c r="C348" s="82"/>
      <c r="D348" s="82"/>
      <c r="E348" s="82"/>
      <c r="F348" s="269"/>
      <c r="G348" s="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147"/>
      <c r="AR348" s="7"/>
      <c r="AS348" s="7"/>
      <c r="AT348" s="7"/>
      <c r="AU348" s="7"/>
      <c r="AV348" s="7"/>
    </row>
    <row r="349" spans="1:48" ht="15.75">
      <c r="A349" s="82"/>
      <c r="B349" s="82"/>
      <c r="C349" s="82"/>
      <c r="D349" s="82"/>
      <c r="E349" s="82" t="s">
        <v>543</v>
      </c>
      <c r="F349" s="269"/>
      <c r="G349" s="2" t="s">
        <v>209</v>
      </c>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147"/>
      <c r="AR349" s="126">
        <f>AR342/SUM(AR$342:AR$347)</f>
        <v>0.13953944910260196</v>
      </c>
      <c r="AS349" s="126">
        <f t="shared" ref="AS349:AV349" si="30">AS342/SUM(AS$342:AS$347)</f>
        <v>0.13508562273969218</v>
      </c>
      <c r="AT349" s="126">
        <f t="shared" si="30"/>
        <v>0.12252500773171794</v>
      </c>
      <c r="AU349" s="126">
        <f t="shared" si="30"/>
        <v>0.11465414152779485</v>
      </c>
      <c r="AV349" s="126">
        <f t="shared" si="30"/>
        <v>0.10221975442776389</v>
      </c>
    </row>
    <row r="350" spans="1:48" ht="15.75">
      <c r="A350" s="82"/>
      <c r="B350" s="82"/>
      <c r="C350" s="82"/>
      <c r="D350" s="82"/>
      <c r="E350" s="82" t="s">
        <v>646</v>
      </c>
      <c r="F350" s="269"/>
      <c r="G350" s="2" t="s">
        <v>209</v>
      </c>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147"/>
      <c r="AR350" s="126">
        <f t="shared" ref="AR350:AV350" si="31">AR343/SUM(AR$342:AR$347)</f>
        <v>0.52102071701824959</v>
      </c>
      <c r="AS350" s="126">
        <f t="shared" si="31"/>
        <v>0.54592015283899753</v>
      </c>
      <c r="AT350" s="126">
        <f t="shared" si="31"/>
        <v>0.54255136655513292</v>
      </c>
      <c r="AU350" s="126">
        <f t="shared" si="31"/>
        <v>0.55181324146117394</v>
      </c>
      <c r="AV350" s="126">
        <f t="shared" si="31"/>
        <v>0.56606489884435396</v>
      </c>
    </row>
    <row r="351" spans="1:48" ht="15.75">
      <c r="A351" s="82"/>
      <c r="B351" s="82"/>
      <c r="C351" s="82"/>
      <c r="D351" s="82"/>
      <c r="E351" s="82" t="s">
        <v>647</v>
      </c>
      <c r="F351" s="269"/>
      <c r="G351" s="2" t="s">
        <v>209</v>
      </c>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147"/>
      <c r="AR351" s="126">
        <f>AR344/SUM(AR$342:AR$347)</f>
        <v>0</v>
      </c>
      <c r="AS351" s="126">
        <f t="shared" ref="AS351:AV351" si="32">AS344/SUM(AS$342:AS$347)</f>
        <v>0</v>
      </c>
      <c r="AT351" s="126">
        <f t="shared" si="32"/>
        <v>0</v>
      </c>
      <c r="AU351" s="126">
        <f t="shared" si="32"/>
        <v>0</v>
      </c>
      <c r="AV351" s="126">
        <f t="shared" si="32"/>
        <v>0</v>
      </c>
    </row>
    <row r="352" spans="1:48" ht="15.75">
      <c r="A352" s="82"/>
      <c r="B352" s="82"/>
      <c r="C352" s="82"/>
      <c r="D352" s="82"/>
      <c r="E352" s="82" t="s">
        <v>648</v>
      </c>
      <c r="F352" s="269"/>
      <c r="G352" s="2" t="s">
        <v>209</v>
      </c>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147"/>
      <c r="AR352" s="126">
        <f t="shared" ref="AR352:AV352" si="33">AR345/SUM(AR$342:AR$347)</f>
        <v>1.4517203954724689E-2</v>
      </c>
      <c r="AS352" s="126">
        <f t="shared" si="33"/>
        <v>1.2404607629766416E-2</v>
      </c>
      <c r="AT352" s="126">
        <f t="shared" si="33"/>
        <v>1.3189034306695326E-2</v>
      </c>
      <c r="AU352" s="126">
        <f t="shared" si="33"/>
        <v>1.3285019888689688E-2</v>
      </c>
      <c r="AV352" s="126">
        <f t="shared" si="33"/>
        <v>1.3242637802027767E-2</v>
      </c>
    </row>
    <row r="353" spans="1:48" ht="15.75">
      <c r="A353" s="82"/>
      <c r="B353" s="82"/>
      <c r="C353" s="82"/>
      <c r="D353" s="82"/>
      <c r="E353" s="82" t="s">
        <v>67</v>
      </c>
      <c r="F353" s="269"/>
      <c r="G353" s="2" t="s">
        <v>209</v>
      </c>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147"/>
      <c r="AR353" s="126">
        <f t="shared" ref="AR353:AV353" si="34">AR346/SUM(AR$342:AR$347)</f>
        <v>0.32349127202833278</v>
      </c>
      <c r="AS353" s="126">
        <f t="shared" si="34"/>
        <v>0.30523239575001498</v>
      </c>
      <c r="AT353" s="126">
        <f t="shared" si="34"/>
        <v>0.32076751775904716</v>
      </c>
      <c r="AU353" s="126">
        <f t="shared" si="34"/>
        <v>0.31902200416896659</v>
      </c>
      <c r="AV353" s="126">
        <f t="shared" si="34"/>
        <v>0.31701557457918828</v>
      </c>
    </row>
    <row r="354" spans="1:48" ht="15.75">
      <c r="A354" s="82"/>
      <c r="B354" s="82"/>
      <c r="C354" s="82"/>
      <c r="D354" s="82"/>
      <c r="E354" s="82" t="s">
        <v>649</v>
      </c>
      <c r="F354" s="269"/>
      <c r="G354" s="2" t="s">
        <v>209</v>
      </c>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147"/>
      <c r="AR354" s="126">
        <f t="shared" ref="AR354:AV354" si="35">AR347/SUM(AR$342:AR$347)</f>
        <v>1.4313578960909667E-3</v>
      </c>
      <c r="AS354" s="126">
        <f t="shared" si="35"/>
        <v>1.3572210415289578E-3</v>
      </c>
      <c r="AT354" s="126">
        <f t="shared" si="35"/>
        <v>9.6707364740645846E-4</v>
      </c>
      <c r="AU354" s="126">
        <f t="shared" si="35"/>
        <v>1.2255929533748803E-3</v>
      </c>
      <c r="AV354" s="126">
        <f t="shared" si="35"/>
        <v>1.4571343466662872E-3</v>
      </c>
    </row>
    <row r="355" spans="1:48" ht="15.75">
      <c r="A355" s="82"/>
      <c r="B355" s="82"/>
      <c r="C355" s="82"/>
      <c r="D355" s="82"/>
      <c r="E355" s="182" t="s">
        <v>21</v>
      </c>
      <c r="F355" s="269"/>
      <c r="G355" s="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335"/>
      <c r="AK355" s="335"/>
      <c r="AL355" s="335"/>
      <c r="AM355" s="335"/>
      <c r="AN355" s="335"/>
      <c r="AO355" s="335"/>
      <c r="AP355" s="335"/>
      <c r="AQ355" s="336"/>
      <c r="AR355" s="335">
        <f>IF(ROUND(SUM(AR349:AR354),3)=1,0,1)</f>
        <v>0</v>
      </c>
      <c r="AS355" s="335">
        <f t="shared" ref="AS355:AV355" si="36">IF(ROUND(SUM(AS349:AS354),3)=1,0,1)</f>
        <v>0</v>
      </c>
      <c r="AT355" s="335">
        <f t="shared" si="36"/>
        <v>0</v>
      </c>
      <c r="AU355" s="335">
        <f t="shared" si="36"/>
        <v>0</v>
      </c>
      <c r="AV355" s="335">
        <f t="shared" si="36"/>
        <v>0</v>
      </c>
    </row>
    <row r="356" spans="1:48" ht="15.75">
      <c r="A356" s="82"/>
      <c r="B356" s="82"/>
      <c r="C356" s="82"/>
      <c r="D356" s="82"/>
      <c r="E356" s="82"/>
      <c r="F356" s="269"/>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147"/>
      <c r="AR356" s="82"/>
      <c r="AS356" s="82"/>
      <c r="AT356" s="82"/>
      <c r="AU356" s="82"/>
      <c r="AV356" s="82"/>
    </row>
    <row r="357" spans="1:48" ht="15">
      <c r="A357" s="2"/>
      <c r="B357" s="2"/>
      <c r="C357" s="28" t="s">
        <v>650</v>
      </c>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9"/>
      <c r="AR357" s="28"/>
      <c r="AS357" s="28"/>
      <c r="AT357" s="28"/>
      <c r="AU357" s="28"/>
      <c r="AV357" s="28"/>
    </row>
    <row r="358" spans="1:48" ht="15">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147"/>
      <c r="AR358" s="82"/>
      <c r="AS358" s="82"/>
      <c r="AT358" s="82"/>
      <c r="AU358" s="82"/>
      <c r="AV358" s="82"/>
    </row>
    <row r="359" spans="1:48" ht="15">
      <c r="A359" s="82"/>
      <c r="B359" s="82"/>
      <c r="C359" s="82"/>
      <c r="D359" s="82"/>
      <c r="E359" s="82" t="str">
        <f>SelectedInputs!E24</f>
        <v>RPEs (bucket 1 allowances)</v>
      </c>
      <c r="F359" s="82"/>
      <c r="G359" s="2" t="s">
        <v>105</v>
      </c>
      <c r="H359" s="82" t="str">
        <f>SelectedInputs!H24</f>
        <v>RPEAt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ref="AN359:AN381" si="37">AM412</f>
        <v>1</v>
      </c>
      <c r="AO359" s="523">
        <f t="shared" ref="AO359:AO381" si="38">SUM(AO412:AU412)</f>
        <v>1</v>
      </c>
      <c r="AP359" s="352">
        <f>SUM(AR359:AV359)</f>
        <v>13.1760540276542</v>
      </c>
      <c r="AQ359" s="147"/>
      <c r="AR359" s="8">
        <f>SelectedInputs!AR24</f>
        <v>-2.1564909092819065</v>
      </c>
      <c r="AS359" s="8">
        <f>SelectedInputs!AS24</f>
        <v>0.24610026119054965</v>
      </c>
      <c r="AT359" s="8">
        <f>SelectedInputs!AT24</f>
        <v>2.5942235398789002</v>
      </c>
      <c r="AU359" s="8">
        <f>SelectedInputs!AU24</f>
        <v>5.0505317986666656</v>
      </c>
      <c r="AV359" s="8">
        <f>SelectedInputs!AV24</f>
        <v>7.4416893371999899</v>
      </c>
    </row>
    <row r="360" spans="1:48" ht="15">
      <c r="A360" s="82"/>
      <c r="B360" s="82"/>
      <c r="C360" s="82"/>
      <c r="D360" s="82"/>
      <c r="E360" s="82" t="str">
        <f>SelectedInputs!E25</f>
        <v>RPEs (bucket 2 allowances)</v>
      </c>
      <c r="F360" s="82"/>
      <c r="G360" s="2" t="s">
        <v>105</v>
      </c>
      <c r="H360" s="82" t="str">
        <f>SelectedInputs!H25</f>
        <v>RPEAt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37"/>
        <v>2</v>
      </c>
      <c r="AO360" s="523">
        <f t="shared" si="38"/>
        <v>1</v>
      </c>
      <c r="AP360" s="352">
        <f t="shared" ref="AP360:AP406" si="39">SUM(AR360:AV360)</f>
        <v>1.2503169999999968</v>
      </c>
      <c r="AQ360" s="147"/>
      <c r="AR360" s="8">
        <f>SelectedInputs!AR25</f>
        <v>-0.12166199999999994</v>
      </c>
      <c r="AS360" s="8">
        <f>SelectedInputs!AS25</f>
        <v>1.8278999999997988E-2</v>
      </c>
      <c r="AT360" s="8">
        <f>SelectedInputs!AT25</f>
        <v>0.20308199999999973</v>
      </c>
      <c r="AU360" s="8">
        <f>SelectedInputs!AU25</f>
        <v>0.41652399999999984</v>
      </c>
      <c r="AV360" s="8">
        <f>SelectedInputs!AV25</f>
        <v>0.73409399999999903</v>
      </c>
    </row>
    <row r="361" spans="1:48" ht="15">
      <c r="A361" s="82"/>
      <c r="B361" s="82"/>
      <c r="C361" s="82"/>
      <c r="D361" s="82"/>
      <c r="E361" s="82" t="str">
        <f>SelectedInputs!E26</f>
        <v>Physical Security Re-opener</v>
      </c>
      <c r="F361" s="82"/>
      <c r="G361" s="2" t="s">
        <v>105</v>
      </c>
      <c r="H361" s="82" t="str">
        <f>SelectedInputs!H26</f>
        <v>PSUPt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37"/>
        <v>2</v>
      </c>
      <c r="AO361" s="523">
        <f t="shared" si="38"/>
        <v>1</v>
      </c>
      <c r="AP361" s="352">
        <f t="shared" si="39"/>
        <v>0</v>
      </c>
      <c r="AQ361" s="147"/>
      <c r="AR361" s="8">
        <f>SelectedInputs!AR26</f>
        <v>0</v>
      </c>
      <c r="AS361" s="8">
        <f>SelectedInputs!AS26</f>
        <v>0</v>
      </c>
      <c r="AT361" s="8">
        <f>SelectedInputs!AT26</f>
        <v>0</v>
      </c>
      <c r="AU361" s="8">
        <f>SelectedInputs!AU26</f>
        <v>0</v>
      </c>
      <c r="AV361" s="8">
        <f>SelectedInputs!AV26</f>
        <v>0</v>
      </c>
    </row>
    <row r="362" spans="1:48" ht="15">
      <c r="A362" s="82"/>
      <c r="B362" s="82"/>
      <c r="C362" s="82"/>
      <c r="D362" s="82"/>
      <c r="E362" s="82" t="str">
        <f>SelectedInputs!E27</f>
        <v>Specified Street Works Costs Re-opener</v>
      </c>
      <c r="F362" s="82"/>
      <c r="G362" s="2" t="s">
        <v>105</v>
      </c>
      <c r="H362" s="82" t="str">
        <f>SelectedInputs!H27</f>
        <v>SWRt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37"/>
        <v>2</v>
      </c>
      <c r="AO362" s="523">
        <f t="shared" si="38"/>
        <v>1</v>
      </c>
      <c r="AP362" s="352">
        <f t="shared" si="39"/>
        <v>0</v>
      </c>
      <c r="AQ362" s="147"/>
      <c r="AR362" s="8">
        <f>SelectedInputs!AR27</f>
        <v>0</v>
      </c>
      <c r="AS362" s="8">
        <f>SelectedInputs!AS27</f>
        <v>0</v>
      </c>
      <c r="AT362" s="8">
        <f>SelectedInputs!AT27</f>
        <v>0</v>
      </c>
      <c r="AU362" s="8">
        <f>SelectedInputs!AU27</f>
        <v>0</v>
      </c>
      <c r="AV362" s="8">
        <f>SelectedInputs!AV27</f>
        <v>0</v>
      </c>
    </row>
    <row r="363" spans="1:48" ht="15">
      <c r="A363" s="82"/>
      <c r="B363" s="82"/>
      <c r="C363" s="82"/>
      <c r="D363" s="82"/>
      <c r="E363" s="82" t="str">
        <f>SelectedInputs!E28</f>
        <v>Rail Electrification Costs Re-opener</v>
      </c>
      <c r="F363" s="82"/>
      <c r="G363" s="2" t="s">
        <v>105</v>
      </c>
      <c r="H363" s="82" t="str">
        <f>SelectedInputs!H28</f>
        <v>RECt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37"/>
        <v>2</v>
      </c>
      <c r="AO363" s="523">
        <f t="shared" si="38"/>
        <v>1</v>
      </c>
      <c r="AP363" s="352">
        <f t="shared" si="39"/>
        <v>0</v>
      </c>
      <c r="AQ363" s="147"/>
      <c r="AR363" s="8">
        <f>SelectedInputs!AR28</f>
        <v>0</v>
      </c>
      <c r="AS363" s="8">
        <f>SelectedInputs!AS28</f>
        <v>0</v>
      </c>
      <c r="AT363" s="8">
        <f>SelectedInputs!AT28</f>
        <v>0</v>
      </c>
      <c r="AU363" s="8">
        <f>SelectedInputs!AU28</f>
        <v>0</v>
      </c>
      <c r="AV363" s="8">
        <f>SelectedInputs!AV28</f>
        <v>0</v>
      </c>
    </row>
    <row r="364" spans="1:48" ht="15">
      <c r="A364" s="82"/>
      <c r="B364" s="82"/>
      <c r="C364" s="82"/>
      <c r="D364" s="82"/>
      <c r="E364" s="82" t="str">
        <f>SelectedInputs!E29</f>
        <v>Net Zero Re-opener</v>
      </c>
      <c r="F364" s="82"/>
      <c r="G364" s="2" t="s">
        <v>105</v>
      </c>
      <c r="H364" s="82" t="str">
        <f>SelectedInputs!H29</f>
        <v>NZt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37"/>
        <v>2</v>
      </c>
      <c r="AO364" s="523">
        <f t="shared" si="38"/>
        <v>1</v>
      </c>
      <c r="AP364" s="352">
        <f t="shared" si="39"/>
        <v>0</v>
      </c>
      <c r="AQ364" s="147"/>
      <c r="AR364" s="8">
        <f>SelectedInputs!AR29</f>
        <v>0</v>
      </c>
      <c r="AS364" s="8">
        <f>SelectedInputs!AS29</f>
        <v>0</v>
      </c>
      <c r="AT364" s="8">
        <f>SelectedInputs!AT29</f>
        <v>0</v>
      </c>
      <c r="AU364" s="8">
        <f>SelectedInputs!AU29</f>
        <v>0</v>
      </c>
      <c r="AV364" s="8">
        <f>SelectedInputs!AV29</f>
        <v>0</v>
      </c>
    </row>
    <row r="365" spans="1:48" ht="15">
      <c r="A365" s="82"/>
      <c r="B365" s="82"/>
      <c r="C365" s="82"/>
      <c r="D365" s="82"/>
      <c r="E365" s="82" t="str">
        <f>SelectedInputs!E30</f>
        <v>Coordinated Adjustment Mechanism Re-opener</v>
      </c>
      <c r="F365" s="82"/>
      <c r="G365" s="2" t="s">
        <v>105</v>
      </c>
      <c r="H365" s="82" t="str">
        <f>SelectedInputs!H30</f>
        <v>CAMt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37"/>
        <v>2</v>
      </c>
      <c r="AO365" s="523">
        <f t="shared" si="38"/>
        <v>1</v>
      </c>
      <c r="AP365" s="352">
        <f t="shared" si="39"/>
        <v>0</v>
      </c>
      <c r="AQ365" s="147"/>
      <c r="AR365" s="8">
        <f>SelectedInputs!AR30</f>
        <v>0</v>
      </c>
      <c r="AS365" s="8">
        <f>SelectedInputs!AS30</f>
        <v>0</v>
      </c>
      <c r="AT365" s="8">
        <f>SelectedInputs!AT30</f>
        <v>0</v>
      </c>
      <c r="AU365" s="8">
        <f>SelectedInputs!AU30</f>
        <v>0</v>
      </c>
      <c r="AV365" s="8">
        <f>SelectedInputs!AV30</f>
        <v>0</v>
      </c>
    </row>
    <row r="366" spans="1:48" ht="15">
      <c r="A366" s="82"/>
      <c r="B366" s="82"/>
      <c r="C366" s="82"/>
      <c r="D366" s="82"/>
      <c r="E366" s="82" t="str">
        <f>SelectedInputs!E31</f>
        <v>Electricity System Restoration Re-opener</v>
      </c>
      <c r="F366" s="82"/>
      <c r="G366" s="2" t="s">
        <v>105</v>
      </c>
      <c r="H366" s="82" t="str">
        <f>SelectedInputs!H31</f>
        <v>ESRt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37"/>
        <v>2</v>
      </c>
      <c r="AO366" s="523">
        <f t="shared" si="38"/>
        <v>1</v>
      </c>
      <c r="AP366" s="352">
        <f t="shared" si="39"/>
        <v>0</v>
      </c>
      <c r="AQ366" s="147"/>
      <c r="AR366" s="8">
        <f>SelectedInputs!AR31</f>
        <v>0</v>
      </c>
      <c r="AS366" s="8">
        <f>SelectedInputs!AS31</f>
        <v>0</v>
      </c>
      <c r="AT366" s="8">
        <f>SelectedInputs!AT31</f>
        <v>0</v>
      </c>
      <c r="AU366" s="8">
        <f>SelectedInputs!AU31</f>
        <v>0</v>
      </c>
      <c r="AV366" s="8">
        <f>SelectedInputs!AV31</f>
        <v>0</v>
      </c>
    </row>
    <row r="367" spans="1:48" ht="15">
      <c r="A367" s="82"/>
      <c r="B367" s="82"/>
      <c r="C367" s="82"/>
      <c r="D367" s="82"/>
      <c r="E367" s="82" t="str">
        <f>SelectedInputs!E32</f>
        <v>Environmental Re-opener</v>
      </c>
      <c r="F367" s="82"/>
      <c r="G367" s="2" t="s">
        <v>105</v>
      </c>
      <c r="H367" s="82" t="str">
        <f>SelectedInputs!H32</f>
        <v>EVRt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37"/>
        <v>2</v>
      </c>
      <c r="AO367" s="523">
        <f t="shared" si="38"/>
        <v>1</v>
      </c>
      <c r="AP367" s="352">
        <f t="shared" si="39"/>
        <v>0</v>
      </c>
      <c r="AQ367" s="147"/>
      <c r="AR367" s="8">
        <f>SelectedInputs!AR32</f>
        <v>0</v>
      </c>
      <c r="AS367" s="8">
        <f>SelectedInputs!AS32</f>
        <v>0</v>
      </c>
      <c r="AT367" s="8">
        <f>SelectedInputs!AT32</f>
        <v>0</v>
      </c>
      <c r="AU367" s="8">
        <f>SelectedInputs!AU32</f>
        <v>0</v>
      </c>
      <c r="AV367" s="8">
        <f>SelectedInputs!AV32</f>
        <v>0</v>
      </c>
    </row>
    <row r="368" spans="1:48" ht="15">
      <c r="A368" s="82"/>
      <c r="B368" s="82"/>
      <c r="C368" s="82"/>
      <c r="D368" s="82"/>
      <c r="E368" s="82" t="str">
        <f>SelectedInputs!E33</f>
        <v>Network Asset Risk Metric Expenditure</v>
      </c>
      <c r="F368" s="82"/>
      <c r="G368" s="2" t="s">
        <v>105</v>
      </c>
      <c r="H368" s="82" t="str">
        <f>SelectedInputs!H33</f>
        <v>NARMt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37"/>
        <v>1</v>
      </c>
      <c r="AO368" s="523">
        <f t="shared" si="38"/>
        <v>1</v>
      </c>
      <c r="AP368" s="352">
        <f t="shared" si="39"/>
        <v>140.05000000000001</v>
      </c>
      <c r="AQ368" s="147"/>
      <c r="AR368" s="8">
        <f>SelectedInputs!AR33</f>
        <v>30.88</v>
      </c>
      <c r="AS368" s="8">
        <f>SelectedInputs!AS33</f>
        <v>33.01</v>
      </c>
      <c r="AT368" s="8">
        <f>SelectedInputs!AT33</f>
        <v>24.84</v>
      </c>
      <c r="AU368" s="8">
        <f>SelectedInputs!AU33</f>
        <v>25.69</v>
      </c>
      <c r="AV368" s="8">
        <f>SelectedInputs!AV33</f>
        <v>25.63</v>
      </c>
    </row>
    <row r="369" spans="1:48" ht="15">
      <c r="A369" s="82"/>
      <c r="B369" s="82"/>
      <c r="C369" s="82"/>
      <c r="D369" s="82"/>
      <c r="E369" s="82" t="str">
        <f>SelectedInputs!E34</f>
        <v>Load Related Expenditure: Secondary Reinforcement</v>
      </c>
      <c r="F369" s="82"/>
      <c r="G369" s="2" t="s">
        <v>105</v>
      </c>
      <c r="H369" s="82" t="str">
        <f>SelectedInputs!H34</f>
        <v>SRVDt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37"/>
        <v>2</v>
      </c>
      <c r="AO369" s="523">
        <f t="shared" si="38"/>
        <v>1</v>
      </c>
      <c r="AP369" s="352">
        <f t="shared" si="39"/>
        <v>41.480000000000004</v>
      </c>
      <c r="AQ369" s="147"/>
      <c r="AR369" s="8">
        <f>SelectedInputs!AR34</f>
        <v>5.37</v>
      </c>
      <c r="AS369" s="8">
        <f>SelectedInputs!AS34</f>
        <v>7.08</v>
      </c>
      <c r="AT369" s="8">
        <f>SelectedInputs!AT34</f>
        <v>8.3000000000000007</v>
      </c>
      <c r="AU369" s="8">
        <f>SelectedInputs!AU34</f>
        <v>9.5299999999999994</v>
      </c>
      <c r="AV369" s="8">
        <f>SelectedInputs!AV34</f>
        <v>11.2</v>
      </c>
    </row>
    <row r="370" spans="1:48" ht="15">
      <c r="A370" s="82"/>
      <c r="B370" s="82"/>
      <c r="C370" s="82"/>
      <c r="D370" s="82"/>
      <c r="E370" s="82" t="str">
        <f>SelectedInputs!E35</f>
        <v>Load Related Expenditure: Low Voltage Services</v>
      </c>
      <c r="F370" s="82"/>
      <c r="G370" s="2" t="s">
        <v>105</v>
      </c>
      <c r="H370" s="82" t="str">
        <f>SelectedInputs!H35</f>
        <v>LVSVDt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37"/>
        <v>2</v>
      </c>
      <c r="AO370" s="523">
        <f t="shared" si="38"/>
        <v>1</v>
      </c>
      <c r="AP370" s="352">
        <f t="shared" si="39"/>
        <v>42.95</v>
      </c>
      <c r="AQ370" s="147"/>
      <c r="AR370" s="8">
        <f>SelectedInputs!AR35</f>
        <v>5.56</v>
      </c>
      <c r="AS370" s="8">
        <f>SelectedInputs!AS35</f>
        <v>7.33</v>
      </c>
      <c r="AT370" s="8">
        <f>SelectedInputs!AT35</f>
        <v>8.59</v>
      </c>
      <c r="AU370" s="8">
        <f>SelectedInputs!AU35</f>
        <v>9.8699999999999992</v>
      </c>
      <c r="AV370" s="8">
        <f>SelectedInputs!AV35</f>
        <v>11.6</v>
      </c>
    </row>
    <row r="371" spans="1:48" ht="15">
      <c r="A371" s="82"/>
      <c r="B371" s="82"/>
      <c r="C371" s="82"/>
      <c r="D371" s="82"/>
      <c r="E371" s="82" t="str">
        <f>SelectedInputs!E36</f>
        <v>Load Related Expenditure Re-opener</v>
      </c>
      <c r="F371" s="82"/>
      <c r="G371" s="2" t="s">
        <v>105</v>
      </c>
      <c r="H371" s="82" t="str">
        <f>SelectedInputs!H36</f>
        <v>LREt</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37"/>
        <v>2</v>
      </c>
      <c r="AO371" s="523">
        <f t="shared" si="38"/>
        <v>1</v>
      </c>
      <c r="AP371" s="352">
        <f t="shared" si="39"/>
        <v>0</v>
      </c>
      <c r="AQ371" s="147"/>
      <c r="AR371" s="8">
        <f>SelectedInputs!AR36</f>
        <v>0</v>
      </c>
      <c r="AS371" s="8">
        <f>SelectedInputs!AS36</f>
        <v>0</v>
      </c>
      <c r="AT371" s="8">
        <f>SelectedInputs!AT36</f>
        <v>0</v>
      </c>
      <c r="AU371" s="8">
        <f>SelectedInputs!AU36</f>
        <v>0</v>
      </c>
      <c r="AV371" s="8">
        <f>SelectedInputs!AV36</f>
        <v>0</v>
      </c>
    </row>
    <row r="372" spans="1:48" ht="15">
      <c r="A372" s="82"/>
      <c r="B372" s="82"/>
      <c r="C372" s="82"/>
      <c r="D372" s="82"/>
      <c r="E372" s="82" t="str">
        <f>SelectedInputs!E37</f>
        <v>Digitalisation Re-opener</v>
      </c>
      <c r="F372" s="82"/>
      <c r="G372" s="2" t="s">
        <v>105</v>
      </c>
      <c r="H372" s="82" t="str">
        <f>SelectedInputs!H37</f>
        <v>DIGIt</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362"/>
      <c r="AM372" s="362"/>
      <c r="AN372" s="522">
        <f t="shared" si="37"/>
        <v>2</v>
      </c>
      <c r="AO372" s="523">
        <f t="shared" si="38"/>
        <v>1</v>
      </c>
      <c r="AP372" s="352">
        <f t="shared" si="39"/>
        <v>0</v>
      </c>
      <c r="AQ372" s="147"/>
      <c r="AR372" s="8">
        <f>SelectedInputs!AR37</f>
        <v>0</v>
      </c>
      <c r="AS372" s="8">
        <f>SelectedInputs!AS37</f>
        <v>0</v>
      </c>
      <c r="AT372" s="8">
        <f>SelectedInputs!AT37</f>
        <v>0</v>
      </c>
      <c r="AU372" s="8">
        <f>SelectedInputs!AU37</f>
        <v>0</v>
      </c>
      <c r="AV372" s="8">
        <f>SelectedInputs!AV37</f>
        <v>0</v>
      </c>
    </row>
    <row r="373" spans="1:48" ht="15">
      <c r="A373" s="82"/>
      <c r="B373" s="82"/>
      <c r="C373" s="82"/>
      <c r="D373" s="82"/>
      <c r="E373" s="82" t="str">
        <f>SelectedInputs!E38</f>
        <v>PCB Interventions</v>
      </c>
      <c r="F373" s="82"/>
      <c r="G373" s="2" t="s">
        <v>105</v>
      </c>
      <c r="H373" s="82" t="str">
        <f>SelectedInputs!H38</f>
        <v>PCBt</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362"/>
      <c r="AM373" s="362"/>
      <c r="AN373" s="522">
        <f t="shared" si="37"/>
        <v>2</v>
      </c>
      <c r="AO373" s="523">
        <f t="shared" si="38"/>
        <v>1</v>
      </c>
      <c r="AP373" s="352">
        <f t="shared" si="39"/>
        <v>15.42</v>
      </c>
      <c r="AQ373" s="147"/>
      <c r="AR373" s="8">
        <f>SelectedInputs!AR38</f>
        <v>4.09</v>
      </c>
      <c r="AS373" s="8">
        <f>SelectedInputs!AS38</f>
        <v>5.9</v>
      </c>
      <c r="AT373" s="8">
        <f>SelectedInputs!AT38</f>
        <v>3.02</v>
      </c>
      <c r="AU373" s="8">
        <f>SelectedInputs!AU38</f>
        <v>1.22</v>
      </c>
      <c r="AV373" s="8">
        <f>SelectedInputs!AV38</f>
        <v>1.19</v>
      </c>
    </row>
    <row r="374" spans="1:48" ht="15">
      <c r="A374" s="82"/>
      <c r="B374" s="82"/>
      <c r="C374" s="82"/>
      <c r="D374" s="82"/>
      <c r="E374" s="82" t="str">
        <f>SelectedInputs!E39</f>
        <v>Visual Amenity Projects</v>
      </c>
      <c r="F374" s="82"/>
      <c r="G374" s="2" t="s">
        <v>105</v>
      </c>
      <c r="H374" s="82" t="str">
        <f>SelectedInputs!H39</f>
        <v>VAPt</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362"/>
      <c r="AM374" s="362"/>
      <c r="AN374" s="522">
        <f t="shared" si="37"/>
        <v>1</v>
      </c>
      <c r="AO374" s="523">
        <f t="shared" si="38"/>
        <v>1</v>
      </c>
      <c r="AP374" s="352">
        <f t="shared" si="39"/>
        <v>2.6338284246405106</v>
      </c>
      <c r="AQ374" s="147"/>
      <c r="AR374" s="8">
        <f>SelectedInputs!AR39</f>
        <v>0.36033142051566824</v>
      </c>
      <c r="AS374" s="8">
        <f>SelectedInputs!AS39</f>
        <v>0.360267512960804</v>
      </c>
      <c r="AT374" s="8">
        <f>SelectedInputs!AT39</f>
        <v>0.63835173619186925</v>
      </c>
      <c r="AU374" s="8">
        <f>SelectedInputs!AU39</f>
        <v>0.63784892055668874</v>
      </c>
      <c r="AV374" s="8">
        <f>SelectedInputs!AV39</f>
        <v>0.63702883441548086</v>
      </c>
    </row>
    <row r="375" spans="1:48" ht="15">
      <c r="A375" s="82"/>
      <c r="B375" s="82"/>
      <c r="C375" s="82"/>
      <c r="D375" s="82"/>
      <c r="E375" s="82" t="str">
        <f>SelectedInputs!E40</f>
        <v>Cyber Resilience OT baseline</v>
      </c>
      <c r="F375" s="82"/>
      <c r="G375" s="2" t="s">
        <v>105</v>
      </c>
      <c r="H375" s="82" t="str">
        <f>SelectedInputs!H40</f>
        <v>CROTt</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362"/>
      <c r="AM375" s="362"/>
      <c r="AN375" s="522">
        <f t="shared" si="37"/>
        <v>1</v>
      </c>
      <c r="AO375" s="523">
        <f t="shared" si="38"/>
        <v>1</v>
      </c>
      <c r="AP375" s="352">
        <f t="shared" si="39"/>
        <v>4.2021224166666666</v>
      </c>
      <c r="AQ375" s="147"/>
      <c r="AR375" s="8">
        <f>SelectedInputs!AR40</f>
        <v>1.9102997500000001</v>
      </c>
      <c r="AS375" s="8">
        <f>SelectedInputs!AS40</f>
        <v>1.0750975833333332</v>
      </c>
      <c r="AT375" s="8">
        <f>SelectedInputs!AT40</f>
        <v>1.1379364166666666</v>
      </c>
      <c r="AU375" s="8">
        <f>SelectedInputs!AU40</f>
        <v>3.6326666666666667E-2</v>
      </c>
      <c r="AV375" s="8">
        <f>SelectedInputs!AV40</f>
        <v>4.2462E-2</v>
      </c>
    </row>
    <row r="376" spans="1:48" ht="15">
      <c r="A376" s="82"/>
      <c r="B376" s="82"/>
      <c r="C376" s="82"/>
      <c r="D376" s="82"/>
      <c r="E376" s="82" t="str">
        <f>SelectedInputs!E41</f>
        <v>Cyber Resilience OT Re-opener</v>
      </c>
      <c r="F376" s="82"/>
      <c r="G376" s="2" t="s">
        <v>105</v>
      </c>
      <c r="H376" s="82" t="str">
        <f>SelectedInputs!H41</f>
        <v>CROTREt</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37"/>
        <v>2</v>
      </c>
      <c r="AO376" s="523">
        <f t="shared" si="38"/>
        <v>1</v>
      </c>
      <c r="AP376" s="352">
        <f t="shared" si="39"/>
        <v>0</v>
      </c>
      <c r="AQ376" s="147"/>
      <c r="AR376" s="8">
        <f>SelectedInputs!AR41</f>
        <v>0</v>
      </c>
      <c r="AS376" s="8">
        <f>SelectedInputs!AS41</f>
        <v>0</v>
      </c>
      <c r="AT376" s="8">
        <f>SelectedInputs!AT41</f>
        <v>0</v>
      </c>
      <c r="AU376" s="8">
        <f>SelectedInputs!AU41</f>
        <v>0</v>
      </c>
      <c r="AV376" s="8">
        <f>SelectedInputs!AV41</f>
        <v>0</v>
      </c>
    </row>
    <row r="377" spans="1:48" ht="15">
      <c r="A377" s="82"/>
      <c r="B377" s="82"/>
      <c r="C377" s="82"/>
      <c r="D377" s="82"/>
      <c r="E377" s="82" t="str">
        <f>SelectedInputs!E42</f>
        <v>Cyber Resilience IT Re-opener</v>
      </c>
      <c r="F377" s="82"/>
      <c r="G377" s="2" t="s">
        <v>105</v>
      </c>
      <c r="H377" s="82" t="str">
        <f>SelectedInputs!H42</f>
        <v>CRITREt</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37"/>
        <v>2</v>
      </c>
      <c r="AO377" s="523">
        <f t="shared" si="38"/>
        <v>1</v>
      </c>
      <c r="AP377" s="352">
        <f t="shared" si="39"/>
        <v>0</v>
      </c>
      <c r="AQ377" s="147"/>
      <c r="AR377" s="8">
        <f>SelectedInputs!AR42</f>
        <v>0</v>
      </c>
      <c r="AS377" s="8">
        <f>SelectedInputs!AS42</f>
        <v>0</v>
      </c>
      <c r="AT377" s="8">
        <f>SelectedInputs!AT42</f>
        <v>0</v>
      </c>
      <c r="AU377" s="8">
        <f>SelectedInputs!AU42</f>
        <v>0</v>
      </c>
      <c r="AV377" s="8">
        <f>SelectedInputs!AV42</f>
        <v>0</v>
      </c>
    </row>
    <row r="378" spans="1:48" ht="15">
      <c r="A378" s="82"/>
      <c r="B378" s="82"/>
      <c r="C378" s="82"/>
      <c r="D378" s="82"/>
      <c r="E378" s="82" t="str">
        <f>SelectedInputs!E43</f>
        <v>Off-gas Grid Mechanistic Price Control Deliverable</v>
      </c>
      <c r="F378" s="82"/>
      <c r="G378" s="2" t="s">
        <v>105</v>
      </c>
      <c r="H378" s="82" t="str">
        <f>SelectedInputs!H43</f>
        <v>OGGt</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37"/>
        <v>1</v>
      </c>
      <c r="AO378" s="523">
        <f t="shared" si="38"/>
        <v>1</v>
      </c>
      <c r="AP378" s="352">
        <f t="shared" si="39"/>
        <v>0</v>
      </c>
      <c r="AQ378" s="147"/>
      <c r="AR378" s="8">
        <f>SelectedInputs!AR43</f>
        <v>0</v>
      </c>
      <c r="AS378" s="8">
        <f>SelectedInputs!AS43</f>
        <v>0</v>
      </c>
      <c r="AT378" s="8">
        <f>SelectedInputs!AT43</f>
        <v>0</v>
      </c>
      <c r="AU378" s="8">
        <f>SelectedInputs!AU43</f>
        <v>0</v>
      </c>
      <c r="AV378" s="8">
        <f>SelectedInputs!AV43</f>
        <v>0</v>
      </c>
    </row>
    <row r="379" spans="1:48" ht="15">
      <c r="A379" s="82"/>
      <c r="B379" s="82"/>
      <c r="C379" s="82"/>
      <c r="D379" s="82"/>
      <c r="E379" s="82" t="str">
        <f>SelectedInputs!E44</f>
        <v>Shetland Link Contribution (SSEH only)</v>
      </c>
      <c r="F379" s="82"/>
      <c r="G379" s="2" t="s">
        <v>105</v>
      </c>
      <c r="H379" s="82" t="str">
        <f>SelectedInputs!H44</f>
        <v>SLKCt</v>
      </c>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522">
        <f t="shared" si="37"/>
        <v>2</v>
      </c>
      <c r="AO379" s="523">
        <f t="shared" si="38"/>
        <v>1</v>
      </c>
      <c r="AP379" s="352">
        <f t="shared" si="39"/>
        <v>0</v>
      </c>
      <c r="AQ379" s="147"/>
      <c r="AR379" s="8">
        <f>SelectedInputs!AR44</f>
        <v>0</v>
      </c>
      <c r="AS379" s="8">
        <f>SelectedInputs!AS44</f>
        <v>0</v>
      </c>
      <c r="AT379" s="8">
        <f>SelectedInputs!AT44</f>
        <v>0</v>
      </c>
      <c r="AU379" s="8">
        <f>SelectedInputs!AU44</f>
        <v>0</v>
      </c>
      <c r="AV379" s="8">
        <f>SelectedInputs!AV44</f>
        <v>0</v>
      </c>
    </row>
    <row r="380" spans="1:48" ht="15">
      <c r="A380" s="82"/>
      <c r="B380" s="82"/>
      <c r="C380" s="82"/>
      <c r="D380" s="82"/>
      <c r="E380" s="82" t="str">
        <f>SelectedInputs!E45</f>
        <v>West Coast of Cumbria Re-opener (ENWL only)</v>
      </c>
      <c r="F380" s="82"/>
      <c r="G380" s="2" t="s">
        <v>105</v>
      </c>
      <c r="H380" s="82" t="str">
        <f>SelectedInputs!H45</f>
        <v>WCCt</v>
      </c>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522">
        <f t="shared" si="37"/>
        <v>2</v>
      </c>
      <c r="AO380" s="523">
        <f t="shared" si="38"/>
        <v>1</v>
      </c>
      <c r="AP380" s="352">
        <f t="shared" si="39"/>
        <v>0</v>
      </c>
      <c r="AQ380" s="147"/>
      <c r="AR380" s="8">
        <f>SelectedInputs!AR45</f>
        <v>0</v>
      </c>
      <c r="AS380" s="8">
        <f>SelectedInputs!AS45</f>
        <v>0</v>
      </c>
      <c r="AT380" s="8">
        <f>SelectedInputs!AT45</f>
        <v>0</v>
      </c>
      <c r="AU380" s="8">
        <f>SelectedInputs!AU45</f>
        <v>0</v>
      </c>
      <c r="AV380" s="8">
        <f>SelectedInputs!AV45</f>
        <v>0</v>
      </c>
    </row>
    <row r="381" spans="1:48" ht="15">
      <c r="A381" s="82"/>
      <c r="B381" s="82"/>
      <c r="C381" s="82"/>
      <c r="D381" s="82"/>
      <c r="E381" s="82" t="str">
        <f>SelectedInputs!E46</f>
        <v>Shetland Enduring Solution Re-opener (SSEH only)</v>
      </c>
      <c r="F381" s="82"/>
      <c r="G381" s="2" t="s">
        <v>105</v>
      </c>
      <c r="H381" s="82" t="str">
        <f>SelectedInputs!H46</f>
        <v>SESt</v>
      </c>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522">
        <f t="shared" si="37"/>
        <v>2</v>
      </c>
      <c r="AO381" s="523">
        <f t="shared" si="38"/>
        <v>1</v>
      </c>
      <c r="AP381" s="352">
        <f t="shared" ref="AP381" si="40">SUM(AR381:AV381)</f>
        <v>0</v>
      </c>
      <c r="AQ381" s="147"/>
      <c r="AR381" s="8">
        <f>SelectedInputs!AR46</f>
        <v>0</v>
      </c>
      <c r="AS381" s="8">
        <f>SelectedInputs!AS46</f>
        <v>0</v>
      </c>
      <c r="AT381" s="8">
        <f>SelectedInputs!AT46</f>
        <v>0</v>
      </c>
      <c r="AU381" s="8">
        <f>SelectedInputs!AU46</f>
        <v>0</v>
      </c>
      <c r="AV381" s="8">
        <f>SelectedInputs!AV46</f>
        <v>0</v>
      </c>
    </row>
    <row r="382" spans="1:48" ht="15">
      <c r="A382" s="82"/>
      <c r="B382" s="82"/>
      <c r="C382" s="82"/>
      <c r="D382" s="82"/>
      <c r="E382" s="82" t="str">
        <f>SelectedInputs!E47</f>
        <v>Shetland Extension Fixed Energy Costs Re-opener (SSEH only)</v>
      </c>
      <c r="F382" s="82"/>
      <c r="G382" s="2" t="s">
        <v>105</v>
      </c>
      <c r="H382" s="82" t="str">
        <f>SelectedInputs!H47</f>
        <v>SEFECt</v>
      </c>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522">
        <f t="shared" ref="AN382:AN389" si="41">AM435</f>
        <v>2</v>
      </c>
      <c r="AO382" s="523">
        <f t="shared" ref="AO382:AO389" si="42">SUM(AO435:AU435)</f>
        <v>1</v>
      </c>
      <c r="AP382" s="352">
        <f t="shared" si="39"/>
        <v>0</v>
      </c>
      <c r="AQ382" s="147"/>
      <c r="AR382" s="8">
        <f>SelectedInputs!AR47</f>
        <v>0</v>
      </c>
      <c r="AS382" s="8">
        <f>SelectedInputs!AS47</f>
        <v>0</v>
      </c>
      <c r="AT382" s="8">
        <f>SelectedInputs!AT47</f>
        <v>0</v>
      </c>
      <c r="AU382" s="8">
        <f>SelectedInputs!AU47</f>
        <v>0</v>
      </c>
      <c r="AV382" s="8">
        <f>SelectedInputs!AV47</f>
        <v>0</v>
      </c>
    </row>
    <row r="383" spans="1:48" ht="15">
      <c r="A383" s="82"/>
      <c r="B383" s="82"/>
      <c r="C383" s="82"/>
      <c r="D383" s="82"/>
      <c r="E383" s="82" t="str">
        <f>SelectedInputs!E48</f>
        <v>Hebrides and Orkney Re-opener (SSEH only)</v>
      </c>
      <c r="F383" s="82"/>
      <c r="G383" s="2" t="s">
        <v>105</v>
      </c>
      <c r="H383" s="82" t="str">
        <f>SelectedInputs!H48</f>
        <v>HOt</v>
      </c>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522">
        <f t="shared" si="41"/>
        <v>2</v>
      </c>
      <c r="AO383" s="523">
        <f t="shared" si="42"/>
        <v>1</v>
      </c>
      <c r="AP383" s="352">
        <f t="shared" si="39"/>
        <v>0</v>
      </c>
      <c r="AQ383" s="147"/>
      <c r="AR383" s="8">
        <f>SelectedInputs!AR48</f>
        <v>0</v>
      </c>
      <c r="AS383" s="8">
        <f>SelectedInputs!AS48</f>
        <v>0</v>
      </c>
      <c r="AT383" s="8">
        <f>SelectedInputs!AT48</f>
        <v>0</v>
      </c>
      <c r="AU383" s="8">
        <f>SelectedInputs!AU48</f>
        <v>0</v>
      </c>
      <c r="AV383" s="8">
        <f>SelectedInputs!AV48</f>
        <v>0</v>
      </c>
    </row>
    <row r="384" spans="1:48" ht="15">
      <c r="A384" s="82"/>
      <c r="B384" s="82"/>
      <c r="C384" s="82"/>
      <c r="D384" s="82"/>
      <c r="E384" s="82" t="str">
        <f>SelectedInputs!E49</f>
        <v>Smart Street Mechanistic Price Control Deliverable (ENWL only)</v>
      </c>
      <c r="F384" s="82"/>
      <c r="G384" s="2" t="s">
        <v>105</v>
      </c>
      <c r="H384" s="82" t="str">
        <f>SelectedInputs!H49</f>
        <v>SSMPt</v>
      </c>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522">
        <f t="shared" si="41"/>
        <v>1</v>
      </c>
      <c r="AO384" s="523">
        <f t="shared" si="42"/>
        <v>1</v>
      </c>
      <c r="AP384" s="352">
        <f t="shared" si="39"/>
        <v>0</v>
      </c>
      <c r="AQ384" s="147"/>
      <c r="AR384" s="8">
        <f>SelectedInputs!AR49</f>
        <v>0</v>
      </c>
      <c r="AS384" s="8">
        <f>SelectedInputs!AS49</f>
        <v>0</v>
      </c>
      <c r="AT384" s="8">
        <f>SelectedInputs!AT49</f>
        <v>0</v>
      </c>
      <c r="AU384" s="8">
        <f>SelectedInputs!AU49</f>
        <v>0</v>
      </c>
      <c r="AV384" s="8">
        <f>SelectedInputs!AV49</f>
        <v>0</v>
      </c>
    </row>
    <row r="385" spans="1:48" ht="15">
      <c r="A385" s="82"/>
      <c r="B385" s="82"/>
      <c r="C385" s="82"/>
      <c r="D385" s="82"/>
      <c r="E385" s="82" t="str">
        <f>SelectedInputs!E50</f>
        <v>Worst Served Customers</v>
      </c>
      <c r="F385" s="82"/>
      <c r="G385" s="2" t="s">
        <v>105</v>
      </c>
      <c r="H385" s="82" t="str">
        <f>SelectedInputs!H50</f>
        <v>WSCt</v>
      </c>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522">
        <f t="shared" si="41"/>
        <v>1</v>
      </c>
      <c r="AO385" s="523">
        <f t="shared" si="42"/>
        <v>1</v>
      </c>
      <c r="AP385" s="352">
        <f t="shared" si="39"/>
        <v>5.7900000000000009</v>
      </c>
      <c r="AQ385" s="147"/>
      <c r="AR385" s="8">
        <f>SelectedInputs!AR50</f>
        <v>3.5799572624089184</v>
      </c>
      <c r="AS385" s="8">
        <f>SelectedInputs!AS50</f>
        <v>0.75056653453408528</v>
      </c>
      <c r="AT385" s="8">
        <f>SelectedInputs!AT50</f>
        <v>0.65358027462275858</v>
      </c>
      <c r="AU385" s="8">
        <f>SelectedInputs!AU50</f>
        <v>0.40159982171170605</v>
      </c>
      <c r="AV385" s="8">
        <f>SelectedInputs!AV50</f>
        <v>0.40429610672253347</v>
      </c>
    </row>
    <row r="386" spans="1:48" ht="15">
      <c r="A386" s="82"/>
      <c r="B386" s="82"/>
      <c r="C386" s="82"/>
      <c r="D386" s="82"/>
      <c r="E386" s="82" t="str">
        <f>SelectedInputs!E51</f>
        <v>EV Optioneering Projects</v>
      </c>
      <c r="F386" s="82"/>
      <c r="G386" s="2" t="s">
        <v>105</v>
      </c>
      <c r="H386" s="82" t="str">
        <f>SelectedInputs!H51</f>
        <v>EOPt</v>
      </c>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522">
        <f t="shared" si="41"/>
        <v>1</v>
      </c>
      <c r="AO386" s="523">
        <f t="shared" si="42"/>
        <v>1</v>
      </c>
      <c r="AP386" s="352">
        <f t="shared" si="39"/>
        <v>2.0826695153820842</v>
      </c>
      <c r="AQ386" s="147"/>
      <c r="AR386" s="8">
        <f>SelectedInputs!AR51</f>
        <v>0.427211883418812</v>
      </c>
      <c r="AS386" s="8">
        <f>SelectedInputs!AS51</f>
        <v>0.42162529716953834</v>
      </c>
      <c r="AT386" s="8">
        <f>SelectedInputs!AT51</f>
        <v>0.41630259855310764</v>
      </c>
      <c r="AU386" s="8">
        <f>SelectedInputs!AU51</f>
        <v>0.4108189629349881</v>
      </c>
      <c r="AV386" s="8">
        <f>SelectedInputs!AV51</f>
        <v>0.40671077330563821</v>
      </c>
    </row>
    <row r="387" spans="1:48" ht="15">
      <c r="A387" s="82"/>
      <c r="B387" s="82"/>
      <c r="C387" s="82"/>
      <c r="D387" s="82"/>
      <c r="E387" s="82" t="str">
        <f>SelectedInputs!E52</f>
        <v>Cyber Resilience IT baseline</v>
      </c>
      <c r="F387" s="82"/>
      <c r="G387" s="2" t="s">
        <v>105</v>
      </c>
      <c r="H387" s="82" t="str">
        <f>SelectedInputs!H52</f>
        <v>CRITt</v>
      </c>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522">
        <f t="shared" si="41"/>
        <v>1</v>
      </c>
      <c r="AO387" s="523">
        <f t="shared" si="42"/>
        <v>1</v>
      </c>
      <c r="AP387" s="352">
        <f t="shared" si="39"/>
        <v>0.6404876611536926</v>
      </c>
      <c r="AQ387" s="147"/>
      <c r="AR387" s="8">
        <f>SelectedInputs!AR52</f>
        <v>0.25314584035892851</v>
      </c>
      <c r="AS387" s="8">
        <f>SelectedInputs!AS52</f>
        <v>0.18963707286303194</v>
      </c>
      <c r="AT387" s="8">
        <f>SelectedInputs!AT52</f>
        <v>0.19770474793173215</v>
      </c>
      <c r="AU387" s="8">
        <f>SelectedInputs!AU52</f>
        <v>0</v>
      </c>
      <c r="AV387" s="8">
        <f>SelectedInputs!AV52</f>
        <v>0</v>
      </c>
    </row>
    <row r="388" spans="1:48" ht="15">
      <c r="A388" s="82"/>
      <c r="B388" s="82"/>
      <c r="C388" s="82"/>
      <c r="D388" s="82"/>
      <c r="E388" s="82" t="str">
        <f>SelectedInputs!E53</f>
        <v>Wayleaves and Diversions Re-opener</v>
      </c>
      <c r="F388" s="82"/>
      <c r="G388" s="2" t="s">
        <v>105</v>
      </c>
      <c r="H388" s="82" t="str">
        <f>SelectedInputs!H53</f>
        <v>WDVt</v>
      </c>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522">
        <f t="shared" si="41"/>
        <v>2</v>
      </c>
      <c r="AO388" s="523">
        <f t="shared" si="42"/>
        <v>1</v>
      </c>
      <c r="AP388" s="352">
        <f t="shared" si="39"/>
        <v>0</v>
      </c>
      <c r="AQ388" s="147"/>
      <c r="AR388" s="8">
        <f>SelectedInputs!AR53</f>
        <v>0</v>
      </c>
      <c r="AS388" s="8">
        <f>SelectedInputs!AS53</f>
        <v>0</v>
      </c>
      <c r="AT388" s="8">
        <f>SelectedInputs!AT53</f>
        <v>0</v>
      </c>
      <c r="AU388" s="8">
        <f>SelectedInputs!AU53</f>
        <v>0</v>
      </c>
      <c r="AV388" s="8">
        <f>SelectedInputs!AV53</f>
        <v>0</v>
      </c>
    </row>
    <row r="389" spans="1:48" ht="15">
      <c r="A389" s="82"/>
      <c r="B389" s="82"/>
      <c r="C389" s="82"/>
      <c r="D389" s="82"/>
      <c r="E389" s="82" t="str">
        <f>SelectedInputs!E54</f>
        <v>Indirects Scaler</v>
      </c>
      <c r="F389" s="82"/>
      <c r="G389" s="2" t="s">
        <v>105</v>
      </c>
      <c r="H389" s="82" t="str">
        <f>SelectedInputs!H54</f>
        <v>ISt</v>
      </c>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522">
        <f t="shared" si="41"/>
        <v>2</v>
      </c>
      <c r="AO389" s="523">
        <f t="shared" si="42"/>
        <v>1</v>
      </c>
      <c r="AP389" s="352">
        <f t="shared" si="39"/>
        <v>9.1184399999999997</v>
      </c>
      <c r="AQ389" s="147"/>
      <c r="AR389" s="8">
        <f>SelectedInputs!AR54</f>
        <v>1.1804399999999999</v>
      </c>
      <c r="AS389" s="8">
        <f>SelectedInputs!AS54</f>
        <v>1.5562800000000001</v>
      </c>
      <c r="AT389" s="8">
        <f>SelectedInputs!AT54</f>
        <v>1.82412</v>
      </c>
      <c r="AU389" s="8">
        <f>SelectedInputs!AU54</f>
        <v>2.0951999999999997</v>
      </c>
      <c r="AV389" s="8">
        <f>SelectedInputs!AV54</f>
        <v>2.4623999999999997</v>
      </c>
    </row>
    <row r="390" spans="1:48" ht="15">
      <c r="A390" s="82"/>
      <c r="B390" s="82"/>
      <c r="C390" s="82"/>
      <c r="D390" s="82"/>
      <c r="E390" s="82" t="str">
        <f>SelectedInputs!E55</f>
        <v>LineSIGHT Mechanistic Price Control Deliverable (ENWL only)</v>
      </c>
      <c r="F390" s="82"/>
      <c r="G390" s="2" t="s">
        <v>105</v>
      </c>
      <c r="H390" s="82" t="str">
        <f>SelectedInputs!H55</f>
        <v>LMPt</v>
      </c>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522">
        <f t="shared" ref="AN390:AN406" si="43">AM443</f>
        <v>1</v>
      </c>
      <c r="AO390" s="523">
        <f t="shared" ref="AO390:AO406" si="44">SUM(AO443:AU443)</f>
        <v>1</v>
      </c>
      <c r="AP390" s="352">
        <f t="shared" si="39"/>
        <v>0</v>
      </c>
      <c r="AQ390" s="147"/>
      <c r="AR390" s="8">
        <f>SelectedInputs!AR55</f>
        <v>0</v>
      </c>
      <c r="AS390" s="8">
        <f>SelectedInputs!AS55</f>
        <v>0</v>
      </c>
      <c r="AT390" s="8">
        <f>SelectedInputs!AT55</f>
        <v>0</v>
      </c>
      <c r="AU390" s="8">
        <f>SelectedInputs!AU55</f>
        <v>0</v>
      </c>
      <c r="AV390" s="8">
        <f>SelectedInputs!AV55</f>
        <v>0</v>
      </c>
    </row>
    <row r="391" spans="1:48" ht="15">
      <c r="A391" s="82"/>
      <c r="B391" s="82"/>
      <c r="C391" s="82"/>
      <c r="D391" s="82"/>
      <c r="E391" s="82" t="str">
        <f>SelectedInputs!E56</f>
        <v>New Depot (EMID, SWALES, SWEST and WMID only)</v>
      </c>
      <c r="F391" s="82"/>
      <c r="G391" s="2" t="s">
        <v>105</v>
      </c>
      <c r="H391" s="82" t="str">
        <f>SelectedInputs!H56</f>
        <v>NEWDt</v>
      </c>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522">
        <f t="shared" si="43"/>
        <v>1</v>
      </c>
      <c r="AO391" s="523">
        <f t="shared" si="44"/>
        <v>1</v>
      </c>
      <c r="AP391" s="352">
        <f t="shared" si="39"/>
        <v>0</v>
      </c>
      <c r="AQ391" s="147"/>
      <c r="AR391" s="8">
        <f>SelectedInputs!AR56</f>
        <v>0</v>
      </c>
      <c r="AS391" s="8">
        <f>SelectedInputs!AS56</f>
        <v>0</v>
      </c>
      <c r="AT391" s="8">
        <f>SelectedInputs!AT56</f>
        <v>0</v>
      </c>
      <c r="AU391" s="8">
        <f>SelectedInputs!AU56</f>
        <v>0</v>
      </c>
      <c r="AV391" s="8">
        <f>SelectedInputs!AV56</f>
        <v>0</v>
      </c>
    </row>
    <row r="392" spans="1:48" ht="15">
      <c r="A392" s="82"/>
      <c r="B392" s="82"/>
      <c r="C392" s="82"/>
      <c r="D392" s="82"/>
      <c r="E392" s="82" t="str">
        <f>SelectedInputs!E57</f>
        <v>New Control Room (SSES and SSEH only)</v>
      </c>
      <c r="F392" s="82"/>
      <c r="G392" s="2" t="s">
        <v>105</v>
      </c>
      <c r="H392" s="82" t="str">
        <f>SelectedInputs!H57</f>
        <v>CTRLt</v>
      </c>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522">
        <f t="shared" si="43"/>
        <v>1</v>
      </c>
      <c r="AO392" s="523">
        <f t="shared" si="44"/>
        <v>1</v>
      </c>
      <c r="AP392" s="352">
        <f t="shared" si="39"/>
        <v>0</v>
      </c>
      <c r="AQ392" s="147"/>
      <c r="AR392" s="8">
        <f>SelectedInputs!AR57</f>
        <v>0</v>
      </c>
      <c r="AS392" s="8">
        <f>SelectedInputs!AS57</f>
        <v>0</v>
      </c>
      <c r="AT392" s="8">
        <f>SelectedInputs!AT57</f>
        <v>0</v>
      </c>
      <c r="AU392" s="8">
        <f>SelectedInputs!AU57</f>
        <v>0</v>
      </c>
      <c r="AV392" s="8">
        <f>SelectedInputs!AV57</f>
        <v>0</v>
      </c>
    </row>
    <row r="393" spans="1:48" ht="15">
      <c r="A393" s="82"/>
      <c r="B393" s="82"/>
      <c r="C393" s="82"/>
      <c r="D393" s="82"/>
      <c r="E393" s="82" t="str">
        <f>SelectedInputs!E58</f>
        <v>Storm Arwen Re-opener</v>
      </c>
      <c r="F393" s="82"/>
      <c r="G393" s="2" t="s">
        <v>105</v>
      </c>
      <c r="H393" s="82" t="str">
        <f>SelectedInputs!H58</f>
        <v>SARt</v>
      </c>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522">
        <f t="shared" si="43"/>
        <v>2</v>
      </c>
      <c r="AO393" s="523">
        <f t="shared" si="44"/>
        <v>1</v>
      </c>
      <c r="AP393" s="352">
        <f t="shared" si="39"/>
        <v>0</v>
      </c>
      <c r="AQ393" s="147"/>
      <c r="AR393" s="8">
        <f>SelectedInputs!AR58</f>
        <v>0</v>
      </c>
      <c r="AS393" s="8">
        <f>SelectedInputs!AS58</f>
        <v>0</v>
      </c>
      <c r="AT393" s="8">
        <f>SelectedInputs!AT58</f>
        <v>0</v>
      </c>
      <c r="AU393" s="8">
        <f>SelectedInputs!AU58</f>
        <v>0</v>
      </c>
      <c r="AV393" s="8">
        <f>SelectedInputs!AV58</f>
        <v>0</v>
      </c>
    </row>
    <row r="394" spans="1:48" ht="15">
      <c r="A394" s="82"/>
      <c r="B394" s="82"/>
      <c r="C394" s="82"/>
      <c r="D394" s="82"/>
      <c r="E394" s="82" t="str">
        <f>SelectedInputs!E59</f>
        <v>High Value Projects Re-opener</v>
      </c>
      <c r="F394" s="82"/>
      <c r="G394" s="2" t="s">
        <v>105</v>
      </c>
      <c r="H394" s="82" t="str">
        <f>SelectedInputs!H59</f>
        <v>HVPt</v>
      </c>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522">
        <f t="shared" si="43"/>
        <v>2</v>
      </c>
      <c r="AO394" s="523">
        <f t="shared" si="44"/>
        <v>1</v>
      </c>
      <c r="AP394" s="352">
        <f t="shared" si="39"/>
        <v>0</v>
      </c>
      <c r="AQ394" s="147"/>
      <c r="AR394" s="8">
        <f>SelectedInputs!AR59</f>
        <v>0</v>
      </c>
      <c r="AS394" s="8">
        <f>SelectedInputs!AS59</f>
        <v>0</v>
      </c>
      <c r="AT394" s="8">
        <f>SelectedInputs!AT59</f>
        <v>0</v>
      </c>
      <c r="AU394" s="8">
        <f>SelectedInputs!AU59</f>
        <v>0</v>
      </c>
      <c r="AV394" s="8">
        <f>SelectedInputs!AV59</f>
        <v>0</v>
      </c>
    </row>
    <row r="395" spans="1:48" ht="15">
      <c r="A395" s="82"/>
      <c r="B395" s="82"/>
      <c r="C395" s="82"/>
      <c r="D395" s="82"/>
      <c r="E395" s="82" t="str">
        <f>SelectedInputs!E60</f>
        <v>Strategic Investment</v>
      </c>
      <c r="F395" s="82"/>
      <c r="G395" s="2" t="s">
        <v>105</v>
      </c>
      <c r="H395" s="82" t="str">
        <f>SelectedInputs!H60</f>
        <v>SINVt</v>
      </c>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522">
        <f t="shared" si="43"/>
        <v>2</v>
      </c>
      <c r="AO395" s="523">
        <f t="shared" si="44"/>
        <v>1</v>
      </c>
      <c r="AP395" s="352">
        <f t="shared" si="39"/>
        <v>0</v>
      </c>
      <c r="AQ395" s="147"/>
      <c r="AR395" s="8">
        <f>SelectedInputs!AR60</f>
        <v>0</v>
      </c>
      <c r="AS395" s="8">
        <f>SelectedInputs!AS60</f>
        <v>0</v>
      </c>
      <c r="AT395" s="8">
        <f>SelectedInputs!AT60</f>
        <v>0</v>
      </c>
      <c r="AU395" s="8">
        <f>SelectedInputs!AU60</f>
        <v>0</v>
      </c>
      <c r="AV395" s="8">
        <f>SelectedInputs!AV60</f>
        <v>0</v>
      </c>
    </row>
    <row r="396" spans="1:48" ht="15">
      <c r="A396" s="82"/>
      <c r="B396" s="82"/>
      <c r="C396" s="82"/>
      <c r="D396" s="82"/>
      <c r="E396" s="82" t="str">
        <f>SelectedInputs!E61</f>
        <v>Carry-over Green Recovery Scheme</v>
      </c>
      <c r="F396" s="82"/>
      <c r="G396" s="2" t="s">
        <v>105</v>
      </c>
      <c r="H396" s="82" t="str">
        <f>SelectedInputs!H61</f>
        <v>CGRSt</v>
      </c>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522">
        <f t="shared" si="43"/>
        <v>2</v>
      </c>
      <c r="AO396" s="523">
        <f t="shared" si="44"/>
        <v>1</v>
      </c>
      <c r="AP396" s="352">
        <f t="shared" si="39"/>
        <v>0</v>
      </c>
      <c r="AQ396" s="147"/>
      <c r="AR396" s="8">
        <f>SelectedInputs!AR61</f>
        <v>0</v>
      </c>
      <c r="AS396" s="8">
        <f>SelectedInputs!AS61</f>
        <v>0</v>
      </c>
      <c r="AT396" s="8">
        <f>SelectedInputs!AT61</f>
        <v>0</v>
      </c>
      <c r="AU396" s="8">
        <f>SelectedInputs!AU61</f>
        <v>0</v>
      </c>
      <c r="AV396" s="8">
        <f>SelectedInputs!AV61</f>
        <v>0</v>
      </c>
    </row>
    <row r="397" spans="1:48" ht="15">
      <c r="A397" s="82"/>
      <c r="B397" s="82"/>
      <c r="C397" s="82"/>
      <c r="D397" s="82"/>
      <c r="E397" s="82" t="str">
        <f>SelectedInputs!E62</f>
        <v>1-in-20 Severe Weather Event</v>
      </c>
      <c r="F397" s="82"/>
      <c r="G397" s="2" t="s">
        <v>105</v>
      </c>
      <c r="H397" s="82" t="str">
        <f>SelectedInputs!H62</f>
        <v>OTSWt</v>
      </c>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522">
        <f t="shared" si="43"/>
        <v>2</v>
      </c>
      <c r="AO397" s="523">
        <f t="shared" si="44"/>
        <v>1</v>
      </c>
      <c r="AP397" s="352">
        <f t="shared" si="39"/>
        <v>0</v>
      </c>
      <c r="AQ397" s="147"/>
      <c r="AR397" s="8">
        <f>SelectedInputs!AR62</f>
        <v>0</v>
      </c>
      <c r="AS397" s="8">
        <f>SelectedInputs!AS62</f>
        <v>0</v>
      </c>
      <c r="AT397" s="8">
        <f>SelectedInputs!AT62</f>
        <v>0</v>
      </c>
      <c r="AU397" s="8">
        <f>SelectedInputs!AU62</f>
        <v>0</v>
      </c>
      <c r="AV397" s="8">
        <f>SelectedInputs!AV62</f>
        <v>0</v>
      </c>
    </row>
    <row r="398" spans="1:48" ht="15">
      <c r="A398" s="82"/>
      <c r="B398" s="82"/>
      <c r="C398" s="82"/>
      <c r="D398" s="82"/>
      <c r="E398" s="82" t="str">
        <f>SelectedInputs!E63</f>
        <v>Net to Gross Load Related Expenditure</v>
      </c>
      <c r="F398" s="82"/>
      <c r="G398" s="2" t="s">
        <v>105</v>
      </c>
      <c r="H398" s="82" t="str">
        <f>SelectedInputs!H63</f>
        <v>NGLREt</v>
      </c>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522">
        <f t="shared" si="43"/>
        <v>2</v>
      </c>
      <c r="AO398" s="523">
        <f t="shared" si="44"/>
        <v>1</v>
      </c>
      <c r="AP398" s="352">
        <f t="shared" si="39"/>
        <v>0</v>
      </c>
      <c r="AQ398" s="147"/>
      <c r="AR398" s="8">
        <f>SelectedInputs!AR63</f>
        <v>0</v>
      </c>
      <c r="AS398" s="8">
        <f>SelectedInputs!AS63</f>
        <v>0</v>
      </c>
      <c r="AT398" s="8">
        <f>SelectedInputs!AT63</f>
        <v>0</v>
      </c>
      <c r="AU398" s="8">
        <f>SelectedInputs!AU63</f>
        <v>0</v>
      </c>
      <c r="AV398" s="8">
        <f>SelectedInputs!AV63</f>
        <v>0</v>
      </c>
    </row>
    <row r="399" spans="1:48" ht="15">
      <c r="A399" s="82"/>
      <c r="B399" s="82"/>
      <c r="C399" s="82"/>
      <c r="D399" s="82"/>
      <c r="E399" s="82">
        <f>SelectedInputs!E64</f>
        <v>0</v>
      </c>
      <c r="F399" s="82"/>
      <c r="G399" s="2" t="s">
        <v>105</v>
      </c>
      <c r="H399" s="82">
        <f>SelectedInputs!H64</f>
        <v>0</v>
      </c>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522">
        <f t="shared" si="43"/>
        <v>0</v>
      </c>
      <c r="AO399" s="523">
        <f t="shared" si="44"/>
        <v>0</v>
      </c>
      <c r="AP399" s="352">
        <f t="shared" si="39"/>
        <v>0</v>
      </c>
      <c r="AQ399" s="147"/>
      <c r="AR399" s="8">
        <f>SelectedInputs!AR64</f>
        <v>0</v>
      </c>
      <c r="AS399" s="8">
        <f>SelectedInputs!AS64</f>
        <v>0</v>
      </c>
      <c r="AT399" s="8">
        <f>SelectedInputs!AT64</f>
        <v>0</v>
      </c>
      <c r="AU399" s="8">
        <f>SelectedInputs!AU64</f>
        <v>0</v>
      </c>
      <c r="AV399" s="8">
        <f>SelectedInputs!AV64</f>
        <v>0</v>
      </c>
    </row>
    <row r="400" spans="1:48" ht="15">
      <c r="A400" s="82"/>
      <c r="B400" s="82"/>
      <c r="C400" s="82"/>
      <c r="D400" s="82"/>
      <c r="E400" s="82">
        <f>SelectedInputs!E65</f>
        <v>0</v>
      </c>
      <c r="F400" s="82"/>
      <c r="G400" s="2" t="s">
        <v>105</v>
      </c>
      <c r="H400" s="82">
        <f>SelectedInputs!H65</f>
        <v>0</v>
      </c>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522">
        <f t="shared" si="43"/>
        <v>0</v>
      </c>
      <c r="AO400" s="523">
        <f t="shared" si="44"/>
        <v>0</v>
      </c>
      <c r="AP400" s="352">
        <f t="shared" si="39"/>
        <v>0</v>
      </c>
      <c r="AQ400" s="147"/>
      <c r="AR400" s="8">
        <f>SelectedInputs!AR65</f>
        <v>0</v>
      </c>
      <c r="AS400" s="8">
        <f>SelectedInputs!AS65</f>
        <v>0</v>
      </c>
      <c r="AT400" s="8">
        <f>SelectedInputs!AT65</f>
        <v>0</v>
      </c>
      <c r="AU400" s="8">
        <f>SelectedInputs!AU65</f>
        <v>0</v>
      </c>
      <c r="AV400" s="8">
        <f>SelectedInputs!AV65</f>
        <v>0</v>
      </c>
    </row>
    <row r="401" spans="1:48" ht="15">
      <c r="A401" s="82"/>
      <c r="B401" s="82"/>
      <c r="C401" s="82"/>
      <c r="D401" s="82"/>
      <c r="E401" s="82">
        <f>SelectedInputs!E66</f>
        <v>0</v>
      </c>
      <c r="F401" s="82"/>
      <c r="G401" s="2" t="s">
        <v>105</v>
      </c>
      <c r="H401" s="82">
        <f>SelectedInputs!H66</f>
        <v>0</v>
      </c>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522">
        <f t="shared" si="43"/>
        <v>0</v>
      </c>
      <c r="AO401" s="523">
        <f t="shared" si="44"/>
        <v>0</v>
      </c>
      <c r="AP401" s="352">
        <f t="shared" si="39"/>
        <v>0</v>
      </c>
      <c r="AQ401" s="147"/>
      <c r="AR401" s="8">
        <f>SelectedInputs!AR66</f>
        <v>0</v>
      </c>
      <c r="AS401" s="8">
        <f>SelectedInputs!AS66</f>
        <v>0</v>
      </c>
      <c r="AT401" s="8">
        <f>SelectedInputs!AT66</f>
        <v>0</v>
      </c>
      <c r="AU401" s="8">
        <f>SelectedInputs!AU66</f>
        <v>0</v>
      </c>
      <c r="AV401" s="8">
        <f>SelectedInputs!AV66</f>
        <v>0</v>
      </c>
    </row>
    <row r="402" spans="1:48" ht="15">
      <c r="A402" s="82"/>
      <c r="B402" s="82"/>
      <c r="C402" s="82"/>
      <c r="D402" s="82"/>
      <c r="E402" s="82">
        <f>SelectedInputs!E67</f>
        <v>0</v>
      </c>
      <c r="F402" s="82"/>
      <c r="G402" s="2" t="s">
        <v>105</v>
      </c>
      <c r="H402" s="82">
        <f>SelectedInputs!H67</f>
        <v>0</v>
      </c>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522">
        <f t="shared" si="43"/>
        <v>0</v>
      </c>
      <c r="AO402" s="523">
        <f t="shared" si="44"/>
        <v>0</v>
      </c>
      <c r="AP402" s="352">
        <f t="shared" si="39"/>
        <v>0</v>
      </c>
      <c r="AQ402" s="147"/>
      <c r="AR402" s="8">
        <f>SelectedInputs!AR67</f>
        <v>0</v>
      </c>
      <c r="AS402" s="8">
        <f>SelectedInputs!AS67</f>
        <v>0</v>
      </c>
      <c r="AT402" s="8">
        <f>SelectedInputs!AT67</f>
        <v>0</v>
      </c>
      <c r="AU402" s="8">
        <f>SelectedInputs!AU67</f>
        <v>0</v>
      </c>
      <c r="AV402" s="8">
        <f>SelectedInputs!AV67</f>
        <v>0</v>
      </c>
    </row>
    <row r="403" spans="1:48" ht="15">
      <c r="A403" s="82"/>
      <c r="B403" s="82"/>
      <c r="C403" s="82"/>
      <c r="D403" s="82"/>
      <c r="E403" s="82">
        <f>SelectedInputs!E68</f>
        <v>0</v>
      </c>
      <c r="F403" s="82"/>
      <c r="G403" s="2" t="s">
        <v>105</v>
      </c>
      <c r="H403" s="82">
        <f>SelectedInputs!H68</f>
        <v>0</v>
      </c>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522">
        <f t="shared" si="43"/>
        <v>0</v>
      </c>
      <c r="AO403" s="523">
        <f t="shared" si="44"/>
        <v>0</v>
      </c>
      <c r="AP403" s="352">
        <f t="shared" si="39"/>
        <v>0</v>
      </c>
      <c r="AQ403" s="147"/>
      <c r="AR403" s="8">
        <f>SelectedInputs!AR68</f>
        <v>0</v>
      </c>
      <c r="AS403" s="8">
        <f>SelectedInputs!AS68</f>
        <v>0</v>
      </c>
      <c r="AT403" s="8">
        <f>SelectedInputs!AT68</f>
        <v>0</v>
      </c>
      <c r="AU403" s="8">
        <f>SelectedInputs!AU68</f>
        <v>0</v>
      </c>
      <c r="AV403" s="8">
        <f>SelectedInputs!AV68</f>
        <v>0</v>
      </c>
    </row>
    <row r="404" spans="1:48" ht="15">
      <c r="A404" s="82"/>
      <c r="B404" s="82"/>
      <c r="C404" s="82"/>
      <c r="D404" s="82"/>
      <c r="E404" s="82">
        <f>SelectedInputs!E69</f>
        <v>0</v>
      </c>
      <c r="F404" s="82"/>
      <c r="G404" s="2" t="s">
        <v>105</v>
      </c>
      <c r="H404" s="82">
        <f>SelectedInputs!H69</f>
        <v>0</v>
      </c>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522">
        <f t="shared" si="43"/>
        <v>0</v>
      </c>
      <c r="AO404" s="523">
        <f t="shared" si="44"/>
        <v>0</v>
      </c>
      <c r="AP404" s="352">
        <f t="shared" si="39"/>
        <v>0</v>
      </c>
      <c r="AQ404" s="147"/>
      <c r="AR404" s="8">
        <f>SelectedInputs!AR69</f>
        <v>0</v>
      </c>
      <c r="AS404" s="8">
        <f>SelectedInputs!AS69</f>
        <v>0</v>
      </c>
      <c r="AT404" s="8">
        <f>SelectedInputs!AT69</f>
        <v>0</v>
      </c>
      <c r="AU404" s="8">
        <f>SelectedInputs!AU69</f>
        <v>0</v>
      </c>
      <c r="AV404" s="8">
        <f>SelectedInputs!AV69</f>
        <v>0</v>
      </c>
    </row>
    <row r="405" spans="1:48" ht="15">
      <c r="A405" s="82"/>
      <c r="B405" s="82"/>
      <c r="C405" s="82"/>
      <c r="D405" s="82"/>
      <c r="E405" s="82">
        <f>SelectedInputs!E70</f>
        <v>0</v>
      </c>
      <c r="F405" s="82"/>
      <c r="G405" s="2" t="s">
        <v>105</v>
      </c>
      <c r="H405" s="82">
        <f>SelectedInputs!H70</f>
        <v>0</v>
      </c>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522">
        <f t="shared" si="43"/>
        <v>0</v>
      </c>
      <c r="AO405" s="523">
        <f t="shared" si="44"/>
        <v>0</v>
      </c>
      <c r="AP405" s="352">
        <f t="shared" si="39"/>
        <v>0</v>
      </c>
      <c r="AQ405" s="147"/>
      <c r="AR405" s="8">
        <f>SelectedInputs!AR70</f>
        <v>0</v>
      </c>
      <c r="AS405" s="8">
        <f>SelectedInputs!AS70</f>
        <v>0</v>
      </c>
      <c r="AT405" s="8">
        <f>SelectedInputs!AT70</f>
        <v>0</v>
      </c>
      <c r="AU405" s="8">
        <f>SelectedInputs!AU70</f>
        <v>0</v>
      </c>
      <c r="AV405" s="8">
        <f>SelectedInputs!AV70</f>
        <v>0</v>
      </c>
    </row>
    <row r="406" spans="1:48" ht="15">
      <c r="A406" s="82"/>
      <c r="B406" s="82"/>
      <c r="C406" s="82"/>
      <c r="D406" s="82"/>
      <c r="E406" s="82">
        <f>SelectedInputs!E71</f>
        <v>0</v>
      </c>
      <c r="F406" s="82"/>
      <c r="G406" s="2" t="s">
        <v>105</v>
      </c>
      <c r="H406" s="82">
        <f>SelectedInputs!H71</f>
        <v>0</v>
      </c>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522">
        <f t="shared" si="43"/>
        <v>0</v>
      </c>
      <c r="AO406" s="523">
        <f t="shared" si="44"/>
        <v>0</v>
      </c>
      <c r="AP406" s="352">
        <f t="shared" si="39"/>
        <v>0</v>
      </c>
      <c r="AQ406" s="147"/>
      <c r="AR406" s="8">
        <f>SelectedInputs!AR71</f>
        <v>0</v>
      </c>
      <c r="AS406" s="8">
        <f>SelectedInputs!AS71</f>
        <v>0</v>
      </c>
      <c r="AT406" s="8">
        <f>SelectedInputs!AT71</f>
        <v>0</v>
      </c>
      <c r="AU406" s="8">
        <f>SelectedInputs!AU71</f>
        <v>0</v>
      </c>
      <c r="AV406" s="8">
        <f>SelectedInputs!AV71</f>
        <v>0</v>
      </c>
    </row>
    <row r="407" spans="1:48" ht="15">
      <c r="A407" s="82"/>
      <c r="B407" s="82"/>
      <c r="C407" s="82"/>
      <c r="D407" s="82"/>
      <c r="E407" s="82" t="s">
        <v>651</v>
      </c>
      <c r="F407" s="82"/>
      <c r="G407" s="2" t="s">
        <v>105</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147"/>
      <c r="AR407" s="431">
        <f>SUM(AR359:AR406)</f>
        <v>51.333233247420416</v>
      </c>
      <c r="AS407" s="431">
        <f>SUM(AS359:AS406)</f>
        <v>57.937853262051334</v>
      </c>
      <c r="AT407" s="431">
        <f>SUM(AT359:AT406)</f>
        <v>52.415301313845042</v>
      </c>
      <c r="AU407" s="431">
        <f>SUM(AU359:AU406)</f>
        <v>55.358850170536719</v>
      </c>
      <c r="AV407" s="431">
        <f>SUM(AV359:AV406)</f>
        <v>61.748681051643644</v>
      </c>
    </row>
    <row r="408" spans="1:48" ht="15.75">
      <c r="A408" s="82"/>
      <c r="B408" s="82"/>
      <c r="C408" s="82"/>
      <c r="D408" s="82"/>
      <c r="E408" s="182" t="s">
        <v>21</v>
      </c>
      <c r="F408" s="269"/>
      <c r="G408" s="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35"/>
      <c r="AK408" s="335"/>
      <c r="AL408" s="335"/>
      <c r="AM408" s="335"/>
      <c r="AN408" s="335"/>
      <c r="AO408" s="335"/>
      <c r="AP408" s="335">
        <f>IF(SUMPRODUCT(AO359:AO406,AP359:AP406)=SUM(AP359:AP406),0,1)</f>
        <v>0</v>
      </c>
      <c r="AQ408" s="336"/>
      <c r="AR408" s="335"/>
      <c r="AS408" s="335"/>
      <c r="AT408" s="335"/>
      <c r="AU408" s="335"/>
      <c r="AV408" s="335"/>
    </row>
    <row r="409" spans="1:48" ht="15">
      <c r="A409" s="82"/>
      <c r="B409" s="82"/>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270"/>
      <c r="AR409" s="83"/>
      <c r="AS409" s="83"/>
      <c r="AT409" s="83"/>
      <c r="AU409" s="83"/>
      <c r="AV409" s="83"/>
    </row>
    <row r="410" spans="1:48" ht="15">
      <c r="A410" s="82"/>
      <c r="B410" s="82"/>
      <c r="C410" s="195"/>
      <c r="D410" s="28" t="s">
        <v>652</v>
      </c>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9"/>
      <c r="AR410" s="28"/>
      <c r="AS410" s="28"/>
      <c r="AT410" s="28"/>
      <c r="AU410" s="28"/>
      <c r="AV410" s="28"/>
    </row>
    <row r="411" spans="1:48" ht="60">
      <c r="A411" s="82"/>
      <c r="B411" s="82"/>
      <c r="C411" s="82"/>
      <c r="D411" s="82"/>
      <c r="E411" s="82"/>
      <c r="F411" s="269"/>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206" t="s">
        <v>653</v>
      </c>
      <c r="AK411" s="206"/>
      <c r="AL411" s="206" t="s">
        <v>654</v>
      </c>
      <c r="AM411" s="206" t="s">
        <v>655</v>
      </c>
      <c r="AO411" s="206" t="s">
        <v>634</v>
      </c>
      <c r="AP411" s="206" t="s">
        <v>635</v>
      </c>
      <c r="AQ411" s="206" t="s">
        <v>636</v>
      </c>
      <c r="AR411" s="206" t="s">
        <v>637</v>
      </c>
      <c r="AS411" s="206" t="s">
        <v>638</v>
      </c>
      <c r="AT411" s="206" t="s">
        <v>639</v>
      </c>
      <c r="AU411" s="206" t="s">
        <v>640</v>
      </c>
    </row>
    <row r="412" spans="1:48" ht="15.75">
      <c r="A412" s="82"/>
      <c r="B412" s="82"/>
      <c r="C412" s="82"/>
      <c r="D412" s="82"/>
      <c r="E412" s="82" t="str">
        <f t="shared" ref="E412:E434" si="45">E359</f>
        <v>RPEs (bucket 1 allowances)</v>
      </c>
      <c r="F412" s="269"/>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SelectedInputs!AJ74</f>
        <v>Other</v>
      </c>
      <c r="AK412" s="353"/>
      <c r="AL412" s="353">
        <f>SelectedInputs!AL74</f>
        <v>0</v>
      </c>
      <c r="AM412" s="353">
        <f>SelectedInputs!AM74</f>
        <v>1</v>
      </c>
      <c r="AN412" s="515"/>
      <c r="AO412" s="287">
        <f>SelectedInputs!AO74</f>
        <v>8.9401091223941881E-2</v>
      </c>
      <c r="AP412" s="287">
        <f>SelectedInputs!AP74</f>
        <v>0.27669435750114163</v>
      </c>
      <c r="AQ412" s="287">
        <f>SelectedInputs!AQ74</f>
        <v>0.12276112427505496</v>
      </c>
      <c r="AR412" s="287">
        <f>SelectedInputs!AR74</f>
        <v>9.5305230025662047E-2</v>
      </c>
      <c r="AS412" s="287">
        <f>SelectedInputs!AS74</f>
        <v>1.482249583379224E-2</v>
      </c>
      <c r="AT412" s="287">
        <f>SelectedInputs!AT74</f>
        <v>6.0579571547123616E-2</v>
      </c>
      <c r="AU412" s="287">
        <f>SelectedInputs!AU74</f>
        <v>0.34043612959328368</v>
      </c>
      <c r="AV412" s="521"/>
    </row>
    <row r="413" spans="1:48" ht="15.75">
      <c r="A413" s="82"/>
      <c r="B413" s="82"/>
      <c r="C413" s="82"/>
      <c r="D413" s="82"/>
      <c r="E413" s="82" t="str">
        <f t="shared" si="45"/>
        <v>RPEs (bucket 2 allowances)</v>
      </c>
      <c r="F413" s="269"/>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SelectedInputs!AJ75</f>
        <v>Other</v>
      </c>
      <c r="AK413" s="353"/>
      <c r="AL413" s="353">
        <f>SelectedInputs!AL75</f>
        <v>0</v>
      </c>
      <c r="AM413" s="353">
        <f>SelectedInputs!AM75</f>
        <v>2</v>
      </c>
      <c r="AN413" s="515"/>
      <c r="AO413" s="287">
        <f>SelectedInputs!AO75</f>
        <v>0.84556835252879314</v>
      </c>
      <c r="AP413" s="287">
        <f>SelectedInputs!AP75</f>
        <v>0.1544316474712068</v>
      </c>
      <c r="AQ413" s="287">
        <f>SelectedInputs!AQ75</f>
        <v>0</v>
      </c>
      <c r="AR413" s="287">
        <f>SelectedInputs!AR75</f>
        <v>0</v>
      </c>
      <c r="AS413" s="287">
        <f>SelectedInputs!AS75</f>
        <v>0</v>
      </c>
      <c r="AT413" s="287">
        <f>SelectedInputs!AT75</f>
        <v>0</v>
      </c>
      <c r="AU413" s="287">
        <f>SelectedInputs!AU75</f>
        <v>0</v>
      </c>
      <c r="AV413" s="521"/>
    </row>
    <row r="414" spans="1:48" ht="15.75">
      <c r="A414" s="82"/>
      <c r="B414" s="82"/>
      <c r="C414" s="82"/>
      <c r="D414" s="82"/>
      <c r="E414" s="82" t="str">
        <f t="shared" si="45"/>
        <v>Physical Security Re-opener</v>
      </c>
      <c r="F414" s="269"/>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SelectedInputs!AJ76</f>
        <v>Re-opener</v>
      </c>
      <c r="AK414" s="353"/>
      <c r="AL414" s="353" t="str">
        <f>SelectedInputs!AL76</f>
        <v>RPEs Don't Apply</v>
      </c>
      <c r="AM414" s="353">
        <f>SelectedInputs!AM76</f>
        <v>2</v>
      </c>
      <c r="AN414" s="515"/>
      <c r="AO414" s="287">
        <f>SelectedInputs!AO76</f>
        <v>0</v>
      </c>
      <c r="AP414" s="287">
        <f>SelectedInputs!AP76</f>
        <v>1</v>
      </c>
      <c r="AQ414" s="287">
        <f>SelectedInputs!AQ76</f>
        <v>0</v>
      </c>
      <c r="AR414" s="287">
        <f>SelectedInputs!AR76</f>
        <v>0</v>
      </c>
      <c r="AS414" s="287">
        <f>SelectedInputs!AS76</f>
        <v>0</v>
      </c>
      <c r="AT414" s="287">
        <f>SelectedInputs!AT76</f>
        <v>0</v>
      </c>
      <c r="AU414" s="287">
        <f>SelectedInputs!AU76</f>
        <v>0</v>
      </c>
      <c r="AV414" s="521"/>
    </row>
    <row r="415" spans="1:48" ht="15.75">
      <c r="A415" s="82"/>
      <c r="B415" s="82"/>
      <c r="C415" s="82"/>
      <c r="D415" s="82"/>
      <c r="E415" s="82" t="str">
        <f t="shared" si="45"/>
        <v>Specified Street Works Costs Re-opener</v>
      </c>
      <c r="F415" s="269"/>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SelectedInputs!AJ77</f>
        <v>Re-opener</v>
      </c>
      <c r="AK415" s="353"/>
      <c r="AL415" s="353" t="str">
        <f>SelectedInputs!AL77</f>
        <v>RPEs Don't Apply</v>
      </c>
      <c r="AM415" s="353">
        <f>SelectedInputs!AM77</f>
        <v>2</v>
      </c>
      <c r="AN415" s="515"/>
      <c r="AO415" s="287">
        <f>SelectedInputs!AO77</f>
        <v>0</v>
      </c>
      <c r="AP415" s="287">
        <f>SelectedInputs!AP77</f>
        <v>0</v>
      </c>
      <c r="AQ415" s="287">
        <f>SelectedInputs!AQ77</f>
        <v>0</v>
      </c>
      <c r="AR415" s="287">
        <f>SelectedInputs!AR77</f>
        <v>0</v>
      </c>
      <c r="AS415" s="287">
        <f>SelectedInputs!AS77</f>
        <v>0</v>
      </c>
      <c r="AT415" s="287">
        <f>SelectedInputs!AT77</f>
        <v>0</v>
      </c>
      <c r="AU415" s="287">
        <f>SelectedInputs!AU77</f>
        <v>1</v>
      </c>
      <c r="AV415" s="521"/>
    </row>
    <row r="416" spans="1:48" ht="15.75">
      <c r="A416" s="82"/>
      <c r="B416" s="82"/>
      <c r="C416" s="82"/>
      <c r="D416" s="82"/>
      <c r="E416" s="82" t="str">
        <f t="shared" si="45"/>
        <v>Rail Electrification Costs Re-opener</v>
      </c>
      <c r="F416" s="269"/>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SelectedInputs!AJ78</f>
        <v>Re-opener</v>
      </c>
      <c r="AK416" s="353"/>
      <c r="AL416" s="353" t="str">
        <f>SelectedInputs!AL78</f>
        <v>RPEs Don't Apply</v>
      </c>
      <c r="AM416" s="353">
        <f>SelectedInputs!AM78</f>
        <v>2</v>
      </c>
      <c r="AN416" s="515"/>
      <c r="AO416" s="287">
        <f>SelectedInputs!AO78</f>
        <v>0</v>
      </c>
      <c r="AP416" s="287">
        <f>SelectedInputs!AP78</f>
        <v>1</v>
      </c>
      <c r="AQ416" s="287">
        <f>SelectedInputs!AQ78</f>
        <v>0</v>
      </c>
      <c r="AR416" s="287">
        <f>SelectedInputs!AR78</f>
        <v>0</v>
      </c>
      <c r="AS416" s="287">
        <f>SelectedInputs!AS78</f>
        <v>0</v>
      </c>
      <c r="AT416" s="287">
        <f>SelectedInputs!AT78</f>
        <v>0</v>
      </c>
      <c r="AU416" s="287">
        <f>SelectedInputs!AU78</f>
        <v>0</v>
      </c>
      <c r="AV416" s="521"/>
    </row>
    <row r="417" spans="1:48" ht="15.75">
      <c r="A417" s="82"/>
      <c r="B417" s="82"/>
      <c r="C417" s="82"/>
      <c r="D417" s="82"/>
      <c r="E417" s="82" t="str">
        <f t="shared" si="45"/>
        <v>Net Zero Re-opener</v>
      </c>
      <c r="F417" s="269"/>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SelectedInputs!AJ79</f>
        <v>Re-opener</v>
      </c>
      <c r="AK417" s="353"/>
      <c r="AL417" s="353" t="str">
        <f>SelectedInputs!AL79</f>
        <v>RPEs Don't Apply</v>
      </c>
      <c r="AM417" s="353">
        <f>SelectedInputs!AM79</f>
        <v>2</v>
      </c>
      <c r="AN417" s="515"/>
      <c r="AO417" s="287">
        <f>SelectedInputs!AO79</f>
        <v>1</v>
      </c>
      <c r="AP417" s="287">
        <f>SelectedInputs!AP79</f>
        <v>0</v>
      </c>
      <c r="AQ417" s="287">
        <f>SelectedInputs!AQ79</f>
        <v>0</v>
      </c>
      <c r="AR417" s="287">
        <f>SelectedInputs!AR79</f>
        <v>0</v>
      </c>
      <c r="AS417" s="287">
        <f>SelectedInputs!AS79</f>
        <v>0</v>
      </c>
      <c r="AT417" s="287">
        <f>SelectedInputs!AT79</f>
        <v>0</v>
      </c>
      <c r="AU417" s="287">
        <f>SelectedInputs!AU79</f>
        <v>0</v>
      </c>
      <c r="AV417" s="521"/>
    </row>
    <row r="418" spans="1:48" ht="15.75">
      <c r="A418" s="82"/>
      <c r="B418" s="82"/>
      <c r="C418" s="82"/>
      <c r="D418" s="82"/>
      <c r="E418" s="82" t="str">
        <f t="shared" si="45"/>
        <v>Coordinated Adjustment Mechanism Re-opener</v>
      </c>
      <c r="F418" s="269"/>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SelectedInputs!AJ80</f>
        <v>Re-opener</v>
      </c>
      <c r="AK418" s="353"/>
      <c r="AL418" s="353" t="str">
        <f>SelectedInputs!AL80</f>
        <v>RPEs Don't Apply</v>
      </c>
      <c r="AM418" s="353">
        <f>SelectedInputs!AM80</f>
        <v>2</v>
      </c>
      <c r="AN418" s="515"/>
      <c r="AO418" s="287">
        <f>SelectedInputs!AO80</f>
        <v>0</v>
      </c>
      <c r="AP418" s="287">
        <f>SelectedInputs!AP80</f>
        <v>0</v>
      </c>
      <c r="AQ418" s="287">
        <f>SelectedInputs!AQ80</f>
        <v>1</v>
      </c>
      <c r="AR418" s="287">
        <f>SelectedInputs!AR80</f>
        <v>0</v>
      </c>
      <c r="AS418" s="287">
        <f>SelectedInputs!AS80</f>
        <v>0</v>
      </c>
      <c r="AT418" s="287">
        <f>SelectedInputs!AT80</f>
        <v>0</v>
      </c>
      <c r="AU418" s="287">
        <f>SelectedInputs!AU80</f>
        <v>0</v>
      </c>
      <c r="AV418" s="521"/>
    </row>
    <row r="419" spans="1:48" ht="15.75">
      <c r="A419" s="82"/>
      <c r="B419" s="82"/>
      <c r="C419" s="82"/>
      <c r="D419" s="82"/>
      <c r="E419" s="82" t="str">
        <f t="shared" si="45"/>
        <v>Electricity System Restoration Re-opener</v>
      </c>
      <c r="F419" s="269"/>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SelectedInputs!AJ81</f>
        <v>Re-opener</v>
      </c>
      <c r="AK419" s="353"/>
      <c r="AL419" s="353" t="str">
        <f>SelectedInputs!AL81</f>
        <v>RPEs Don't Apply</v>
      </c>
      <c r="AM419" s="353">
        <f>SelectedInputs!AM81</f>
        <v>2</v>
      </c>
      <c r="AN419" s="515"/>
      <c r="AO419" s="287">
        <f>SelectedInputs!AO81</f>
        <v>0</v>
      </c>
      <c r="AP419" s="287">
        <f>SelectedInputs!AP81</f>
        <v>1</v>
      </c>
      <c r="AQ419" s="287">
        <f>SelectedInputs!AQ81</f>
        <v>0</v>
      </c>
      <c r="AR419" s="287">
        <f>SelectedInputs!AR81</f>
        <v>0</v>
      </c>
      <c r="AS419" s="287">
        <f>SelectedInputs!AS81</f>
        <v>0</v>
      </c>
      <c r="AT419" s="287">
        <f>SelectedInputs!AT81</f>
        <v>0</v>
      </c>
      <c r="AU419" s="287">
        <f>SelectedInputs!AU81</f>
        <v>0</v>
      </c>
      <c r="AV419" s="521"/>
    </row>
    <row r="420" spans="1:48" ht="15.75">
      <c r="A420" s="82"/>
      <c r="B420" s="82"/>
      <c r="C420" s="82"/>
      <c r="D420" s="82"/>
      <c r="E420" s="82" t="str">
        <f t="shared" si="45"/>
        <v>Environmental Re-opener</v>
      </c>
      <c r="F420" s="269"/>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SelectedInputs!AJ82</f>
        <v>Re-opener</v>
      </c>
      <c r="AK420" s="353"/>
      <c r="AL420" s="353" t="str">
        <f>SelectedInputs!AL82</f>
        <v>RPEs Don't Apply</v>
      </c>
      <c r="AM420" s="353">
        <f>SelectedInputs!AM82</f>
        <v>2</v>
      </c>
      <c r="AN420" s="515"/>
      <c r="AO420" s="287">
        <f>SelectedInputs!AO82</f>
        <v>0</v>
      </c>
      <c r="AP420" s="287">
        <f>SelectedInputs!AP82</f>
        <v>1</v>
      </c>
      <c r="AQ420" s="287">
        <f>SelectedInputs!AQ82</f>
        <v>0</v>
      </c>
      <c r="AR420" s="287">
        <f>SelectedInputs!AR82</f>
        <v>0</v>
      </c>
      <c r="AS420" s="287">
        <f>SelectedInputs!AS82</f>
        <v>0</v>
      </c>
      <c r="AT420" s="287">
        <f>SelectedInputs!AT82</f>
        <v>0</v>
      </c>
      <c r="AU420" s="287">
        <f>SelectedInputs!AU82</f>
        <v>0</v>
      </c>
      <c r="AV420" s="521"/>
    </row>
    <row r="421" spans="1:48" ht="15.75">
      <c r="A421" s="82"/>
      <c r="B421" s="82"/>
      <c r="C421" s="82"/>
      <c r="D421" s="82"/>
      <c r="E421" s="82" t="str">
        <f t="shared" si="45"/>
        <v>Network Asset Risk Metric Expenditure</v>
      </c>
      <c r="F421" s="269"/>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SelectedInputs!AJ83</f>
        <v>PCD</v>
      </c>
      <c r="AK421" s="353"/>
      <c r="AL421" s="353" t="str">
        <f>SelectedInputs!AL83</f>
        <v>RPEs Apply</v>
      </c>
      <c r="AM421" s="353">
        <f>SelectedInputs!AM83</f>
        <v>1</v>
      </c>
      <c r="AN421" s="515"/>
      <c r="AO421" s="287">
        <f>SelectedInputs!AO83</f>
        <v>0</v>
      </c>
      <c r="AP421" s="287">
        <f>SelectedInputs!AP83</f>
        <v>1</v>
      </c>
      <c r="AQ421" s="287">
        <f>SelectedInputs!AQ83</f>
        <v>0</v>
      </c>
      <c r="AR421" s="287">
        <f>SelectedInputs!AR83</f>
        <v>0</v>
      </c>
      <c r="AS421" s="287">
        <f>SelectedInputs!AS83</f>
        <v>0</v>
      </c>
      <c r="AT421" s="287">
        <f>SelectedInputs!AT83</f>
        <v>0</v>
      </c>
      <c r="AU421" s="287">
        <f>SelectedInputs!AU83</f>
        <v>0</v>
      </c>
      <c r="AV421" s="521"/>
    </row>
    <row r="422" spans="1:48" ht="15.75">
      <c r="A422" s="82"/>
      <c r="B422" s="82"/>
      <c r="C422" s="82"/>
      <c r="D422" s="82"/>
      <c r="E422" s="82" t="str">
        <f t="shared" si="45"/>
        <v>Load Related Expenditure: Secondary Reinforcement</v>
      </c>
      <c r="F422" s="269"/>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SelectedInputs!AJ84</f>
        <v>Volume driver</v>
      </c>
      <c r="AK422" s="353"/>
      <c r="AL422" s="353" t="str">
        <f>SelectedInputs!AL84</f>
        <v>RPEs Apply</v>
      </c>
      <c r="AM422" s="353">
        <f>SelectedInputs!AM84</f>
        <v>2</v>
      </c>
      <c r="AN422" s="515"/>
      <c r="AO422" s="287">
        <f>SelectedInputs!AO84</f>
        <v>1</v>
      </c>
      <c r="AP422" s="287">
        <f>SelectedInputs!AP84</f>
        <v>0</v>
      </c>
      <c r="AQ422" s="287">
        <f>SelectedInputs!AQ84</f>
        <v>0</v>
      </c>
      <c r="AR422" s="287">
        <f>SelectedInputs!AR84</f>
        <v>0</v>
      </c>
      <c r="AS422" s="287">
        <f>SelectedInputs!AS84</f>
        <v>0</v>
      </c>
      <c r="AT422" s="287">
        <f>SelectedInputs!AT84</f>
        <v>0</v>
      </c>
      <c r="AU422" s="287">
        <f>SelectedInputs!AU84</f>
        <v>0</v>
      </c>
      <c r="AV422" s="521"/>
    </row>
    <row r="423" spans="1:48" ht="15.75">
      <c r="A423" s="82"/>
      <c r="B423" s="82"/>
      <c r="C423" s="82"/>
      <c r="D423" s="82"/>
      <c r="E423" s="82" t="str">
        <f t="shared" si="45"/>
        <v>Load Related Expenditure: Low Voltage Services</v>
      </c>
      <c r="F423" s="269"/>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SelectedInputs!AJ85</f>
        <v>Volume driver</v>
      </c>
      <c r="AK423" s="353"/>
      <c r="AL423" s="353" t="str">
        <f>SelectedInputs!AL85</f>
        <v>RPEs Apply</v>
      </c>
      <c r="AM423" s="353">
        <f>SelectedInputs!AM85</f>
        <v>2</v>
      </c>
      <c r="AN423" s="515"/>
      <c r="AO423" s="287">
        <f>SelectedInputs!AO85</f>
        <v>1</v>
      </c>
      <c r="AP423" s="287">
        <f>SelectedInputs!AP85</f>
        <v>0</v>
      </c>
      <c r="AQ423" s="287">
        <f>SelectedInputs!AQ85</f>
        <v>0</v>
      </c>
      <c r="AR423" s="287">
        <f>SelectedInputs!AR85</f>
        <v>0</v>
      </c>
      <c r="AS423" s="287">
        <f>SelectedInputs!AS85</f>
        <v>0</v>
      </c>
      <c r="AT423" s="287">
        <f>SelectedInputs!AT85</f>
        <v>0</v>
      </c>
      <c r="AU423" s="287">
        <f>SelectedInputs!AU85</f>
        <v>0</v>
      </c>
      <c r="AV423" s="521"/>
    </row>
    <row r="424" spans="1:48" ht="15.75">
      <c r="A424" s="82"/>
      <c r="B424" s="82"/>
      <c r="C424" s="82"/>
      <c r="D424" s="82"/>
      <c r="E424" s="82" t="str">
        <f t="shared" si="45"/>
        <v>Load Related Expenditure Re-opener</v>
      </c>
      <c r="F424" s="269"/>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t="str">
        <f>SelectedInputs!AJ86</f>
        <v>Re-opener</v>
      </c>
      <c r="AK424" s="353"/>
      <c r="AL424" s="353" t="str">
        <f>SelectedInputs!AL86</f>
        <v>RPEs Don't Apply</v>
      </c>
      <c r="AM424" s="353">
        <f>SelectedInputs!AM86</f>
        <v>2</v>
      </c>
      <c r="AN424" s="515"/>
      <c r="AO424" s="287">
        <f>SelectedInputs!AO86</f>
        <v>1</v>
      </c>
      <c r="AP424" s="287">
        <f>SelectedInputs!AP86</f>
        <v>0</v>
      </c>
      <c r="AQ424" s="287">
        <f>SelectedInputs!AQ86</f>
        <v>0</v>
      </c>
      <c r="AR424" s="287">
        <f>SelectedInputs!AR86</f>
        <v>0</v>
      </c>
      <c r="AS424" s="287">
        <f>SelectedInputs!AS86</f>
        <v>0</v>
      </c>
      <c r="AT424" s="287">
        <f>SelectedInputs!AT86</f>
        <v>0</v>
      </c>
      <c r="AU424" s="287">
        <f>SelectedInputs!AU86</f>
        <v>0</v>
      </c>
      <c r="AV424" s="521"/>
    </row>
    <row r="425" spans="1:48" ht="15.75">
      <c r="A425" s="82"/>
      <c r="B425" s="82"/>
      <c r="C425" s="82"/>
      <c r="D425" s="82"/>
      <c r="E425" s="82" t="str">
        <f t="shared" si="45"/>
        <v>Digitalisation Re-opener</v>
      </c>
      <c r="F425" s="269"/>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t="str">
        <f>SelectedInputs!AJ87</f>
        <v>Re-opener</v>
      </c>
      <c r="AK425" s="353"/>
      <c r="AL425" s="353" t="str">
        <f>SelectedInputs!AL87</f>
        <v>RPEs Don't Apply</v>
      </c>
      <c r="AM425" s="353">
        <f>SelectedInputs!AM87</f>
        <v>2</v>
      </c>
      <c r="AN425" s="515"/>
      <c r="AO425" s="287">
        <f>SelectedInputs!AO87</f>
        <v>0</v>
      </c>
      <c r="AP425" s="287">
        <f>SelectedInputs!AP87</f>
        <v>0</v>
      </c>
      <c r="AQ425" s="287">
        <f>SelectedInputs!AQ87</f>
        <v>0.5</v>
      </c>
      <c r="AR425" s="287">
        <f>SelectedInputs!AR87</f>
        <v>0</v>
      </c>
      <c r="AS425" s="287">
        <f>SelectedInputs!AS87</f>
        <v>0</v>
      </c>
      <c r="AT425" s="287">
        <f>SelectedInputs!AT87</f>
        <v>0</v>
      </c>
      <c r="AU425" s="287">
        <f>SelectedInputs!AU87</f>
        <v>0.5</v>
      </c>
      <c r="AV425" s="521"/>
    </row>
    <row r="426" spans="1:48" ht="15.75">
      <c r="A426" s="82"/>
      <c r="B426" s="82"/>
      <c r="C426" s="82"/>
      <c r="D426" s="82"/>
      <c r="E426" s="82" t="str">
        <f t="shared" si="45"/>
        <v>PCB Interventions</v>
      </c>
      <c r="F426" s="269"/>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t="str">
        <f>SelectedInputs!AJ88</f>
        <v>Volume driver</v>
      </c>
      <c r="AK426" s="353"/>
      <c r="AL426" s="353" t="str">
        <f>SelectedInputs!AL88</f>
        <v>RPEs Apply</v>
      </c>
      <c r="AM426" s="353">
        <f>SelectedInputs!AM88</f>
        <v>2</v>
      </c>
      <c r="AN426" s="515"/>
      <c r="AO426" s="287">
        <f>SelectedInputs!AO88</f>
        <v>0</v>
      </c>
      <c r="AP426" s="287">
        <f>SelectedInputs!AP88</f>
        <v>1</v>
      </c>
      <c r="AQ426" s="287">
        <f>SelectedInputs!AQ88</f>
        <v>0</v>
      </c>
      <c r="AR426" s="287">
        <f>SelectedInputs!AR88</f>
        <v>0</v>
      </c>
      <c r="AS426" s="287">
        <f>SelectedInputs!AS88</f>
        <v>0</v>
      </c>
      <c r="AT426" s="287">
        <f>SelectedInputs!AT88</f>
        <v>0</v>
      </c>
      <c r="AU426" s="287">
        <f>SelectedInputs!AU88</f>
        <v>0</v>
      </c>
      <c r="AV426" s="521"/>
    </row>
    <row r="427" spans="1:48" ht="15.75">
      <c r="A427" s="82"/>
      <c r="B427" s="82"/>
      <c r="C427" s="82"/>
      <c r="D427" s="82"/>
      <c r="E427" s="82" t="str">
        <f t="shared" si="45"/>
        <v>Visual Amenity Projects</v>
      </c>
      <c r="F427" s="269"/>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t="str">
        <f>SelectedInputs!AJ89</f>
        <v>UIOLI</v>
      </c>
      <c r="AK427" s="353"/>
      <c r="AL427" s="353" t="str">
        <f>SelectedInputs!AL89</f>
        <v>RPEs Don't Apply</v>
      </c>
      <c r="AM427" s="353">
        <f>SelectedInputs!AM89</f>
        <v>1</v>
      </c>
      <c r="AN427" s="515"/>
      <c r="AO427" s="287">
        <f>SelectedInputs!AO89</f>
        <v>0</v>
      </c>
      <c r="AP427" s="287">
        <f>SelectedInputs!AP89</f>
        <v>0</v>
      </c>
      <c r="AQ427" s="287">
        <f>SelectedInputs!AQ89</f>
        <v>1</v>
      </c>
      <c r="AR427" s="287">
        <f>SelectedInputs!AR89</f>
        <v>0</v>
      </c>
      <c r="AS427" s="287">
        <f>SelectedInputs!AS89</f>
        <v>0</v>
      </c>
      <c r="AT427" s="287">
        <f>SelectedInputs!AT89</f>
        <v>0</v>
      </c>
      <c r="AU427" s="287">
        <f>SelectedInputs!AU89</f>
        <v>0</v>
      </c>
      <c r="AV427" s="521"/>
    </row>
    <row r="428" spans="1:48" ht="15.75">
      <c r="A428" s="82"/>
      <c r="B428" s="82"/>
      <c r="C428" s="82"/>
      <c r="D428" s="82"/>
      <c r="E428" s="82" t="str">
        <f t="shared" si="45"/>
        <v>Cyber Resilience OT baseline</v>
      </c>
      <c r="F428" s="269"/>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t="str">
        <f>SelectedInputs!AJ90</f>
        <v>PCD</v>
      </c>
      <c r="AK428" s="353"/>
      <c r="AL428" s="353" t="str">
        <f>SelectedInputs!AL90</f>
        <v>RPEs Apply</v>
      </c>
      <c r="AM428" s="353">
        <f>SelectedInputs!AM90</f>
        <v>1</v>
      </c>
      <c r="AN428" s="515"/>
      <c r="AO428" s="287">
        <f>SelectedInputs!AO90</f>
        <v>0</v>
      </c>
      <c r="AP428" s="287">
        <f>SelectedInputs!AP90</f>
        <v>0</v>
      </c>
      <c r="AQ428" s="287">
        <f>SelectedInputs!AQ90</f>
        <v>1</v>
      </c>
      <c r="AR428" s="287">
        <f>SelectedInputs!AR90</f>
        <v>0</v>
      </c>
      <c r="AS428" s="287">
        <f>SelectedInputs!AS90</f>
        <v>0</v>
      </c>
      <c r="AT428" s="287">
        <f>SelectedInputs!AT90</f>
        <v>0</v>
      </c>
      <c r="AU428" s="287">
        <f>SelectedInputs!AU90</f>
        <v>0</v>
      </c>
      <c r="AV428" s="521"/>
    </row>
    <row r="429" spans="1:48" ht="15.75">
      <c r="A429" s="82"/>
      <c r="B429" s="82"/>
      <c r="C429" s="82"/>
      <c r="D429" s="82"/>
      <c r="E429" s="82" t="str">
        <f t="shared" si="45"/>
        <v>Cyber Resilience OT Re-opener</v>
      </c>
      <c r="F429" s="269"/>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t="str">
        <f>SelectedInputs!AJ91</f>
        <v>Re-opener</v>
      </c>
      <c r="AK429" s="353"/>
      <c r="AL429" s="353" t="str">
        <f>SelectedInputs!AL91</f>
        <v>RPEs Don't Apply</v>
      </c>
      <c r="AM429" s="353">
        <f>SelectedInputs!AM91</f>
        <v>2</v>
      </c>
      <c r="AN429" s="515"/>
      <c r="AO429" s="287">
        <f>SelectedInputs!AO91</f>
        <v>0</v>
      </c>
      <c r="AP429" s="287">
        <f>SelectedInputs!AP91</f>
        <v>0</v>
      </c>
      <c r="AQ429" s="287">
        <f>SelectedInputs!AQ91</f>
        <v>1</v>
      </c>
      <c r="AR429" s="287">
        <f>SelectedInputs!AR91</f>
        <v>0</v>
      </c>
      <c r="AS429" s="287">
        <f>SelectedInputs!AS91</f>
        <v>0</v>
      </c>
      <c r="AT429" s="287">
        <f>SelectedInputs!AT91</f>
        <v>0</v>
      </c>
      <c r="AU429" s="287">
        <f>SelectedInputs!AU91</f>
        <v>0</v>
      </c>
      <c r="AV429" s="521"/>
    </row>
    <row r="430" spans="1:48" ht="15.75">
      <c r="A430" s="82"/>
      <c r="B430" s="82"/>
      <c r="C430" s="82"/>
      <c r="D430" s="82"/>
      <c r="E430" s="82" t="str">
        <f t="shared" si="45"/>
        <v>Cyber Resilience IT Re-opener</v>
      </c>
      <c r="F430" s="269"/>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t="str">
        <f>SelectedInputs!AJ92</f>
        <v>Re-opener</v>
      </c>
      <c r="AK430" s="353"/>
      <c r="AL430" s="353" t="str">
        <f>SelectedInputs!AL92</f>
        <v>RPEs Don't Apply</v>
      </c>
      <c r="AM430" s="353">
        <f>SelectedInputs!AM92</f>
        <v>2</v>
      </c>
      <c r="AN430" s="515"/>
      <c r="AO430" s="287">
        <f>SelectedInputs!AO92</f>
        <v>0</v>
      </c>
      <c r="AP430" s="287">
        <f>SelectedInputs!AP92</f>
        <v>0</v>
      </c>
      <c r="AQ430" s="287">
        <f>SelectedInputs!AQ92</f>
        <v>0</v>
      </c>
      <c r="AR430" s="287">
        <f>SelectedInputs!AR92</f>
        <v>0</v>
      </c>
      <c r="AS430" s="287">
        <f>SelectedInputs!AS92</f>
        <v>0</v>
      </c>
      <c r="AT430" s="287">
        <f>SelectedInputs!AT92</f>
        <v>0</v>
      </c>
      <c r="AU430" s="287">
        <f>SelectedInputs!AU92</f>
        <v>1</v>
      </c>
      <c r="AV430" s="521"/>
    </row>
    <row r="431" spans="1:48" ht="15.75">
      <c r="A431" s="82"/>
      <c r="B431" s="82"/>
      <c r="C431" s="82"/>
      <c r="D431" s="82"/>
      <c r="E431" s="82" t="str">
        <f t="shared" si="45"/>
        <v>Off-gas Grid Mechanistic Price Control Deliverable</v>
      </c>
      <c r="F431" s="269"/>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t="str">
        <f>SelectedInputs!AJ93</f>
        <v>PCD</v>
      </c>
      <c r="AK431" s="353"/>
      <c r="AL431" s="353" t="str">
        <f>SelectedInputs!AL93</f>
        <v>RPEs Apply</v>
      </c>
      <c r="AM431" s="353">
        <f>SelectedInputs!AM93</f>
        <v>1</v>
      </c>
      <c r="AN431" s="515"/>
      <c r="AO431" s="287">
        <f>SelectedInputs!AO93</f>
        <v>1</v>
      </c>
      <c r="AP431" s="287">
        <f>SelectedInputs!AP93</f>
        <v>0</v>
      </c>
      <c r="AQ431" s="287">
        <f>SelectedInputs!AQ93</f>
        <v>0</v>
      </c>
      <c r="AR431" s="287">
        <f>SelectedInputs!AR93</f>
        <v>0</v>
      </c>
      <c r="AS431" s="287">
        <f>SelectedInputs!AS93</f>
        <v>0</v>
      </c>
      <c r="AT431" s="287">
        <f>SelectedInputs!AT93</f>
        <v>0</v>
      </c>
      <c r="AU431" s="287">
        <f>SelectedInputs!AU93</f>
        <v>0</v>
      </c>
      <c r="AV431" s="521"/>
    </row>
    <row r="432" spans="1:48" ht="15.75">
      <c r="A432" s="82"/>
      <c r="B432" s="82"/>
      <c r="C432" s="82"/>
      <c r="D432" s="82"/>
      <c r="E432" s="82" t="str">
        <f t="shared" si="45"/>
        <v>Shetland Link Contribution (SSEH only)</v>
      </c>
      <c r="F432" s="269"/>
      <c r="G432" s="82" t="s">
        <v>209</v>
      </c>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353" t="str">
        <f>SelectedInputs!AJ94</f>
        <v>Other</v>
      </c>
      <c r="AK432" s="353"/>
      <c r="AL432" s="353" t="str">
        <f>SelectedInputs!AL94</f>
        <v>RPEs Don't Apply</v>
      </c>
      <c r="AM432" s="353">
        <f>SelectedInputs!AM94</f>
        <v>2</v>
      </c>
      <c r="AN432" s="515"/>
      <c r="AO432" s="287">
        <f>SelectedInputs!AO94</f>
        <v>0</v>
      </c>
      <c r="AP432" s="287">
        <f>SelectedInputs!AP94</f>
        <v>0</v>
      </c>
      <c r="AQ432" s="287">
        <f>SelectedInputs!AQ94</f>
        <v>0.9</v>
      </c>
      <c r="AR432" s="287">
        <f>SelectedInputs!AR94</f>
        <v>0</v>
      </c>
      <c r="AS432" s="287">
        <f>SelectedInputs!AS94</f>
        <v>0</v>
      </c>
      <c r="AT432" s="287">
        <f>SelectedInputs!AT94</f>
        <v>0</v>
      </c>
      <c r="AU432" s="287">
        <f>SelectedInputs!AU94</f>
        <v>0.1</v>
      </c>
      <c r="AV432" s="521"/>
    </row>
    <row r="433" spans="1:48" ht="15.75">
      <c r="A433" s="82"/>
      <c r="B433" s="82"/>
      <c r="C433" s="82"/>
      <c r="D433" s="82"/>
      <c r="E433" s="82" t="str">
        <f t="shared" si="45"/>
        <v>West Coast of Cumbria Re-opener (ENWL only)</v>
      </c>
      <c r="F433" s="269"/>
      <c r="G433" s="82" t="s">
        <v>209</v>
      </c>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353" t="str">
        <f>SelectedInputs!AJ95</f>
        <v>Re-opener</v>
      </c>
      <c r="AK433" s="353"/>
      <c r="AL433" s="353" t="str">
        <f>SelectedInputs!AL95</f>
        <v>RPEs Don't Apply</v>
      </c>
      <c r="AM433" s="353">
        <f>SelectedInputs!AM95</f>
        <v>2</v>
      </c>
      <c r="AN433" s="515"/>
      <c r="AO433" s="287">
        <f>SelectedInputs!AO95</f>
        <v>0</v>
      </c>
      <c r="AP433" s="287">
        <f>SelectedInputs!AP95</f>
        <v>0</v>
      </c>
      <c r="AQ433" s="287">
        <f>SelectedInputs!AQ95</f>
        <v>1</v>
      </c>
      <c r="AR433" s="287">
        <f>SelectedInputs!AR95</f>
        <v>0</v>
      </c>
      <c r="AS433" s="287">
        <f>SelectedInputs!AS95</f>
        <v>0</v>
      </c>
      <c r="AT433" s="287">
        <f>SelectedInputs!AT95</f>
        <v>0</v>
      </c>
      <c r="AU433" s="287">
        <f>SelectedInputs!AU95</f>
        <v>0</v>
      </c>
      <c r="AV433" s="521"/>
    </row>
    <row r="434" spans="1:48" ht="15.75">
      <c r="A434" s="82"/>
      <c r="B434" s="82"/>
      <c r="C434" s="82"/>
      <c r="D434" s="82"/>
      <c r="E434" s="82" t="str">
        <f t="shared" si="45"/>
        <v>Shetland Enduring Solution Re-opener (SSEH only)</v>
      </c>
      <c r="F434" s="269"/>
      <c r="G434" s="82" t="s">
        <v>209</v>
      </c>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353" t="str">
        <f>SelectedInputs!AJ96</f>
        <v>Re-opener</v>
      </c>
      <c r="AK434" s="353"/>
      <c r="AL434" s="353" t="str">
        <f>SelectedInputs!AL96</f>
        <v>RPEs Don't Apply</v>
      </c>
      <c r="AM434" s="353">
        <f>SelectedInputs!AM96</f>
        <v>2</v>
      </c>
      <c r="AN434" s="515"/>
      <c r="AO434" s="287">
        <f>SelectedInputs!AO96</f>
        <v>0</v>
      </c>
      <c r="AP434" s="287">
        <f>SelectedInputs!AP96</f>
        <v>0</v>
      </c>
      <c r="AQ434" s="287">
        <f>SelectedInputs!AQ96</f>
        <v>0</v>
      </c>
      <c r="AR434" s="287">
        <f>SelectedInputs!AR96</f>
        <v>0</v>
      </c>
      <c r="AS434" s="287">
        <f>SelectedInputs!AS96</f>
        <v>0</v>
      </c>
      <c r="AT434" s="287">
        <f>SelectedInputs!AT96</f>
        <v>0</v>
      </c>
      <c r="AU434" s="287">
        <f>SelectedInputs!AU96</f>
        <v>1</v>
      </c>
      <c r="AV434" s="521"/>
    </row>
    <row r="435" spans="1:48" ht="15.75">
      <c r="A435" s="82"/>
      <c r="B435" s="82"/>
      <c r="C435" s="82"/>
      <c r="D435" s="82"/>
      <c r="E435" s="82" t="str">
        <f t="shared" ref="E435:E442" si="46">E382</f>
        <v>Shetland Extension Fixed Energy Costs Re-opener (SSEH only)</v>
      </c>
      <c r="F435" s="269"/>
      <c r="G435" s="82" t="s">
        <v>209</v>
      </c>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353" t="str">
        <f>SelectedInputs!AJ97</f>
        <v>Re-opener</v>
      </c>
      <c r="AK435" s="353"/>
      <c r="AL435" s="353" t="str">
        <f>SelectedInputs!AL97</f>
        <v>RPEs Don't Apply</v>
      </c>
      <c r="AM435" s="353">
        <f>SelectedInputs!AM97</f>
        <v>2</v>
      </c>
      <c r="AN435" s="515"/>
      <c r="AO435" s="287">
        <f>SelectedInputs!AO97</f>
        <v>0</v>
      </c>
      <c r="AP435" s="287">
        <f>SelectedInputs!AP97</f>
        <v>1</v>
      </c>
      <c r="AQ435" s="287">
        <f>SelectedInputs!AQ97</f>
        <v>0</v>
      </c>
      <c r="AR435" s="287">
        <f>SelectedInputs!AR97</f>
        <v>0</v>
      </c>
      <c r="AS435" s="287">
        <f>SelectedInputs!AS97</f>
        <v>0</v>
      </c>
      <c r="AT435" s="287">
        <f>SelectedInputs!AT97</f>
        <v>0</v>
      </c>
      <c r="AU435" s="287">
        <f>SelectedInputs!AU97</f>
        <v>0</v>
      </c>
      <c r="AV435" s="521"/>
    </row>
    <row r="436" spans="1:48" ht="15.75">
      <c r="A436" s="82"/>
      <c r="B436" s="82"/>
      <c r="C436" s="82"/>
      <c r="D436" s="82"/>
      <c r="E436" s="82" t="str">
        <f t="shared" si="46"/>
        <v>Hebrides and Orkney Re-opener (SSEH only)</v>
      </c>
      <c r="F436" s="269"/>
      <c r="G436" s="82" t="s">
        <v>209</v>
      </c>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353" t="str">
        <f>SelectedInputs!AJ98</f>
        <v>Re-opener</v>
      </c>
      <c r="AK436" s="353"/>
      <c r="AL436" s="353" t="str">
        <f>SelectedInputs!AL98</f>
        <v>RPEs Don't Apply</v>
      </c>
      <c r="AM436" s="353">
        <f>SelectedInputs!AM98</f>
        <v>2</v>
      </c>
      <c r="AN436" s="515"/>
      <c r="AO436" s="287">
        <f>SelectedInputs!AO98</f>
        <v>0</v>
      </c>
      <c r="AP436" s="287">
        <f>SelectedInputs!AP98</f>
        <v>1</v>
      </c>
      <c r="AQ436" s="287">
        <f>SelectedInputs!AQ98</f>
        <v>0</v>
      </c>
      <c r="AR436" s="287">
        <f>SelectedInputs!AR98</f>
        <v>0</v>
      </c>
      <c r="AS436" s="287">
        <f>SelectedInputs!AS98</f>
        <v>0</v>
      </c>
      <c r="AT436" s="287">
        <f>SelectedInputs!AT98</f>
        <v>0</v>
      </c>
      <c r="AU436" s="287">
        <f>SelectedInputs!AU98</f>
        <v>0</v>
      </c>
      <c r="AV436" s="521"/>
    </row>
    <row r="437" spans="1:48" ht="15.75">
      <c r="A437" s="82"/>
      <c r="B437" s="82"/>
      <c r="C437" s="82"/>
      <c r="D437" s="82"/>
      <c r="E437" s="82" t="str">
        <f t="shared" si="46"/>
        <v>Smart Street Mechanistic Price Control Deliverable (ENWL only)</v>
      </c>
      <c r="F437" s="269"/>
      <c r="G437" s="82" t="s">
        <v>209</v>
      </c>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353" t="str">
        <f>SelectedInputs!AJ99</f>
        <v>PCD</v>
      </c>
      <c r="AK437" s="353"/>
      <c r="AL437" s="353" t="str">
        <f>SelectedInputs!AL99</f>
        <v>RPEs Apply</v>
      </c>
      <c r="AM437" s="353">
        <f>SelectedInputs!AM99</f>
        <v>1</v>
      </c>
      <c r="AN437" s="515"/>
      <c r="AO437" s="287">
        <f>SelectedInputs!AO99</f>
        <v>1</v>
      </c>
      <c r="AP437" s="287">
        <f>SelectedInputs!AP99</f>
        <v>0</v>
      </c>
      <c r="AQ437" s="287">
        <f>SelectedInputs!AQ99</f>
        <v>0</v>
      </c>
      <c r="AR437" s="287">
        <f>SelectedInputs!AR99</f>
        <v>0</v>
      </c>
      <c r="AS437" s="287">
        <f>SelectedInputs!AS99</f>
        <v>0</v>
      </c>
      <c r="AT437" s="287">
        <f>SelectedInputs!AT99</f>
        <v>0</v>
      </c>
      <c r="AU437" s="287">
        <f>SelectedInputs!AU99</f>
        <v>0</v>
      </c>
      <c r="AV437" s="521"/>
    </row>
    <row r="438" spans="1:48" ht="15.75">
      <c r="A438" s="82"/>
      <c r="B438" s="82"/>
      <c r="C438" s="82"/>
      <c r="D438" s="82"/>
      <c r="E438" s="82" t="str">
        <f t="shared" si="46"/>
        <v>Worst Served Customers</v>
      </c>
      <c r="F438" s="269"/>
      <c r="G438" s="82" t="s">
        <v>209</v>
      </c>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353" t="str">
        <f>SelectedInputs!AJ100</f>
        <v>UIOLI</v>
      </c>
      <c r="AK438" s="353"/>
      <c r="AL438" s="353" t="str">
        <f>SelectedInputs!AL100</f>
        <v>RPEs Don't Apply</v>
      </c>
      <c r="AM438" s="353">
        <f>SelectedInputs!AM100</f>
        <v>1</v>
      </c>
      <c r="AN438" s="515"/>
      <c r="AO438" s="287">
        <f>SelectedInputs!AO100</f>
        <v>0</v>
      </c>
      <c r="AP438" s="287">
        <f>SelectedInputs!AP100</f>
        <v>0</v>
      </c>
      <c r="AQ438" s="287">
        <f>SelectedInputs!AQ100</f>
        <v>1</v>
      </c>
      <c r="AR438" s="287">
        <f>SelectedInputs!AR100</f>
        <v>0</v>
      </c>
      <c r="AS438" s="287">
        <f>SelectedInputs!AS100</f>
        <v>0</v>
      </c>
      <c r="AT438" s="287">
        <f>SelectedInputs!AT100</f>
        <v>0</v>
      </c>
      <c r="AU438" s="287">
        <f>SelectedInputs!AU100</f>
        <v>0</v>
      </c>
      <c r="AV438" s="521"/>
    </row>
    <row r="439" spans="1:48" ht="15.75">
      <c r="A439" s="82"/>
      <c r="B439" s="82"/>
      <c r="C439" s="82"/>
      <c r="D439" s="82"/>
      <c r="E439" s="82" t="str">
        <f t="shared" si="46"/>
        <v>EV Optioneering Projects</v>
      </c>
      <c r="F439" s="269"/>
      <c r="G439" s="82" t="s">
        <v>209</v>
      </c>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353" t="str">
        <f>SelectedInputs!AJ101</f>
        <v>UIOLI</v>
      </c>
      <c r="AK439" s="353"/>
      <c r="AL439" s="353" t="str">
        <f>SelectedInputs!AL101</f>
        <v>RPEs Don't Apply</v>
      </c>
      <c r="AM439" s="353">
        <f>SelectedInputs!AM101</f>
        <v>1</v>
      </c>
      <c r="AN439" s="515"/>
      <c r="AO439" s="287">
        <f>SelectedInputs!AO101</f>
        <v>0</v>
      </c>
      <c r="AP439" s="287">
        <f>SelectedInputs!AP101</f>
        <v>0</v>
      </c>
      <c r="AQ439" s="287">
        <f>SelectedInputs!AQ101</f>
        <v>0</v>
      </c>
      <c r="AR439" s="287">
        <f>SelectedInputs!AR101</f>
        <v>0</v>
      </c>
      <c r="AS439" s="287">
        <f>SelectedInputs!AS101</f>
        <v>0</v>
      </c>
      <c r="AT439" s="287">
        <f>SelectedInputs!AT101</f>
        <v>0</v>
      </c>
      <c r="AU439" s="287">
        <f>SelectedInputs!AU101</f>
        <v>1</v>
      </c>
      <c r="AV439" s="521"/>
    </row>
    <row r="440" spans="1:48" ht="15.75">
      <c r="A440" s="82"/>
      <c r="B440" s="82"/>
      <c r="C440" s="82"/>
      <c r="D440" s="82"/>
      <c r="E440" s="82" t="str">
        <f t="shared" si="46"/>
        <v>Cyber Resilience IT baseline</v>
      </c>
      <c r="F440" s="269"/>
      <c r="G440" s="82" t="s">
        <v>209</v>
      </c>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353" t="str">
        <f>SelectedInputs!AJ102</f>
        <v>PCD</v>
      </c>
      <c r="AK440" s="353"/>
      <c r="AL440" s="353" t="str">
        <f>SelectedInputs!AL102</f>
        <v>RPEs Apply</v>
      </c>
      <c r="AM440" s="353">
        <f>SelectedInputs!AM102</f>
        <v>1</v>
      </c>
      <c r="AN440" s="515"/>
      <c r="AO440" s="287">
        <f>SelectedInputs!AO102</f>
        <v>0</v>
      </c>
      <c r="AP440" s="287">
        <f>SelectedInputs!AP102</f>
        <v>0</v>
      </c>
      <c r="AQ440" s="287">
        <f>SelectedInputs!AQ102</f>
        <v>0</v>
      </c>
      <c r="AR440" s="287">
        <f>SelectedInputs!AR102</f>
        <v>0</v>
      </c>
      <c r="AS440" s="287">
        <f>SelectedInputs!AS102</f>
        <v>0</v>
      </c>
      <c r="AT440" s="287">
        <f>SelectedInputs!AT102</f>
        <v>0</v>
      </c>
      <c r="AU440" s="287">
        <f>SelectedInputs!AU102</f>
        <v>1</v>
      </c>
      <c r="AV440" s="521"/>
    </row>
    <row r="441" spans="1:48" ht="15.75">
      <c r="A441" s="82"/>
      <c r="B441" s="82"/>
      <c r="C441" s="82"/>
      <c r="D441" s="82"/>
      <c r="E441" s="82" t="str">
        <f t="shared" si="46"/>
        <v>Wayleaves and Diversions Re-opener</v>
      </c>
      <c r="F441" s="269"/>
      <c r="G441" s="82" t="s">
        <v>209</v>
      </c>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353" t="str">
        <f>SelectedInputs!AJ103</f>
        <v>Re-opener</v>
      </c>
      <c r="AK441" s="353"/>
      <c r="AL441" s="353" t="str">
        <f>SelectedInputs!AL103</f>
        <v>RPEs Don't Apply</v>
      </c>
      <c r="AM441" s="353">
        <f>SelectedInputs!AM103</f>
        <v>2</v>
      </c>
      <c r="AN441" s="515"/>
      <c r="AO441" s="287">
        <f>SelectedInputs!AO103</f>
        <v>0</v>
      </c>
      <c r="AP441" s="287">
        <f>SelectedInputs!AP103</f>
        <v>1</v>
      </c>
      <c r="AQ441" s="287">
        <f>SelectedInputs!AQ103</f>
        <v>0</v>
      </c>
      <c r="AR441" s="287">
        <f>SelectedInputs!AR103</f>
        <v>0</v>
      </c>
      <c r="AS441" s="287">
        <f>SelectedInputs!AS103</f>
        <v>0</v>
      </c>
      <c r="AT441" s="287">
        <f>SelectedInputs!AT103</f>
        <v>0</v>
      </c>
      <c r="AU441" s="287">
        <f>SelectedInputs!AU103</f>
        <v>0</v>
      </c>
      <c r="AV441" s="521"/>
    </row>
    <row r="442" spans="1:48" ht="15.75">
      <c r="A442" s="82"/>
      <c r="B442" s="82"/>
      <c r="C442" s="82"/>
      <c r="D442" s="82"/>
      <c r="E442" s="82" t="str">
        <f t="shared" si="46"/>
        <v>Indirects Scaler</v>
      </c>
      <c r="F442" s="269"/>
      <c r="G442" s="82" t="s">
        <v>209</v>
      </c>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353" t="str">
        <f>SelectedInputs!AJ104</f>
        <v>Other</v>
      </c>
      <c r="AK442" s="353"/>
      <c r="AL442" s="353" t="str">
        <f>SelectedInputs!AL104</f>
        <v>RPEs Don't Apply</v>
      </c>
      <c r="AM442" s="353">
        <f>SelectedInputs!AM104</f>
        <v>2</v>
      </c>
      <c r="AN442" s="515"/>
      <c r="AO442" s="287">
        <f>SelectedInputs!AO104</f>
        <v>0</v>
      </c>
      <c r="AP442" s="287">
        <f>SelectedInputs!AP104</f>
        <v>0</v>
      </c>
      <c r="AQ442" s="287">
        <f>SelectedInputs!AQ104</f>
        <v>0</v>
      </c>
      <c r="AR442" s="287">
        <f>SelectedInputs!AR104</f>
        <v>0</v>
      </c>
      <c r="AS442" s="287">
        <f>SelectedInputs!AS104</f>
        <v>0</v>
      </c>
      <c r="AT442" s="287">
        <f>SelectedInputs!AT104</f>
        <v>0</v>
      </c>
      <c r="AU442" s="287">
        <f>SelectedInputs!AU104</f>
        <v>1</v>
      </c>
      <c r="AV442" s="521"/>
    </row>
    <row r="443" spans="1:48" ht="15.75">
      <c r="A443" s="82"/>
      <c r="B443" s="82"/>
      <c r="C443" s="82"/>
      <c r="D443" s="82"/>
      <c r="E443" s="82" t="str">
        <f t="shared" ref="E443:E459" si="47">E390</f>
        <v>LineSIGHT Mechanistic Price Control Deliverable (ENWL only)</v>
      </c>
      <c r="F443" s="269"/>
      <c r="G443" s="82" t="s">
        <v>209</v>
      </c>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353" t="str">
        <f>SelectedInputs!AJ105</f>
        <v>PCD</v>
      </c>
      <c r="AK443" s="353"/>
      <c r="AL443" s="353" t="str">
        <f>SelectedInputs!AL105</f>
        <v>RPEs Apply</v>
      </c>
      <c r="AM443" s="353">
        <f>SelectedInputs!AM105</f>
        <v>1</v>
      </c>
      <c r="AN443" s="515"/>
      <c r="AO443" s="287">
        <f>SelectedInputs!AO105</f>
        <v>0</v>
      </c>
      <c r="AP443" s="287">
        <f>SelectedInputs!AP105</f>
        <v>1</v>
      </c>
      <c r="AQ443" s="287">
        <f>SelectedInputs!AQ105</f>
        <v>0</v>
      </c>
      <c r="AR443" s="287">
        <f>SelectedInputs!AR105</f>
        <v>0</v>
      </c>
      <c r="AS443" s="287">
        <f>SelectedInputs!AS105</f>
        <v>0</v>
      </c>
      <c r="AT443" s="287">
        <f>SelectedInputs!AT105</f>
        <v>0</v>
      </c>
      <c r="AU443" s="287">
        <f>SelectedInputs!AU105</f>
        <v>0</v>
      </c>
      <c r="AV443" s="521"/>
    </row>
    <row r="444" spans="1:48" ht="15.75">
      <c r="A444" s="82"/>
      <c r="B444" s="82"/>
      <c r="C444" s="82"/>
      <c r="D444" s="82"/>
      <c r="E444" s="82" t="str">
        <f t="shared" si="47"/>
        <v>New Depot (EMID, SWALES, SWEST and WMID only)</v>
      </c>
      <c r="F444" s="269"/>
      <c r="G444" s="82" t="s">
        <v>209</v>
      </c>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353" t="str">
        <f>SelectedInputs!AJ106</f>
        <v>PCD</v>
      </c>
      <c r="AK444" s="353"/>
      <c r="AL444" s="353" t="str">
        <f>SelectedInputs!AL106</f>
        <v>RPEs Apply</v>
      </c>
      <c r="AM444" s="353">
        <f>SelectedInputs!AM106</f>
        <v>1</v>
      </c>
      <c r="AN444" s="515"/>
      <c r="AO444" s="287">
        <f>SelectedInputs!AO106</f>
        <v>0</v>
      </c>
      <c r="AP444" s="287">
        <f>SelectedInputs!AP106</f>
        <v>0</v>
      </c>
      <c r="AQ444" s="287">
        <f>SelectedInputs!AQ106</f>
        <v>1</v>
      </c>
      <c r="AR444" s="287">
        <f>SelectedInputs!AR106</f>
        <v>0</v>
      </c>
      <c r="AS444" s="287">
        <f>SelectedInputs!AS106</f>
        <v>0</v>
      </c>
      <c r="AT444" s="287">
        <f>SelectedInputs!AT106</f>
        <v>0</v>
      </c>
      <c r="AU444" s="287">
        <f>SelectedInputs!AU106</f>
        <v>0</v>
      </c>
      <c r="AV444" s="521"/>
    </row>
    <row r="445" spans="1:48" ht="15.75">
      <c r="A445" s="82"/>
      <c r="B445" s="82"/>
      <c r="C445" s="82"/>
      <c r="D445" s="82"/>
      <c r="E445" s="82" t="str">
        <f t="shared" si="47"/>
        <v>New Control Room (SSES and SSEH only)</v>
      </c>
      <c r="F445" s="269"/>
      <c r="G445" s="82" t="s">
        <v>209</v>
      </c>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353" t="str">
        <f>SelectedInputs!AJ107</f>
        <v>PCD</v>
      </c>
      <c r="AK445" s="353"/>
      <c r="AL445" s="353" t="str">
        <f>SelectedInputs!AL107</f>
        <v>RPEs Apply</v>
      </c>
      <c r="AM445" s="353">
        <f>SelectedInputs!AM107</f>
        <v>1</v>
      </c>
      <c r="AN445" s="515"/>
      <c r="AO445" s="287">
        <f>SelectedInputs!AO107</f>
        <v>0</v>
      </c>
      <c r="AP445" s="287">
        <f>SelectedInputs!AP107</f>
        <v>1</v>
      </c>
      <c r="AQ445" s="287">
        <f>SelectedInputs!AQ107</f>
        <v>0</v>
      </c>
      <c r="AR445" s="287">
        <f>SelectedInputs!AR107</f>
        <v>0</v>
      </c>
      <c r="AS445" s="287">
        <f>SelectedInputs!AS107</f>
        <v>0</v>
      </c>
      <c r="AT445" s="287">
        <f>SelectedInputs!AT107</f>
        <v>0</v>
      </c>
      <c r="AU445" s="287">
        <f>SelectedInputs!AU107</f>
        <v>0</v>
      </c>
      <c r="AV445" s="521"/>
    </row>
    <row r="446" spans="1:48" ht="15.75">
      <c r="A446" s="82"/>
      <c r="B446" s="82"/>
      <c r="C446" s="82"/>
      <c r="D446" s="82"/>
      <c r="E446" s="82" t="str">
        <f t="shared" si="47"/>
        <v>Storm Arwen Re-opener</v>
      </c>
      <c r="F446" s="269"/>
      <c r="G446" s="82" t="s">
        <v>209</v>
      </c>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353" t="str">
        <f>SelectedInputs!AJ108</f>
        <v>Re-opener</v>
      </c>
      <c r="AK446" s="353"/>
      <c r="AL446" s="353" t="str">
        <f>SelectedInputs!AL108</f>
        <v>RPEs Don't Apply</v>
      </c>
      <c r="AM446" s="353">
        <f>SelectedInputs!AM108</f>
        <v>2</v>
      </c>
      <c r="AN446" s="515"/>
      <c r="AO446" s="287">
        <f>SelectedInputs!AO108</f>
        <v>0</v>
      </c>
      <c r="AP446" s="287">
        <f>SelectedInputs!AP108</f>
        <v>0</v>
      </c>
      <c r="AQ446" s="287">
        <f>SelectedInputs!AQ108</f>
        <v>0</v>
      </c>
      <c r="AR446" s="287">
        <f>SelectedInputs!AR108</f>
        <v>1</v>
      </c>
      <c r="AS446" s="287">
        <f>SelectedInputs!AS108</f>
        <v>0</v>
      </c>
      <c r="AT446" s="287">
        <f>SelectedInputs!AT108</f>
        <v>0</v>
      </c>
      <c r="AU446" s="287">
        <f>SelectedInputs!AU108</f>
        <v>0</v>
      </c>
      <c r="AV446" s="521"/>
    </row>
    <row r="447" spans="1:48" ht="15.75">
      <c r="A447" s="82"/>
      <c r="B447" s="82"/>
      <c r="C447" s="82"/>
      <c r="D447" s="82"/>
      <c r="E447" s="82" t="str">
        <f t="shared" si="47"/>
        <v>High Value Projects Re-opener</v>
      </c>
      <c r="F447" s="269"/>
      <c r="G447" s="82" t="s">
        <v>209</v>
      </c>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353" t="str">
        <f>SelectedInputs!AJ109</f>
        <v>Re-opener</v>
      </c>
      <c r="AK447" s="353"/>
      <c r="AL447" s="353" t="str">
        <f>SelectedInputs!AL109</f>
        <v>RPEs Don't Apply</v>
      </c>
      <c r="AM447" s="353">
        <f>SelectedInputs!AM109</f>
        <v>2</v>
      </c>
      <c r="AN447" s="515"/>
      <c r="AO447" s="287">
        <f>SelectedInputs!AO109</f>
        <v>0</v>
      </c>
      <c r="AP447" s="287">
        <f>SelectedInputs!AP109</f>
        <v>1</v>
      </c>
      <c r="AQ447" s="287">
        <f>SelectedInputs!AQ109</f>
        <v>0</v>
      </c>
      <c r="AR447" s="287">
        <f>SelectedInputs!AR109</f>
        <v>0</v>
      </c>
      <c r="AS447" s="287">
        <f>SelectedInputs!AS109</f>
        <v>0</v>
      </c>
      <c r="AT447" s="287">
        <f>SelectedInputs!AT109</f>
        <v>0</v>
      </c>
      <c r="AU447" s="287">
        <f>SelectedInputs!AU109</f>
        <v>0</v>
      </c>
      <c r="AV447" s="521"/>
    </row>
    <row r="448" spans="1:48" ht="15.75">
      <c r="A448" s="82"/>
      <c r="B448" s="82"/>
      <c r="C448" s="82"/>
      <c r="D448" s="82"/>
      <c r="E448" s="82" t="str">
        <f t="shared" si="47"/>
        <v>Strategic Investment</v>
      </c>
      <c r="F448" s="269"/>
      <c r="G448" s="82" t="s">
        <v>209</v>
      </c>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353" t="str">
        <f>SelectedInputs!AJ110</f>
        <v>Other</v>
      </c>
      <c r="AK448" s="353"/>
      <c r="AL448" s="353" t="str">
        <f>SelectedInputs!AL110</f>
        <v>RPEs Don't Apply</v>
      </c>
      <c r="AM448" s="353">
        <f>SelectedInputs!AM110</f>
        <v>2</v>
      </c>
      <c r="AN448" s="515"/>
      <c r="AO448" s="287">
        <f>SelectedInputs!AO110</f>
        <v>1</v>
      </c>
      <c r="AP448" s="287">
        <f>SelectedInputs!AP110</f>
        <v>0</v>
      </c>
      <c r="AQ448" s="287">
        <f>SelectedInputs!AQ110</f>
        <v>0</v>
      </c>
      <c r="AR448" s="287">
        <f>SelectedInputs!AR110</f>
        <v>0</v>
      </c>
      <c r="AS448" s="287">
        <f>SelectedInputs!AS110</f>
        <v>0</v>
      </c>
      <c r="AT448" s="287">
        <f>SelectedInputs!AT110</f>
        <v>0</v>
      </c>
      <c r="AU448" s="287">
        <f>SelectedInputs!AU110</f>
        <v>0</v>
      </c>
      <c r="AV448" s="521"/>
    </row>
    <row r="449" spans="1:48" ht="15.75">
      <c r="A449" s="82"/>
      <c r="B449" s="82"/>
      <c r="C449" s="82"/>
      <c r="D449" s="82"/>
      <c r="E449" s="82" t="str">
        <f t="shared" si="47"/>
        <v>Carry-over Green Recovery Scheme</v>
      </c>
      <c r="F449" s="269"/>
      <c r="G449" s="82" t="s">
        <v>209</v>
      </c>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353" t="str">
        <f>SelectedInputs!AJ111</f>
        <v>Other</v>
      </c>
      <c r="AK449" s="353"/>
      <c r="AL449" s="353" t="str">
        <f>SelectedInputs!AL111</f>
        <v>RPEs Don't Apply</v>
      </c>
      <c r="AM449" s="353">
        <f>SelectedInputs!AM111</f>
        <v>2</v>
      </c>
      <c r="AN449" s="515"/>
      <c r="AO449" s="287">
        <f>SelectedInputs!AO111</f>
        <v>1</v>
      </c>
      <c r="AP449" s="287">
        <f>SelectedInputs!AP111</f>
        <v>0</v>
      </c>
      <c r="AQ449" s="287">
        <f>SelectedInputs!AQ111</f>
        <v>0</v>
      </c>
      <c r="AR449" s="287">
        <f>SelectedInputs!AR111</f>
        <v>0</v>
      </c>
      <c r="AS449" s="287">
        <f>SelectedInputs!AS111</f>
        <v>0</v>
      </c>
      <c r="AT449" s="287">
        <f>SelectedInputs!AT111</f>
        <v>0</v>
      </c>
      <c r="AU449" s="287">
        <f>SelectedInputs!AU111</f>
        <v>0</v>
      </c>
      <c r="AV449" s="521"/>
    </row>
    <row r="450" spans="1:48" ht="15.75">
      <c r="A450" s="82"/>
      <c r="B450" s="82"/>
      <c r="C450" s="82"/>
      <c r="D450" s="82"/>
      <c r="E450" s="82" t="str">
        <f t="shared" si="47"/>
        <v>1-in-20 Severe Weather Event</v>
      </c>
      <c r="F450" s="269"/>
      <c r="G450" s="82" t="s">
        <v>209</v>
      </c>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353" t="str">
        <f>SelectedInputs!AJ112</f>
        <v>Other</v>
      </c>
      <c r="AK450" s="353"/>
      <c r="AL450" s="353" t="str">
        <f>SelectedInputs!AL112</f>
        <v>RPEs Don't Apply</v>
      </c>
      <c r="AM450" s="353">
        <f>SelectedInputs!AM112</f>
        <v>2</v>
      </c>
      <c r="AN450" s="515"/>
      <c r="AO450" s="287">
        <f>SelectedInputs!AO112</f>
        <v>0</v>
      </c>
      <c r="AP450" s="287">
        <f>SelectedInputs!AP112</f>
        <v>0</v>
      </c>
      <c r="AQ450" s="287">
        <f>SelectedInputs!AQ112</f>
        <v>0</v>
      </c>
      <c r="AR450" s="287">
        <f>SelectedInputs!AR112</f>
        <v>1</v>
      </c>
      <c r="AS450" s="287">
        <f>SelectedInputs!AS112</f>
        <v>0</v>
      </c>
      <c r="AT450" s="287">
        <f>SelectedInputs!AT112</f>
        <v>0</v>
      </c>
      <c r="AU450" s="287">
        <f>SelectedInputs!AU112</f>
        <v>0</v>
      </c>
      <c r="AV450" s="521"/>
    </row>
    <row r="451" spans="1:48" ht="15.75">
      <c r="A451" s="82"/>
      <c r="B451" s="82"/>
      <c r="C451" s="82"/>
      <c r="D451" s="82"/>
      <c r="E451" s="82" t="str">
        <f t="shared" si="47"/>
        <v>Net to Gross Load Related Expenditure</v>
      </c>
      <c r="F451" s="269"/>
      <c r="G451" s="82" t="s">
        <v>209</v>
      </c>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353" t="str">
        <f>SelectedInputs!AJ113</f>
        <v>Other</v>
      </c>
      <c r="AK451" s="353"/>
      <c r="AL451" s="353" t="str">
        <f>SelectedInputs!AL113</f>
        <v>RPEs Don't Apply</v>
      </c>
      <c r="AM451" s="353">
        <f>SelectedInputs!AM113</f>
        <v>2</v>
      </c>
      <c r="AN451" s="515"/>
      <c r="AO451" s="287">
        <f>SelectedInputs!AO113</f>
        <v>1</v>
      </c>
      <c r="AP451" s="287">
        <f>SelectedInputs!AP113</f>
        <v>0</v>
      </c>
      <c r="AQ451" s="287">
        <f>SelectedInputs!AQ113</f>
        <v>0</v>
      </c>
      <c r="AR451" s="287">
        <f>SelectedInputs!AR113</f>
        <v>0</v>
      </c>
      <c r="AS451" s="287">
        <f>SelectedInputs!AS113</f>
        <v>0</v>
      </c>
      <c r="AT451" s="287">
        <f>SelectedInputs!AT113</f>
        <v>0</v>
      </c>
      <c r="AU451" s="287">
        <f>SelectedInputs!AU113</f>
        <v>0</v>
      </c>
      <c r="AV451" s="521"/>
    </row>
    <row r="452" spans="1:48" ht="15.75">
      <c r="A452" s="82"/>
      <c r="B452" s="82"/>
      <c r="C452" s="82"/>
      <c r="D452" s="82"/>
      <c r="E452" s="82">
        <f t="shared" si="47"/>
        <v>0</v>
      </c>
      <c r="F452" s="269"/>
      <c r="G452" s="82" t="s">
        <v>209</v>
      </c>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353">
        <f>SelectedInputs!AJ114</f>
        <v>0</v>
      </c>
      <c r="AK452" s="353"/>
      <c r="AL452" s="353">
        <f>SelectedInputs!AL114</f>
        <v>0</v>
      </c>
      <c r="AM452" s="353">
        <f>SelectedInputs!AM114</f>
        <v>0</v>
      </c>
      <c r="AN452" s="515"/>
      <c r="AO452" s="287">
        <f>SelectedInputs!AO114</f>
        <v>0</v>
      </c>
      <c r="AP452" s="287">
        <f>SelectedInputs!AP114</f>
        <v>0</v>
      </c>
      <c r="AQ452" s="287">
        <f>SelectedInputs!AQ114</f>
        <v>0</v>
      </c>
      <c r="AR452" s="287">
        <f>SelectedInputs!AR114</f>
        <v>0</v>
      </c>
      <c r="AS452" s="287">
        <f>SelectedInputs!AS114</f>
        <v>0</v>
      </c>
      <c r="AT452" s="287">
        <f>SelectedInputs!AT114</f>
        <v>0</v>
      </c>
      <c r="AU452" s="287">
        <f>SelectedInputs!AU114</f>
        <v>0</v>
      </c>
      <c r="AV452" s="521"/>
    </row>
    <row r="453" spans="1:48" ht="15.75">
      <c r="A453" s="82"/>
      <c r="B453" s="82"/>
      <c r="C453" s="82"/>
      <c r="D453" s="82"/>
      <c r="E453" s="82">
        <f t="shared" si="47"/>
        <v>0</v>
      </c>
      <c r="F453" s="269"/>
      <c r="G453" s="82" t="s">
        <v>209</v>
      </c>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353">
        <f>SelectedInputs!AJ115</f>
        <v>0</v>
      </c>
      <c r="AK453" s="353"/>
      <c r="AL453" s="353">
        <f>SelectedInputs!AL115</f>
        <v>0</v>
      </c>
      <c r="AM453" s="353">
        <f>SelectedInputs!AM115</f>
        <v>0</v>
      </c>
      <c r="AN453" s="515"/>
      <c r="AO453" s="287">
        <f>SelectedInputs!AO115</f>
        <v>0</v>
      </c>
      <c r="AP453" s="287">
        <f>SelectedInputs!AP115</f>
        <v>0</v>
      </c>
      <c r="AQ453" s="287">
        <f>SelectedInputs!AQ115</f>
        <v>0</v>
      </c>
      <c r="AR453" s="287">
        <f>SelectedInputs!AR115</f>
        <v>0</v>
      </c>
      <c r="AS453" s="287">
        <f>SelectedInputs!AS115</f>
        <v>0</v>
      </c>
      <c r="AT453" s="287">
        <f>SelectedInputs!AT115</f>
        <v>0</v>
      </c>
      <c r="AU453" s="287">
        <f>SelectedInputs!AU115</f>
        <v>0</v>
      </c>
      <c r="AV453" s="521"/>
    </row>
    <row r="454" spans="1:48" ht="15.75">
      <c r="A454" s="82"/>
      <c r="B454" s="82"/>
      <c r="C454" s="82"/>
      <c r="D454" s="82"/>
      <c r="E454" s="82">
        <f t="shared" si="47"/>
        <v>0</v>
      </c>
      <c r="F454" s="269"/>
      <c r="G454" s="82" t="s">
        <v>209</v>
      </c>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353">
        <f>SelectedInputs!AJ116</f>
        <v>0</v>
      </c>
      <c r="AK454" s="353"/>
      <c r="AL454" s="353">
        <f>SelectedInputs!AL116</f>
        <v>0</v>
      </c>
      <c r="AM454" s="353">
        <f>SelectedInputs!AM116</f>
        <v>0</v>
      </c>
      <c r="AN454" s="515"/>
      <c r="AO454" s="287">
        <f>SelectedInputs!AO116</f>
        <v>0</v>
      </c>
      <c r="AP454" s="287">
        <f>SelectedInputs!AP116</f>
        <v>0</v>
      </c>
      <c r="AQ454" s="287">
        <f>SelectedInputs!AQ116</f>
        <v>0</v>
      </c>
      <c r="AR454" s="287">
        <f>SelectedInputs!AR116</f>
        <v>0</v>
      </c>
      <c r="AS454" s="287">
        <f>SelectedInputs!AS116</f>
        <v>0</v>
      </c>
      <c r="AT454" s="287">
        <f>SelectedInputs!AT116</f>
        <v>0</v>
      </c>
      <c r="AU454" s="287">
        <f>SelectedInputs!AU116</f>
        <v>0</v>
      </c>
      <c r="AV454" s="521"/>
    </row>
    <row r="455" spans="1:48" ht="15.75">
      <c r="A455" s="82"/>
      <c r="B455" s="82"/>
      <c r="C455" s="82"/>
      <c r="D455" s="82"/>
      <c r="E455" s="82">
        <f t="shared" si="47"/>
        <v>0</v>
      </c>
      <c r="F455" s="269"/>
      <c r="G455" s="82" t="s">
        <v>209</v>
      </c>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353">
        <f>SelectedInputs!AJ117</f>
        <v>0</v>
      </c>
      <c r="AK455" s="353"/>
      <c r="AL455" s="353">
        <f>SelectedInputs!AL117</f>
        <v>0</v>
      </c>
      <c r="AM455" s="353">
        <f>SelectedInputs!AM117</f>
        <v>0</v>
      </c>
      <c r="AN455" s="515"/>
      <c r="AO455" s="287">
        <f>SelectedInputs!AO117</f>
        <v>0</v>
      </c>
      <c r="AP455" s="287">
        <f>SelectedInputs!AP117</f>
        <v>0</v>
      </c>
      <c r="AQ455" s="287">
        <f>SelectedInputs!AQ117</f>
        <v>0</v>
      </c>
      <c r="AR455" s="287">
        <f>SelectedInputs!AR117</f>
        <v>0</v>
      </c>
      <c r="AS455" s="287">
        <f>SelectedInputs!AS117</f>
        <v>0</v>
      </c>
      <c r="AT455" s="287">
        <f>SelectedInputs!AT117</f>
        <v>0</v>
      </c>
      <c r="AU455" s="287">
        <f>SelectedInputs!AU117</f>
        <v>0</v>
      </c>
      <c r="AV455" s="521"/>
    </row>
    <row r="456" spans="1:48" ht="15.75">
      <c r="A456" s="82"/>
      <c r="B456" s="82"/>
      <c r="C456" s="82"/>
      <c r="D456" s="82"/>
      <c r="E456" s="82">
        <f t="shared" si="47"/>
        <v>0</v>
      </c>
      <c r="F456" s="269"/>
      <c r="G456" s="82" t="s">
        <v>209</v>
      </c>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353">
        <f>SelectedInputs!AJ118</f>
        <v>0</v>
      </c>
      <c r="AK456" s="353"/>
      <c r="AL456" s="353">
        <f>SelectedInputs!AL118</f>
        <v>0</v>
      </c>
      <c r="AM456" s="353">
        <f>SelectedInputs!AM118</f>
        <v>0</v>
      </c>
      <c r="AN456" s="515"/>
      <c r="AO456" s="287">
        <f>SelectedInputs!AO118</f>
        <v>0</v>
      </c>
      <c r="AP456" s="287">
        <f>SelectedInputs!AP118</f>
        <v>0</v>
      </c>
      <c r="AQ456" s="287">
        <f>SelectedInputs!AQ118</f>
        <v>0</v>
      </c>
      <c r="AR456" s="287">
        <f>SelectedInputs!AR118</f>
        <v>0</v>
      </c>
      <c r="AS456" s="287">
        <f>SelectedInputs!AS118</f>
        <v>0</v>
      </c>
      <c r="AT456" s="287">
        <f>SelectedInputs!AT118</f>
        <v>0</v>
      </c>
      <c r="AU456" s="287">
        <f>SelectedInputs!AU118</f>
        <v>0</v>
      </c>
      <c r="AV456" s="521"/>
    </row>
    <row r="457" spans="1:48" ht="15.75">
      <c r="A457" s="82"/>
      <c r="B457" s="82"/>
      <c r="C457" s="82"/>
      <c r="D457" s="82"/>
      <c r="E457" s="82">
        <f t="shared" si="47"/>
        <v>0</v>
      </c>
      <c r="F457" s="269"/>
      <c r="G457" s="82" t="s">
        <v>209</v>
      </c>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353">
        <f>SelectedInputs!AJ119</f>
        <v>0</v>
      </c>
      <c r="AK457" s="353"/>
      <c r="AL457" s="353">
        <f>SelectedInputs!AL119</f>
        <v>0</v>
      </c>
      <c r="AM457" s="353">
        <f>SelectedInputs!AM119</f>
        <v>0</v>
      </c>
      <c r="AN457" s="515"/>
      <c r="AO457" s="287">
        <f>SelectedInputs!AO119</f>
        <v>0</v>
      </c>
      <c r="AP457" s="287">
        <f>SelectedInputs!AP119</f>
        <v>0</v>
      </c>
      <c r="AQ457" s="287">
        <f>SelectedInputs!AQ119</f>
        <v>0</v>
      </c>
      <c r="AR457" s="287">
        <f>SelectedInputs!AR119</f>
        <v>0</v>
      </c>
      <c r="AS457" s="287">
        <f>SelectedInputs!AS119</f>
        <v>0</v>
      </c>
      <c r="AT457" s="287">
        <f>SelectedInputs!AT119</f>
        <v>0</v>
      </c>
      <c r="AU457" s="287">
        <f>SelectedInputs!AU119</f>
        <v>0</v>
      </c>
      <c r="AV457" s="521"/>
    </row>
    <row r="458" spans="1:48" ht="15.75">
      <c r="A458" s="82"/>
      <c r="B458" s="82"/>
      <c r="C458" s="82"/>
      <c r="D458" s="82"/>
      <c r="E458" s="82">
        <f t="shared" si="47"/>
        <v>0</v>
      </c>
      <c r="F458" s="269"/>
      <c r="G458" s="82" t="s">
        <v>209</v>
      </c>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353">
        <f>SelectedInputs!AJ120</f>
        <v>0</v>
      </c>
      <c r="AK458" s="353"/>
      <c r="AL458" s="353">
        <f>SelectedInputs!AL120</f>
        <v>0</v>
      </c>
      <c r="AM458" s="353">
        <f>SelectedInputs!AM120</f>
        <v>0</v>
      </c>
      <c r="AN458" s="515"/>
      <c r="AO458" s="287">
        <f>SelectedInputs!AO120</f>
        <v>0</v>
      </c>
      <c r="AP458" s="287">
        <f>SelectedInputs!AP120</f>
        <v>0</v>
      </c>
      <c r="AQ458" s="287">
        <f>SelectedInputs!AQ120</f>
        <v>0</v>
      </c>
      <c r="AR458" s="287">
        <f>SelectedInputs!AR120</f>
        <v>0</v>
      </c>
      <c r="AS458" s="287">
        <f>SelectedInputs!AS120</f>
        <v>0</v>
      </c>
      <c r="AT458" s="287">
        <f>SelectedInputs!AT120</f>
        <v>0</v>
      </c>
      <c r="AU458" s="287">
        <f>SelectedInputs!AU120</f>
        <v>0</v>
      </c>
      <c r="AV458" s="521"/>
    </row>
    <row r="459" spans="1:48" ht="15.75">
      <c r="A459" s="82"/>
      <c r="B459" s="82"/>
      <c r="C459" s="82"/>
      <c r="D459" s="82"/>
      <c r="E459" s="82">
        <f t="shared" si="47"/>
        <v>0</v>
      </c>
      <c r="F459" s="269"/>
      <c r="G459" s="82" t="s">
        <v>209</v>
      </c>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353">
        <f>SelectedInputs!AJ121</f>
        <v>0</v>
      </c>
      <c r="AK459" s="353"/>
      <c r="AL459" s="353">
        <f>SelectedInputs!AL121</f>
        <v>0</v>
      </c>
      <c r="AM459" s="353">
        <f>SelectedInputs!AM121</f>
        <v>0</v>
      </c>
      <c r="AN459" s="515"/>
      <c r="AO459" s="287">
        <f>SelectedInputs!AO121</f>
        <v>0</v>
      </c>
      <c r="AP459" s="287">
        <f>SelectedInputs!AP121</f>
        <v>0</v>
      </c>
      <c r="AQ459" s="287">
        <f>SelectedInputs!AQ121</f>
        <v>0</v>
      </c>
      <c r="AR459" s="287">
        <f>SelectedInputs!AR121</f>
        <v>0</v>
      </c>
      <c r="AS459" s="287">
        <f>SelectedInputs!AS121</f>
        <v>0</v>
      </c>
      <c r="AT459" s="287">
        <f>SelectedInputs!AT121</f>
        <v>0</v>
      </c>
      <c r="AU459" s="287">
        <f>SelectedInputs!AU121</f>
        <v>0</v>
      </c>
      <c r="AV459" s="521"/>
    </row>
    <row r="460" spans="1:48" ht="15.75">
      <c r="A460" s="82"/>
      <c r="B460" s="82"/>
      <c r="C460" s="82"/>
      <c r="D460" s="82"/>
      <c r="E460" s="82"/>
      <c r="F460" s="269"/>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516"/>
      <c r="AO460" s="82"/>
      <c r="AP460" s="82"/>
      <c r="AQ460" s="147"/>
      <c r="AR460" s="82"/>
      <c r="AS460" s="82"/>
      <c r="AT460" s="82"/>
      <c r="AU460" s="82"/>
      <c r="AV460" s="82"/>
    </row>
    <row r="461" spans="1:48" ht="15">
      <c r="A461" s="2"/>
      <c r="B461" s="2"/>
      <c r="C461" s="28" t="s">
        <v>656</v>
      </c>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9"/>
      <c r="AR461" s="28"/>
      <c r="AS461" s="28"/>
      <c r="AT461" s="28"/>
      <c r="AU461" s="28"/>
      <c r="AV461" s="28"/>
    </row>
    <row r="462" spans="1:48" ht="15">
      <c r="A462" s="2"/>
      <c r="B462" s="2"/>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195"/>
      <c r="AN462" s="195"/>
      <c r="AO462" s="195"/>
      <c r="AP462" s="195"/>
      <c r="AQ462" s="190"/>
      <c r="AR462" s="195"/>
      <c r="AS462" s="195"/>
      <c r="AT462" s="195"/>
      <c r="AU462" s="195"/>
      <c r="AV462" s="195"/>
    </row>
    <row r="463" spans="1:48" ht="15">
      <c r="A463" s="7"/>
      <c r="B463" s="7"/>
      <c r="C463" s="7"/>
      <c r="D463" s="82"/>
      <c r="E463" s="271" t="s">
        <v>657</v>
      </c>
      <c r="F463" s="271"/>
      <c r="G463" s="271" t="s">
        <v>209</v>
      </c>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c r="AN463" s="271"/>
      <c r="AO463" s="271"/>
      <c r="AP463" s="271"/>
      <c r="AQ463" s="299"/>
      <c r="AR463" s="492">
        <f>SelectedInputs!AR296</f>
        <v>0</v>
      </c>
      <c r="AS463" s="492">
        <f>SelectedInputs!AS296</f>
        <v>0</v>
      </c>
      <c r="AT463" s="492">
        <f>SelectedInputs!AT296</f>
        <v>0</v>
      </c>
      <c r="AU463" s="492">
        <f>SelectedInputs!AU296</f>
        <v>0</v>
      </c>
      <c r="AV463" s="492">
        <f>SelectedInputs!AV296</f>
        <v>0</v>
      </c>
    </row>
    <row r="464" spans="1:48" ht="15">
      <c r="A464" s="7"/>
      <c r="B464" s="7"/>
      <c r="C464" s="7"/>
      <c r="D464" s="82"/>
      <c r="E464" s="27" t="s">
        <v>658</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3"/>
      <c r="AR464" s="132">
        <f>SelectedInputs!AR297</f>
        <v>0</v>
      </c>
      <c r="AS464" s="132">
        <f>SelectedInputs!AS297</f>
        <v>0</v>
      </c>
      <c r="AT464" s="132">
        <f>SelectedInputs!AT297</f>
        <v>0</v>
      </c>
      <c r="AU464" s="132">
        <f>SelectedInputs!AU297</f>
        <v>0</v>
      </c>
      <c r="AV464" s="132">
        <f>SelectedInputs!AV297</f>
        <v>0</v>
      </c>
    </row>
    <row r="465" spans="1:48" ht="15">
      <c r="A465" s="7"/>
      <c r="B465" s="7"/>
      <c r="C465" s="7"/>
      <c r="D465" s="82"/>
      <c r="E465" s="27" t="s">
        <v>659</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3"/>
      <c r="AR465" s="132">
        <f>SelectedInputs!AR298</f>
        <v>0.82817015694327423</v>
      </c>
      <c r="AS465" s="132">
        <f>SelectedInputs!AS298</f>
        <v>0.88448470404753332</v>
      </c>
      <c r="AT465" s="132">
        <f>SelectedInputs!AT298</f>
        <v>0.85190465750105848</v>
      </c>
      <c r="AU465" s="132">
        <f>SelectedInputs!AU298</f>
        <v>0.8657039829709392</v>
      </c>
      <c r="AV465" s="132">
        <f>SelectedInputs!AV298</f>
        <v>0.84776038327750047</v>
      </c>
    </row>
    <row r="466" spans="1:48" ht="15">
      <c r="A466" s="7"/>
      <c r="B466" s="7"/>
      <c r="C466" s="7"/>
      <c r="D466" s="82"/>
      <c r="E466" s="27" t="s">
        <v>660</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3"/>
      <c r="AR466" s="132">
        <f>SelectedInputs!AR299</f>
        <v>0</v>
      </c>
      <c r="AS466" s="132">
        <f>SelectedInputs!AS299</f>
        <v>0</v>
      </c>
      <c r="AT466" s="132">
        <f>SelectedInputs!AT299</f>
        <v>0</v>
      </c>
      <c r="AU466" s="132">
        <f>SelectedInputs!AU299</f>
        <v>0</v>
      </c>
      <c r="AV466" s="132">
        <f>SelectedInputs!AV299</f>
        <v>0</v>
      </c>
    </row>
    <row r="467" spans="1:48" ht="15">
      <c r="A467" s="7"/>
      <c r="B467" s="7"/>
      <c r="C467" s="7"/>
      <c r="D467" s="82"/>
      <c r="E467" s="27" t="s">
        <v>661</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3"/>
      <c r="AR467" s="132">
        <f>SelectedInputs!AR300</f>
        <v>0</v>
      </c>
      <c r="AS467" s="132">
        <f>SelectedInputs!AS300</f>
        <v>0</v>
      </c>
      <c r="AT467" s="132">
        <f>SelectedInputs!AT300</f>
        <v>0</v>
      </c>
      <c r="AU467" s="132">
        <f>SelectedInputs!AU300</f>
        <v>0</v>
      </c>
      <c r="AV467" s="132">
        <f>SelectedInputs!AV300</f>
        <v>0</v>
      </c>
    </row>
    <row r="468" spans="1:48" ht="15">
      <c r="A468" s="7"/>
      <c r="B468" s="7"/>
      <c r="C468" s="7"/>
      <c r="D468" s="82"/>
      <c r="E468" s="27" t="s">
        <v>662</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3"/>
      <c r="AR468" s="132">
        <f>SelectedInputs!AR301</f>
        <v>0</v>
      </c>
      <c r="AS468" s="132">
        <f>SelectedInputs!AS301</f>
        <v>0</v>
      </c>
      <c r="AT468" s="132">
        <f>SelectedInputs!AT301</f>
        <v>0</v>
      </c>
      <c r="AU468" s="132">
        <f>SelectedInputs!AU301</f>
        <v>0</v>
      </c>
      <c r="AV468" s="132">
        <f>SelectedInputs!AV301</f>
        <v>0</v>
      </c>
    </row>
    <row r="469" spans="1:48" ht="15">
      <c r="A469" s="7"/>
      <c r="B469" s="7"/>
      <c r="C469" s="7"/>
      <c r="D469" s="82"/>
      <c r="E469" s="272" t="s">
        <v>663</v>
      </c>
      <c r="F469" s="272"/>
      <c r="G469" s="272" t="s">
        <v>209</v>
      </c>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c r="AI469" s="272"/>
      <c r="AJ469" s="272"/>
      <c r="AK469" s="272"/>
      <c r="AL469" s="272"/>
      <c r="AM469" s="272"/>
      <c r="AN469" s="272"/>
      <c r="AO469" s="272"/>
      <c r="AP469" s="272"/>
      <c r="AQ469" s="300"/>
      <c r="AR469" s="493">
        <f>SelectedInputs!AR302</f>
        <v>8.5333477133284805E-2</v>
      </c>
      <c r="AS469" s="493">
        <f>SelectedInputs!AS302</f>
        <v>8.4072275797920065E-2</v>
      </c>
      <c r="AT469" s="493">
        <f>SelectedInputs!AT302</f>
        <v>7.9684988538074611E-2</v>
      </c>
      <c r="AU469" s="493">
        <f>SelectedInputs!AU302</f>
        <v>4.9047976847261879E-2</v>
      </c>
      <c r="AV469" s="493">
        <f>SelectedInputs!AV302</f>
        <v>4.1300777910921051E-2</v>
      </c>
    </row>
    <row r="470" spans="1:48" ht="15">
      <c r="A470" s="7"/>
      <c r="B470" s="7"/>
      <c r="C470" s="7"/>
      <c r="D470" s="82"/>
      <c r="E470" s="27" t="s">
        <v>664</v>
      </c>
      <c r="F470" s="27"/>
      <c r="G470" s="27" t="s">
        <v>209</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193"/>
      <c r="AR470" s="132">
        <f>SelectedInputs!AR303</f>
        <v>0.98409737715103029</v>
      </c>
      <c r="AS470" s="132">
        <f>SelectedInputs!AS303</f>
        <v>0.98270235775239134</v>
      </c>
      <c r="AT470" s="132">
        <f>SelectedInputs!AT303</f>
        <v>0.97496119082931865</v>
      </c>
      <c r="AU470" s="132">
        <f>SelectedInputs!AU303</f>
        <v>0.97572952215098185</v>
      </c>
      <c r="AV470" s="132">
        <f>SelectedInputs!AV303</f>
        <v>0.97158372536551818</v>
      </c>
    </row>
    <row r="471" spans="1:48" ht="15">
      <c r="A471" s="7"/>
      <c r="B471" s="7"/>
      <c r="C471" s="7"/>
      <c r="D471" s="82"/>
      <c r="E471" s="27" t="s">
        <v>665</v>
      </c>
      <c r="F471" s="27"/>
      <c r="G471" s="27" t="s">
        <v>209</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3"/>
      <c r="AR471" s="132">
        <f>SelectedInputs!AR304</f>
        <v>0.95229617921824994</v>
      </c>
      <c r="AS471" s="132">
        <f>SelectedInputs!AS304</f>
        <v>0.96261231832340111</v>
      </c>
      <c r="AT471" s="132">
        <f>SelectedInputs!AT304</f>
        <v>0.95870177406911106</v>
      </c>
      <c r="AU471" s="132">
        <f>SelectedInputs!AU304</f>
        <v>0.95821838970319928</v>
      </c>
      <c r="AV471" s="132">
        <f>SelectedInputs!AV304</f>
        <v>0.9556409558087231</v>
      </c>
    </row>
    <row r="472" spans="1:48" ht="15">
      <c r="A472" s="7"/>
      <c r="B472" s="7"/>
      <c r="C472" s="7"/>
      <c r="D472" s="82"/>
      <c r="E472" s="27" t="s">
        <v>666</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3"/>
      <c r="AR472" s="132">
        <f>SelectedInputs!AR305</f>
        <v>8.0591882395391307E-2</v>
      </c>
      <c r="AS472" s="132">
        <f>SelectedInputs!AS305</f>
        <v>1.7168258932363442E-2</v>
      </c>
      <c r="AT472" s="132">
        <f>SelectedInputs!AT305</f>
        <v>3.461241515228853E-2</v>
      </c>
      <c r="AU472" s="132">
        <f>SelectedInputs!AU305</f>
        <v>2.5630523514658689E-2</v>
      </c>
      <c r="AV472" s="132">
        <f>SelectedInputs!AV305</f>
        <v>2.9410510708883054E-2</v>
      </c>
    </row>
    <row r="473" spans="1:48" ht="15">
      <c r="A473" s="7"/>
      <c r="B473" s="7"/>
      <c r="C473" s="7"/>
      <c r="D473" s="82"/>
      <c r="E473" s="27" t="s">
        <v>667</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3"/>
      <c r="AR473" s="132">
        <f>SelectedInputs!AR306</f>
        <v>0.88191281313654168</v>
      </c>
      <c r="AS473" s="132">
        <f>SelectedInputs!AS306</f>
        <v>0.88156486392239419</v>
      </c>
      <c r="AT473" s="132">
        <f>SelectedInputs!AT306</f>
        <v>0.88091903818449036</v>
      </c>
      <c r="AU473" s="132">
        <f>SelectedInputs!AU306</f>
        <v>0.88044128391700238</v>
      </c>
      <c r="AV473" s="132">
        <f>SelectedInputs!AV306</f>
        <v>0.90021990701906407</v>
      </c>
    </row>
    <row r="474" spans="1:48" ht="15">
      <c r="A474" s="7"/>
      <c r="B474" s="7"/>
      <c r="C474" s="7"/>
      <c r="D474" s="82"/>
      <c r="E474" s="27" t="s">
        <v>668</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3"/>
      <c r="AR474" s="132">
        <f>SelectedInputs!AR307</f>
        <v>0.13411412556643071</v>
      </c>
      <c r="AS474" s="132">
        <f>SelectedInputs!AS307</f>
        <v>0.13686079239817192</v>
      </c>
      <c r="AT474" s="132">
        <f>SelectedInputs!AT307</f>
        <v>0.14083029063841038</v>
      </c>
      <c r="AU474" s="132">
        <f>SelectedInputs!AU307</f>
        <v>0.14356112767734117</v>
      </c>
      <c r="AV474" s="132">
        <f>SelectedInputs!AV307</f>
        <v>0.14620425463402514</v>
      </c>
    </row>
    <row r="475" spans="1:48" ht="15">
      <c r="A475" s="7"/>
      <c r="B475" s="7"/>
      <c r="C475" s="7"/>
      <c r="D475" s="82"/>
      <c r="E475" s="27" t="s">
        <v>669</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3"/>
      <c r="AR475" s="132">
        <f>SelectedInputs!AR308</f>
        <v>0</v>
      </c>
      <c r="AS475" s="132">
        <f>SelectedInputs!AS308</f>
        <v>0</v>
      </c>
      <c r="AT475" s="132">
        <f>SelectedInputs!AT308</f>
        <v>0</v>
      </c>
      <c r="AU475" s="132">
        <f>SelectedInputs!AU308</f>
        <v>0</v>
      </c>
      <c r="AV475" s="132">
        <f>SelectedInputs!AV308</f>
        <v>0</v>
      </c>
    </row>
    <row r="476" spans="1:48" ht="15">
      <c r="A476" s="7"/>
      <c r="B476" s="7"/>
      <c r="C476" s="7"/>
      <c r="D476" s="82"/>
      <c r="E476" s="27" t="s">
        <v>670</v>
      </c>
      <c r="F476" s="27"/>
      <c r="G476" s="27" t="s">
        <v>209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193"/>
      <c r="AR476" s="132">
        <f>SelectedInputs!AR309</f>
        <v>0.20788809094182406</v>
      </c>
      <c r="AS476" s="132">
        <f>SelectedInputs!AS309</f>
        <v>0.21355623478569302</v>
      </c>
      <c r="AT476" s="132">
        <f>SelectedInputs!AT309</f>
        <v>0.21852197825479863</v>
      </c>
      <c r="AU476" s="132">
        <f>SelectedInputs!AU309</f>
        <v>0.22492357243057226</v>
      </c>
      <c r="AV476" s="132">
        <f>SelectedInputs!AV309</f>
        <v>0.23234916263412034</v>
      </c>
    </row>
    <row r="477" spans="1:48" ht="15">
      <c r="A477" s="7"/>
      <c r="B477" s="7"/>
      <c r="C477" s="7"/>
      <c r="D477" s="82"/>
      <c r="E477" s="271" t="s">
        <v>671</v>
      </c>
      <c r="F477" s="271"/>
      <c r="G477" s="271" t="s">
        <v>209</v>
      </c>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s="271"/>
      <c r="AG477" s="271"/>
      <c r="AH477" s="271"/>
      <c r="AI477" s="271"/>
      <c r="AJ477" s="271"/>
      <c r="AK477" s="271"/>
      <c r="AL477" s="271"/>
      <c r="AM477" s="271"/>
      <c r="AN477" s="271"/>
      <c r="AO477" s="271"/>
      <c r="AP477" s="271"/>
      <c r="AQ477" s="299"/>
      <c r="AR477" s="492">
        <f>SelectedInputs!AR310</f>
        <v>0</v>
      </c>
      <c r="AS477" s="492">
        <f>SelectedInputs!AS310</f>
        <v>0</v>
      </c>
      <c r="AT477" s="492">
        <f>SelectedInputs!AT310</f>
        <v>0</v>
      </c>
      <c r="AU477" s="492">
        <f>SelectedInputs!AU310</f>
        <v>0</v>
      </c>
      <c r="AV477" s="492">
        <f>SelectedInputs!AV310</f>
        <v>0</v>
      </c>
    </row>
    <row r="478" spans="1:48" ht="15">
      <c r="A478" s="7"/>
      <c r="B478" s="7"/>
      <c r="C478" s="7"/>
      <c r="D478" s="82"/>
      <c r="E478" s="27" t="s">
        <v>672</v>
      </c>
      <c r="F478" s="27"/>
      <c r="G478" s="27" t="s">
        <v>209</v>
      </c>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193"/>
      <c r="AR478" s="132">
        <f>SelectedInputs!AR311</f>
        <v>0</v>
      </c>
      <c r="AS478" s="132">
        <f>SelectedInputs!AS311</f>
        <v>0</v>
      </c>
      <c r="AT478" s="132">
        <f>SelectedInputs!AT311</f>
        <v>0</v>
      </c>
      <c r="AU478" s="132">
        <f>SelectedInputs!AU311</f>
        <v>0</v>
      </c>
      <c r="AV478" s="132">
        <f>SelectedInputs!AV311</f>
        <v>0</v>
      </c>
    </row>
    <row r="479" spans="1:48" ht="15">
      <c r="A479" s="7"/>
      <c r="B479" s="7"/>
      <c r="C479" s="7"/>
      <c r="D479" s="82"/>
      <c r="E479" s="27" t="s">
        <v>673</v>
      </c>
      <c r="F479" s="27"/>
      <c r="G479" s="27" t="s">
        <v>209</v>
      </c>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193"/>
      <c r="AR479" s="132">
        <f>SelectedInputs!AR312</f>
        <v>0</v>
      </c>
      <c r="AS479" s="132">
        <f>SelectedInputs!AS312</f>
        <v>0</v>
      </c>
      <c r="AT479" s="132">
        <f>SelectedInputs!AT312</f>
        <v>0</v>
      </c>
      <c r="AU479" s="132">
        <f>SelectedInputs!AU312</f>
        <v>0</v>
      </c>
      <c r="AV479" s="132">
        <f>SelectedInputs!AV312</f>
        <v>0</v>
      </c>
    </row>
    <row r="480" spans="1:48" ht="15">
      <c r="A480" s="7"/>
      <c r="B480" s="7"/>
      <c r="C480" s="7"/>
      <c r="D480" s="82"/>
      <c r="E480" s="27" t="s">
        <v>674</v>
      </c>
      <c r="F480" s="27"/>
      <c r="G480" s="27" t="s">
        <v>209</v>
      </c>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193"/>
      <c r="AR480" s="132">
        <f>SelectedInputs!AR313</f>
        <v>0</v>
      </c>
      <c r="AS480" s="132">
        <f>SelectedInputs!AS313</f>
        <v>0</v>
      </c>
      <c r="AT480" s="132">
        <f>SelectedInputs!AT313</f>
        <v>0</v>
      </c>
      <c r="AU480" s="132">
        <f>SelectedInputs!AU313</f>
        <v>0</v>
      </c>
      <c r="AV480" s="132">
        <f>SelectedInputs!AV313</f>
        <v>0</v>
      </c>
    </row>
    <row r="481" spans="1:48" ht="15">
      <c r="A481" s="7"/>
      <c r="B481" s="7"/>
      <c r="C481" s="7"/>
      <c r="D481" s="82"/>
      <c r="E481" s="27" t="s">
        <v>675</v>
      </c>
      <c r="F481" s="27"/>
      <c r="G481" s="27" t="s">
        <v>209</v>
      </c>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193"/>
      <c r="AR481" s="132">
        <f>SelectedInputs!AR314</f>
        <v>0</v>
      </c>
      <c r="AS481" s="132">
        <f>SelectedInputs!AS314</f>
        <v>0</v>
      </c>
      <c r="AT481" s="132">
        <f>SelectedInputs!AT314</f>
        <v>0</v>
      </c>
      <c r="AU481" s="132">
        <f>SelectedInputs!AU314</f>
        <v>0</v>
      </c>
      <c r="AV481" s="132">
        <f>SelectedInputs!AV314</f>
        <v>0</v>
      </c>
    </row>
    <row r="482" spans="1:48" ht="15">
      <c r="A482" s="7"/>
      <c r="B482" s="7"/>
      <c r="C482" s="7"/>
      <c r="D482" s="82"/>
      <c r="E482" s="27" t="s">
        <v>676</v>
      </c>
      <c r="F482" s="27"/>
      <c r="G482" s="27" t="s">
        <v>209</v>
      </c>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193"/>
      <c r="AR482" s="132">
        <f>SelectedInputs!AR315</f>
        <v>0</v>
      </c>
      <c r="AS482" s="132">
        <f>SelectedInputs!AS315</f>
        <v>0</v>
      </c>
      <c r="AT482" s="132">
        <f>SelectedInputs!AT315</f>
        <v>0</v>
      </c>
      <c r="AU482" s="132">
        <f>SelectedInputs!AU315</f>
        <v>0</v>
      </c>
      <c r="AV482" s="132">
        <f>SelectedInputs!AV315</f>
        <v>0</v>
      </c>
    </row>
    <row r="483" spans="1:48" ht="15">
      <c r="A483" s="7"/>
      <c r="B483" s="7"/>
      <c r="C483" s="7"/>
      <c r="D483" s="82"/>
      <c r="E483" s="272" t="s">
        <v>677</v>
      </c>
      <c r="F483" s="272"/>
      <c r="G483" s="272" t="s">
        <v>209</v>
      </c>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c r="AI483" s="272"/>
      <c r="AJ483" s="272"/>
      <c r="AK483" s="272"/>
      <c r="AL483" s="272"/>
      <c r="AM483" s="272"/>
      <c r="AN483" s="272"/>
      <c r="AO483" s="272"/>
      <c r="AP483" s="272"/>
      <c r="AQ483" s="300"/>
      <c r="AR483" s="493">
        <f>SelectedInputs!AR316</f>
        <v>0</v>
      </c>
      <c r="AS483" s="493">
        <f>SelectedInputs!AS316</f>
        <v>0</v>
      </c>
      <c r="AT483" s="493">
        <f>SelectedInputs!AT316</f>
        <v>0</v>
      </c>
      <c r="AU483" s="493">
        <f>SelectedInputs!AU316</f>
        <v>0</v>
      </c>
      <c r="AV483" s="493">
        <f>SelectedInputs!AV316</f>
        <v>0</v>
      </c>
    </row>
    <row r="484" spans="1:48" ht="15">
      <c r="A484" s="7"/>
      <c r="B484" s="7"/>
      <c r="C484" s="7"/>
      <c r="D484" s="82"/>
      <c r="E484" s="271" t="s">
        <v>678</v>
      </c>
      <c r="F484" s="271"/>
      <c r="G484" s="271" t="s">
        <v>209</v>
      </c>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271"/>
      <c r="AF484" s="271"/>
      <c r="AG484" s="271"/>
      <c r="AH484" s="271"/>
      <c r="AI484" s="271"/>
      <c r="AJ484" s="271"/>
      <c r="AK484" s="271"/>
      <c r="AL484" s="271"/>
      <c r="AM484" s="271"/>
      <c r="AN484" s="271"/>
      <c r="AO484" s="271"/>
      <c r="AP484" s="271"/>
      <c r="AQ484" s="299"/>
      <c r="AR484" s="492">
        <f>SelectedInputs!AR317</f>
        <v>6.4515794985838945E-3</v>
      </c>
      <c r="AS484" s="492">
        <f>SelectedInputs!AS317</f>
        <v>7.9737697764052737E-3</v>
      </c>
      <c r="AT484" s="492">
        <f>SelectedInputs!AT317</f>
        <v>1.0217128530259986E-2</v>
      </c>
      <c r="AU484" s="492">
        <f>SelectedInputs!AU317</f>
        <v>9.4347930849145844E-3</v>
      </c>
      <c r="AV484" s="492">
        <f>SelectedInputs!AV317</f>
        <v>5.7078258760882598E-3</v>
      </c>
    </row>
    <row r="485" spans="1:48" ht="15">
      <c r="A485" s="7"/>
      <c r="B485" s="7"/>
      <c r="C485" s="7"/>
      <c r="D485" s="82"/>
      <c r="E485" s="27" t="s">
        <v>679</v>
      </c>
      <c r="F485" s="27"/>
      <c r="G485" s="27" t="s">
        <v>209</v>
      </c>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193"/>
      <c r="AR485" s="132">
        <f>SelectedInputs!AR318</f>
        <v>4.5326062296846506E-2</v>
      </c>
      <c r="AS485" s="132">
        <f>SelectedInputs!AS318</f>
        <v>3.5245061450295254E-2</v>
      </c>
      <c r="AT485" s="132">
        <f>SelectedInputs!AT318</f>
        <v>3.878468501940012E-2</v>
      </c>
      <c r="AU485" s="132">
        <f>SelectedInputs!AU318</f>
        <v>3.9162747801322395E-2</v>
      </c>
      <c r="AV485" s="132">
        <f>SelectedInputs!AV318</f>
        <v>4.1677048109804028E-2</v>
      </c>
    </row>
    <row r="486" spans="1:48" ht="15">
      <c r="A486" s="7"/>
      <c r="B486" s="7"/>
      <c r="C486" s="7"/>
      <c r="D486" s="82"/>
      <c r="E486" s="27" t="s">
        <v>680</v>
      </c>
      <c r="F486" s="27"/>
      <c r="G486" s="27" t="s">
        <v>209</v>
      </c>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193"/>
      <c r="AR486" s="132">
        <f>SelectedInputs!AR319</f>
        <v>0</v>
      </c>
      <c r="AS486" s="132">
        <f>SelectedInputs!AS319</f>
        <v>0</v>
      </c>
      <c r="AT486" s="132">
        <f>SelectedInputs!AT319</f>
        <v>0</v>
      </c>
      <c r="AU486" s="132">
        <f>SelectedInputs!AU319</f>
        <v>0</v>
      </c>
      <c r="AV486" s="132">
        <f>SelectedInputs!AV319</f>
        <v>0</v>
      </c>
    </row>
    <row r="487" spans="1:48" ht="15">
      <c r="A487" s="7"/>
      <c r="B487" s="7"/>
      <c r="C487" s="7"/>
      <c r="D487" s="82"/>
      <c r="E487" s="27" t="s">
        <v>681</v>
      </c>
      <c r="F487" s="27"/>
      <c r="G487" s="27" t="s">
        <v>209</v>
      </c>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193"/>
      <c r="AR487" s="132">
        <f>SelectedInputs!AR320</f>
        <v>0</v>
      </c>
      <c r="AS487" s="132">
        <f>SelectedInputs!AS320</f>
        <v>0</v>
      </c>
      <c r="AT487" s="132">
        <f>SelectedInputs!AT320</f>
        <v>0</v>
      </c>
      <c r="AU487" s="132">
        <f>SelectedInputs!AU320</f>
        <v>0</v>
      </c>
      <c r="AV487" s="132">
        <f>SelectedInputs!AV320</f>
        <v>0</v>
      </c>
    </row>
    <row r="488" spans="1:48" ht="15">
      <c r="A488" s="7"/>
      <c r="B488" s="7"/>
      <c r="C488" s="7"/>
      <c r="D488" s="82"/>
      <c r="E488" s="27" t="s">
        <v>682</v>
      </c>
      <c r="F488" s="27"/>
      <c r="G488" s="27" t="s">
        <v>209</v>
      </c>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193"/>
      <c r="AR488" s="132">
        <f>SelectedInputs!AR321</f>
        <v>0</v>
      </c>
      <c r="AS488" s="132">
        <f>SelectedInputs!AS321</f>
        <v>0</v>
      </c>
      <c r="AT488" s="132">
        <f>SelectedInputs!AT321</f>
        <v>0</v>
      </c>
      <c r="AU488" s="132">
        <f>SelectedInputs!AU321</f>
        <v>0</v>
      </c>
      <c r="AV488" s="132">
        <f>SelectedInputs!AV321</f>
        <v>0</v>
      </c>
    </row>
    <row r="489" spans="1:48" ht="15">
      <c r="A489" s="7"/>
      <c r="B489" s="7"/>
      <c r="C489" s="7"/>
      <c r="D489" s="82"/>
      <c r="E489" s="27" t="s">
        <v>683</v>
      </c>
      <c r="F489" s="27"/>
      <c r="G489" s="27" t="s">
        <v>209</v>
      </c>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193"/>
      <c r="AR489" s="132">
        <f>SelectedInputs!AR322</f>
        <v>0</v>
      </c>
      <c r="AS489" s="132">
        <f>SelectedInputs!AS322</f>
        <v>0</v>
      </c>
      <c r="AT489" s="132">
        <f>SelectedInputs!AT322</f>
        <v>0</v>
      </c>
      <c r="AU489" s="132">
        <f>SelectedInputs!AU322</f>
        <v>0</v>
      </c>
      <c r="AV489" s="132">
        <f>SelectedInputs!AV322</f>
        <v>0</v>
      </c>
    </row>
    <row r="490" spans="1:48" ht="15">
      <c r="A490" s="7"/>
      <c r="B490" s="7"/>
      <c r="C490" s="7"/>
      <c r="D490" s="82"/>
      <c r="E490" s="272" t="s">
        <v>684</v>
      </c>
      <c r="F490" s="272"/>
      <c r="G490" s="272" t="s">
        <v>209</v>
      </c>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c r="AI490" s="272"/>
      <c r="AJ490" s="272"/>
      <c r="AK490" s="272"/>
      <c r="AL490" s="272"/>
      <c r="AM490" s="272"/>
      <c r="AN490" s="272"/>
      <c r="AO490" s="272"/>
      <c r="AP490" s="272"/>
      <c r="AQ490" s="300"/>
      <c r="AR490" s="493">
        <f>SelectedInputs!AR323</f>
        <v>5.7527103109559913E-3</v>
      </c>
      <c r="AS490" s="493">
        <f>SelectedInputs!AS323</f>
        <v>4.7930959095290986E-3</v>
      </c>
      <c r="AT490" s="493">
        <f>SelectedInputs!AT323</f>
        <v>5.1049386399003721E-3</v>
      </c>
      <c r="AU490" s="493">
        <f>SelectedInputs!AU323</f>
        <v>5.1146072833895074E-3</v>
      </c>
      <c r="AV490" s="493">
        <f>SelectedInputs!AV323</f>
        <v>4.9275855355658347E-3</v>
      </c>
    </row>
    <row r="491" spans="1:48" ht="15">
      <c r="A491" s="7"/>
      <c r="B491" s="7"/>
      <c r="C491" s="7"/>
      <c r="D491" s="82"/>
      <c r="E491" s="27" t="s">
        <v>685</v>
      </c>
      <c r="F491" s="27"/>
      <c r="G491" s="27" t="s">
        <v>209</v>
      </c>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193"/>
      <c r="AR491" s="132">
        <f>SelectedInputs!AR324</f>
        <v>4.0066724655049646E-3</v>
      </c>
      <c r="AS491" s="132">
        <f>SelectedInputs!AS324</f>
        <v>4.9178810853190901E-3</v>
      </c>
      <c r="AT491" s="132">
        <f>SelectedInputs!AT324</f>
        <v>1.3484860085060325E-2</v>
      </c>
      <c r="AU491" s="132">
        <f>SelectedInputs!AU324</f>
        <v>1.2300423666429848E-2</v>
      </c>
      <c r="AV491" s="132">
        <f>SelectedInputs!AV324</f>
        <v>1.9244161376952791E-2</v>
      </c>
    </row>
    <row r="492" spans="1:48" ht="15">
      <c r="A492" s="7"/>
      <c r="B492" s="7"/>
      <c r="C492" s="7"/>
      <c r="D492" s="82"/>
      <c r="E492" s="27" t="s">
        <v>686</v>
      </c>
      <c r="F492" s="27"/>
      <c r="G492" s="27" t="s">
        <v>209</v>
      </c>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193"/>
      <c r="AR492" s="132">
        <f>SelectedInputs!AR325</f>
        <v>0</v>
      </c>
      <c r="AS492" s="132">
        <f>SelectedInputs!AS325</f>
        <v>0</v>
      </c>
      <c r="AT492" s="132">
        <f>SelectedInputs!AT325</f>
        <v>0</v>
      </c>
      <c r="AU492" s="132">
        <f>SelectedInputs!AU325</f>
        <v>0</v>
      </c>
      <c r="AV492" s="132">
        <f>SelectedInputs!AV325</f>
        <v>0</v>
      </c>
    </row>
    <row r="493" spans="1:48" ht="15">
      <c r="A493" s="7"/>
      <c r="B493" s="7"/>
      <c r="C493" s="7"/>
      <c r="D493" s="82"/>
      <c r="E493" s="27" t="s">
        <v>687</v>
      </c>
      <c r="F493" s="27"/>
      <c r="G493" s="27" t="s">
        <v>209</v>
      </c>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193"/>
      <c r="AR493" s="132">
        <f>SelectedInputs!AR326</f>
        <v>9.1237960661334452E-2</v>
      </c>
      <c r="AS493" s="132">
        <f>SelectedInputs!AS326</f>
        <v>9.8347037020103167E-2</v>
      </c>
      <c r="AT493" s="132">
        <f>SelectedInputs!AT326</f>
        <v>0.11348292734665295</v>
      </c>
      <c r="AU493" s="132">
        <f>SelectedInputs!AU326</f>
        <v>0.10866549351440208</v>
      </c>
      <c r="AV493" s="132">
        <f>SelectedInputs!AV326</f>
        <v>0.12282910601361643</v>
      </c>
    </row>
    <row r="494" spans="1:48" ht="15">
      <c r="A494" s="7"/>
      <c r="B494" s="7"/>
      <c r="C494" s="7"/>
      <c r="D494" s="82"/>
      <c r="E494" s="27" t="s">
        <v>688</v>
      </c>
      <c r="F494" s="27"/>
      <c r="G494" s="27" t="s">
        <v>209</v>
      </c>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193"/>
      <c r="AR494" s="132">
        <f>SelectedInputs!AR327</f>
        <v>0.11808718686345832</v>
      </c>
      <c r="AS494" s="132">
        <f>SelectedInputs!AS327</f>
        <v>0.11843513607760583</v>
      </c>
      <c r="AT494" s="132">
        <f>SelectedInputs!AT327</f>
        <v>0.11908096181550962</v>
      </c>
      <c r="AU494" s="132">
        <f>SelectedInputs!AU327</f>
        <v>0.1195587160829976</v>
      </c>
      <c r="AV494" s="132">
        <f>SelectedInputs!AV327</f>
        <v>9.9780092980935958E-2</v>
      </c>
    </row>
    <row r="495" spans="1:48" ht="15">
      <c r="A495" s="7"/>
      <c r="B495" s="7"/>
      <c r="C495" s="7"/>
      <c r="D495" s="82"/>
      <c r="E495" s="27" t="s">
        <v>689</v>
      </c>
      <c r="F495" s="27"/>
      <c r="G495" s="27" t="s">
        <v>209</v>
      </c>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193"/>
      <c r="AR495" s="132">
        <f>SelectedInputs!AR328</f>
        <v>0.86588587443356924</v>
      </c>
      <c r="AS495" s="132">
        <f>SelectedInputs!AS328</f>
        <v>0.86313920760182816</v>
      </c>
      <c r="AT495" s="132">
        <f>SelectedInputs!AT328</f>
        <v>0.85916970936158954</v>
      </c>
      <c r="AU495" s="132">
        <f>SelectedInputs!AU328</f>
        <v>0.85643887232265892</v>
      </c>
      <c r="AV495" s="132">
        <f>SelectedInputs!AV328</f>
        <v>0.8537957453659748</v>
      </c>
    </row>
    <row r="496" spans="1:48" ht="15">
      <c r="A496" s="7"/>
      <c r="B496" s="7"/>
      <c r="C496" s="7"/>
      <c r="D496" s="82"/>
      <c r="E496" s="27" t="s">
        <v>690</v>
      </c>
      <c r="F496" s="27"/>
      <c r="G496" s="27" t="s">
        <v>209</v>
      </c>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193"/>
      <c r="AR496" s="132">
        <f>SelectedInputs!AR329</f>
        <v>1</v>
      </c>
      <c r="AS496" s="132">
        <f>SelectedInputs!AS329</f>
        <v>1</v>
      </c>
      <c r="AT496" s="132">
        <f>SelectedInputs!AT329</f>
        <v>1</v>
      </c>
      <c r="AU496" s="132">
        <f>SelectedInputs!AU329</f>
        <v>1</v>
      </c>
      <c r="AV496" s="132">
        <f>SelectedInputs!AV329</f>
        <v>1</v>
      </c>
    </row>
    <row r="497" spans="1:48" ht="15">
      <c r="A497" s="7"/>
      <c r="B497" s="7"/>
      <c r="C497" s="7"/>
      <c r="D497" s="82"/>
      <c r="E497" s="27" t="s">
        <v>691</v>
      </c>
      <c r="F497" s="27"/>
      <c r="G497" s="27" t="s">
        <v>209</v>
      </c>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193"/>
      <c r="AR497" s="132">
        <f>SelectedInputs!AR330</f>
        <v>0.70045666992218913</v>
      </c>
      <c r="AS497" s="132">
        <f>SelectedInputs!AS330</f>
        <v>0.69704744506209748</v>
      </c>
      <c r="AT497" s="132">
        <f>SelectedInputs!AT330</f>
        <v>0.69630731335073892</v>
      </c>
      <c r="AU497" s="132">
        <f>SelectedInputs!AU330</f>
        <v>0.72041824568346791</v>
      </c>
      <c r="AV497" s="132">
        <f>SelectedInputs!AV330</f>
        <v>0.72083675913215395</v>
      </c>
    </row>
    <row r="498" spans="1:48" ht="15">
      <c r="A498" s="7"/>
      <c r="B498" s="7"/>
      <c r="C498" s="7"/>
      <c r="D498" s="82"/>
      <c r="E498" s="271" t="s">
        <v>692</v>
      </c>
      <c r="F498" s="271"/>
      <c r="G498" s="271" t="s">
        <v>209</v>
      </c>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271"/>
      <c r="AF498" s="271"/>
      <c r="AG498" s="271"/>
      <c r="AH498" s="271"/>
      <c r="AI498" s="271"/>
      <c r="AJ498" s="271"/>
      <c r="AK498" s="271"/>
      <c r="AL498" s="271"/>
      <c r="AM498" s="271"/>
      <c r="AN498" s="271"/>
      <c r="AO498" s="271"/>
      <c r="AP498" s="271"/>
      <c r="AQ498" s="299"/>
      <c r="AR498" s="492">
        <f>SelectedInputs!AR331</f>
        <v>5.4443708848809233E-3</v>
      </c>
      <c r="AS498" s="492">
        <f>SelectedInputs!AS331</f>
        <v>4.4059913858843155E-3</v>
      </c>
      <c r="AT498" s="492">
        <f>SelectedInputs!AT331</f>
        <v>1.3368205553611198E-3</v>
      </c>
      <c r="AU498" s="492">
        <f>SelectedInputs!AU331</f>
        <v>2.5352610976737849E-3</v>
      </c>
      <c r="AV498" s="492">
        <f>SelectedInputs!AV331</f>
        <v>3.4642873814408524E-3</v>
      </c>
    </row>
    <row r="499" spans="1:48" ht="15">
      <c r="A499" s="7"/>
      <c r="B499" s="7"/>
      <c r="C499" s="7"/>
      <c r="D499" s="82"/>
      <c r="E499" s="27" t="s">
        <v>693</v>
      </c>
      <c r="F499" s="27"/>
      <c r="G499" s="27" t="s">
        <v>209</v>
      </c>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193"/>
      <c r="AR499" s="132">
        <f>SelectedInputs!AR332</f>
        <v>2.3777584849035281E-3</v>
      </c>
      <c r="AS499" s="132">
        <f>SelectedInputs!AS332</f>
        <v>2.1426202263036876E-3</v>
      </c>
      <c r="AT499" s="132">
        <f>SelectedInputs!AT332</f>
        <v>2.5135409114887806E-3</v>
      </c>
      <c r="AU499" s="132">
        <f>SelectedInputs!AU332</f>
        <v>2.6188624954782492E-3</v>
      </c>
      <c r="AV499" s="132">
        <f>SelectedInputs!AV332</f>
        <v>2.6819960814729888E-3</v>
      </c>
    </row>
    <row r="500" spans="1:48" ht="15">
      <c r="A500" s="7"/>
      <c r="B500" s="7"/>
      <c r="C500" s="7"/>
      <c r="D500" s="82"/>
      <c r="E500" s="27" t="s">
        <v>694</v>
      </c>
      <c r="F500" s="27"/>
      <c r="G500" s="27" t="s">
        <v>209</v>
      </c>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193"/>
      <c r="AR500" s="132">
        <f>SelectedInputs!AR333</f>
        <v>0</v>
      </c>
      <c r="AS500" s="132">
        <f>SelectedInputs!AS333</f>
        <v>0</v>
      </c>
      <c r="AT500" s="132">
        <f>SelectedInputs!AT333</f>
        <v>0</v>
      </c>
      <c r="AU500" s="132">
        <f>SelectedInputs!AU333</f>
        <v>0</v>
      </c>
      <c r="AV500" s="132">
        <f>SelectedInputs!AV333</f>
        <v>0</v>
      </c>
    </row>
    <row r="501" spans="1:48" ht="15">
      <c r="A501" s="7"/>
      <c r="B501" s="7"/>
      <c r="C501" s="7"/>
      <c r="D501" s="82"/>
      <c r="E501" s="27" t="s">
        <v>695</v>
      </c>
      <c r="F501" s="27"/>
      <c r="G501" s="27" t="s">
        <v>209</v>
      </c>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193"/>
      <c r="AR501" s="132">
        <f>SelectedInputs!AR334</f>
        <v>0</v>
      </c>
      <c r="AS501" s="132">
        <f>SelectedInputs!AS334</f>
        <v>0</v>
      </c>
      <c r="AT501" s="132">
        <f>SelectedInputs!AT334</f>
        <v>0</v>
      </c>
      <c r="AU501" s="132">
        <f>SelectedInputs!AU334</f>
        <v>0</v>
      </c>
      <c r="AV501" s="132">
        <f>SelectedInputs!AV334</f>
        <v>0</v>
      </c>
    </row>
    <row r="502" spans="1:48" ht="15">
      <c r="A502" s="7"/>
      <c r="B502" s="7"/>
      <c r="C502" s="7"/>
      <c r="D502" s="82"/>
      <c r="E502" s="27" t="s">
        <v>696</v>
      </c>
      <c r="F502" s="27"/>
      <c r="G502" s="27" t="s">
        <v>209</v>
      </c>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193"/>
      <c r="AR502" s="132">
        <f>SelectedInputs!AR335</f>
        <v>0</v>
      </c>
      <c r="AS502" s="132">
        <f>SelectedInputs!AS335</f>
        <v>0</v>
      </c>
      <c r="AT502" s="132">
        <f>SelectedInputs!AT335</f>
        <v>0</v>
      </c>
      <c r="AU502" s="132">
        <f>SelectedInputs!AU335</f>
        <v>0</v>
      </c>
      <c r="AV502" s="132">
        <f>SelectedInputs!AV335</f>
        <v>0</v>
      </c>
    </row>
    <row r="503" spans="1:48" ht="15">
      <c r="A503" s="7"/>
      <c r="B503" s="7"/>
      <c r="C503" s="7"/>
      <c r="D503" s="82"/>
      <c r="E503" s="27" t="s">
        <v>697</v>
      </c>
      <c r="F503" s="27"/>
      <c r="G503" s="27" t="s">
        <v>209</v>
      </c>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193"/>
      <c r="AR503" s="132">
        <f>SelectedInputs!AR336</f>
        <v>0</v>
      </c>
      <c r="AS503" s="132">
        <f>SelectedInputs!AS336</f>
        <v>0</v>
      </c>
      <c r="AT503" s="132">
        <f>SelectedInputs!AT336</f>
        <v>0</v>
      </c>
      <c r="AU503" s="132">
        <f>SelectedInputs!AU336</f>
        <v>0</v>
      </c>
      <c r="AV503" s="132">
        <f>SelectedInputs!AV336</f>
        <v>0</v>
      </c>
    </row>
    <row r="504" spans="1:48" ht="15">
      <c r="A504" s="7"/>
      <c r="B504" s="7"/>
      <c r="C504" s="7"/>
      <c r="D504" s="82"/>
      <c r="E504" s="272" t="s">
        <v>698</v>
      </c>
      <c r="F504" s="272"/>
      <c r="G504" s="272" t="s">
        <v>209</v>
      </c>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272"/>
      <c r="AJ504" s="272"/>
      <c r="AK504" s="272"/>
      <c r="AL504" s="272"/>
      <c r="AM504" s="272"/>
      <c r="AN504" s="272"/>
      <c r="AO504" s="272"/>
      <c r="AP504" s="272"/>
      <c r="AQ504" s="300"/>
      <c r="AR504" s="493">
        <f>SelectedInputs!AR337</f>
        <v>5.6905169174605887E-4</v>
      </c>
      <c r="AS504" s="493">
        <f>SelectedInputs!AS337</f>
        <v>5.3094844476041106E-4</v>
      </c>
      <c r="AT504" s="493">
        <f>SelectedInputs!AT337</f>
        <v>3.8078121648754649E-4</v>
      </c>
      <c r="AU504" s="493">
        <f>SelectedInputs!AU337</f>
        <v>4.9559775530841582E-4</v>
      </c>
      <c r="AV504" s="493">
        <f>SelectedInputs!AV337</f>
        <v>5.8571478723887867E-4</v>
      </c>
    </row>
    <row r="505" spans="1:48" ht="15">
      <c r="A505" s="7"/>
      <c r="B505" s="7"/>
      <c r="C505" s="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99"/>
      <c r="AR505" s="7"/>
      <c r="AS505" s="7"/>
      <c r="AT505" s="7"/>
      <c r="AU505" s="7"/>
      <c r="AV505" s="7"/>
    </row>
    <row r="506" spans="1:48" ht="15">
      <c r="B506" s="37" t="s">
        <v>79</v>
      </c>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8"/>
      <c r="AR506" s="37"/>
      <c r="AS506" s="37"/>
      <c r="AT506" s="37"/>
      <c r="AU506" s="37"/>
      <c r="AV506" s="37"/>
    </row>
    <row r="507" spans="1:48" ht="15">
      <c r="A507" s="7"/>
      <c r="B507" s="7"/>
      <c r="C507" s="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7"/>
      <c r="AS507" s="7"/>
      <c r="AT507" s="7"/>
      <c r="AU507" s="7"/>
      <c r="AV507" s="7"/>
    </row>
    <row r="508" spans="1:48" ht="15">
      <c r="A508" s="7"/>
      <c r="B508" s="7"/>
      <c r="C508" s="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7"/>
      <c r="AS508" s="7"/>
      <c r="AT508" s="7"/>
      <c r="AU508" s="7"/>
      <c r="AV508" s="7"/>
    </row>
  </sheetData>
  <conditionalFormatting sqref="K16:AV18 K278:AP279 AR278:BA279 K101:BA114">
    <cfRule type="cellIs" dxfId="121" priority="24" operator="equal">
      <formula>FALSE()</formula>
    </cfRule>
  </conditionalFormatting>
  <conditionalFormatting sqref="AM3">
    <cfRule type="expression" dxfId="120" priority="22">
      <formula>$AM$3="OK"</formula>
    </cfRule>
  </conditionalFormatting>
  <conditionalFormatting sqref="K298:BA298">
    <cfRule type="cellIs" dxfId="119" priority="17" operator="equal">
      <formula>FALSE()</formula>
    </cfRule>
  </conditionalFormatting>
  <conditionalFormatting sqref="K275:AP275 AR275:BA275">
    <cfRule type="cellIs" dxfId="118" priority="15" operator="equal">
      <formula>FALSE()</formula>
    </cfRule>
  </conditionalFormatting>
  <conditionalFormatting sqref="AW246:BA259">
    <cfRule type="cellIs" dxfId="117"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70" zoomScaleNormal="7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6" t="s">
        <v>43</v>
      </c>
      <c r="B1" s="181"/>
      <c r="C1" s="181"/>
      <c r="D1" s="181"/>
      <c r="E1" s="275"/>
      <c r="F1" s="331" t="s">
        <v>542</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267"/>
      <c r="AO1" s="181"/>
      <c r="AP1" s="181"/>
      <c r="AQ1" s="17"/>
      <c r="AR1" s="171"/>
      <c r="AS1" s="171"/>
      <c r="AT1" s="181"/>
      <c r="AU1" s="181"/>
      <c r="AV1" s="181"/>
      <c r="AW1" s="181"/>
    </row>
    <row r="2" spans="1:54" ht="15">
      <c r="A2" s="181"/>
      <c r="B2" s="157" t="str">
        <f>UserInterface!E30</f>
        <v>SPD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396</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0"/>
      <c r="AR7" s="195"/>
      <c r="AS7" s="195"/>
      <c r="AT7" s="195"/>
      <c r="AU7" s="195"/>
      <c r="AV7" s="195"/>
    </row>
    <row r="8" spans="1:54" ht="15">
      <c r="A8" s="94"/>
      <c r="B8" s="2"/>
      <c r="C8" s="20" t="s">
        <v>699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700</v>
      </c>
      <c r="F10" s="82"/>
      <c r="G10" s="82" t="s">
        <v>315</v>
      </c>
      <c r="H10" s="82" t="s">
        <v>421</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SelectedInputs!AJ353</f>
        <v>0</v>
      </c>
      <c r="AK10" s="8">
        <f>SelectedInputs!AK353</f>
        <v>0</v>
      </c>
      <c r="AL10" s="8">
        <f>SelectedInputs!AL353</f>
        <v>0</v>
      </c>
      <c r="AM10" s="8">
        <f>SelectedInputs!AM353</f>
        <v>0</v>
      </c>
      <c r="AN10" s="8">
        <f>SelectedInputs!AN353</f>
        <v>0</v>
      </c>
      <c r="AO10" s="8">
        <f>SelectedInputs!AO353</f>
        <v>0</v>
      </c>
      <c r="AP10" s="8">
        <f>SelectedInputs!AP353</f>
        <v>1.238</v>
      </c>
      <c r="AQ10" s="9">
        <f>SelectedInputs!AQ353</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701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2">
        <f>InputSummary!AQ194</f>
        <v>1.1939376770538244</v>
      </c>
      <c r="AR12" s="121">
        <f>InputSummary!AR194</f>
        <v>1.2891506141768156</v>
      </c>
      <c r="AS12" s="121">
        <f>InputSummary!AS194</f>
        <v>1.3284361388165782</v>
      </c>
      <c r="AT12" s="121">
        <f>InputSummary!AT194</f>
        <v>1.3511547218960771</v>
      </c>
      <c r="AU12" s="121">
        <f>InputSummary!AU194</f>
        <v>1.3719916643626167</v>
      </c>
      <c r="AV12" s="121">
        <f>InputSummary!AV194</f>
        <v>1.3968049905189786</v>
      </c>
      <c r="AW12" s="184"/>
      <c r="AX12" s="184"/>
      <c r="AY12" s="184"/>
      <c r="AZ12" s="184"/>
      <c r="BA12" s="184"/>
      <c r="BB12" s="82"/>
    </row>
    <row r="13" spans="1:54" ht="16.5">
      <c r="A13" s="82"/>
      <c r="B13" s="82"/>
      <c r="C13" s="82"/>
      <c r="D13" s="82"/>
      <c r="E13" s="2" t="s">
        <v>702</v>
      </c>
      <c r="F13" s="82"/>
      <c r="G13" s="2" t="s">
        <v>315</v>
      </c>
      <c r="H13" s="402" t="s">
        <v>703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2">
        <f t="shared" si="0"/>
        <v>1.4354415721535372</v>
      </c>
      <c r="AR13" s="121">
        <f t="shared" si="0"/>
        <v>1.5499137182126492</v>
      </c>
      <c r="AS13" s="121">
        <f t="shared" si="0"/>
        <v>1.5971457273330341</v>
      </c>
      <c r="AT13" s="121">
        <f t="shared" si="0"/>
        <v>1.6244597146872219</v>
      </c>
      <c r="AU13" s="121">
        <f t="shared" si="0"/>
        <v>1.6495114523347425</v>
      </c>
      <c r="AV13" s="121">
        <f t="shared" si="0"/>
        <v>1.6793438971874237</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7"/>
      <c r="AK14" s="257"/>
      <c r="AL14" s="257"/>
      <c r="AM14" s="257"/>
      <c r="AN14" s="257"/>
      <c r="AO14" s="257"/>
      <c r="AP14" s="423"/>
      <c r="AQ14" s="297"/>
      <c r="AR14" s="30"/>
      <c r="AS14" s="30"/>
      <c r="AT14" s="30"/>
      <c r="AU14" s="30"/>
      <c r="AV14" s="30"/>
      <c r="AW14" s="184"/>
      <c r="AX14" s="184"/>
      <c r="AY14" s="184"/>
      <c r="AZ14" s="184"/>
      <c r="BA14" s="184"/>
      <c r="BB14" s="82"/>
    </row>
    <row r="15" spans="1:54" ht="16.5">
      <c r="A15" s="82"/>
      <c r="B15" s="82"/>
      <c r="C15" s="82"/>
      <c r="D15" s="82"/>
      <c r="E15" s="2" t="s">
        <v>704</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3">
        <f>InputSummary!AJ182</f>
        <v>3.7574999999999997E-2</v>
      </c>
      <c r="AK15" s="213">
        <f>InputSummary!AK182</f>
        <v>3.6729999999999999E-2</v>
      </c>
      <c r="AL15" s="213">
        <f>InputSummary!AL182</f>
        <v>3.5885E-2</v>
      </c>
      <c r="AM15" s="213">
        <f>InputSummary!AM182</f>
        <v>3.4584999999999998E-2</v>
      </c>
      <c r="AN15" s="213">
        <f>InputSummary!AN182</f>
        <v>3.3610000000000001E-2</v>
      </c>
      <c r="AO15" s="213">
        <f>InputSummary!AO182</f>
        <v>3.2570000000000002E-2</v>
      </c>
      <c r="AP15" s="213">
        <f>InputSummary!AP182</f>
        <v>3.1530000000000002E-2</v>
      </c>
      <c r="AQ15" s="295">
        <f>InputSummary!AQ182</f>
        <v>3.0359999999999998E-2</v>
      </c>
      <c r="AR15" s="213">
        <f>InputSummary!AR182</f>
        <v>3.97335776E-2</v>
      </c>
      <c r="AS15" s="213">
        <f>InputSummary!AS182</f>
        <v>4.1370183200000001E-2</v>
      </c>
      <c r="AT15" s="213">
        <f>InputSummary!AT182</f>
        <v>4.1450170800000005E-2</v>
      </c>
      <c r="AU15" s="213">
        <f>InputSummary!AU182</f>
        <v>4.15681044E-2</v>
      </c>
      <c r="AV15" s="213">
        <f>InputSummary!AV182</f>
        <v>4.1755693600000005E-2</v>
      </c>
      <c r="AW15" s="184"/>
      <c r="AX15" s="184"/>
      <c r="AY15" s="184"/>
      <c r="AZ15" s="184"/>
      <c r="BA15" s="184"/>
      <c r="BB15" s="82"/>
    </row>
    <row r="16" spans="1:54" ht="16.5">
      <c r="A16" s="82"/>
      <c r="B16" s="82"/>
      <c r="C16" s="82"/>
      <c r="D16" s="82"/>
      <c r="E16" s="424" t="s">
        <v>705</v>
      </c>
      <c r="F16" s="82"/>
      <c r="G16" s="2" t="s">
        <v>315</v>
      </c>
      <c r="H16" s="82" t="s">
        <v>706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1.0414501707999999</v>
      </c>
      <c r="AU16" s="425">
        <f t="shared" si="1"/>
        <v>1.0415681044</v>
      </c>
      <c r="AV16" s="425">
        <f t="shared" si="1"/>
        <v>1.0417556936000001</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9"/>
      <c r="AR17" s="30"/>
      <c r="AS17" s="30"/>
      <c r="AT17" s="30"/>
      <c r="AU17" s="30"/>
      <c r="AV17" s="30"/>
      <c r="AW17" s="184"/>
      <c r="AX17" s="184"/>
      <c r="AY17" s="184"/>
      <c r="AZ17" s="184"/>
      <c r="BA17" s="184"/>
      <c r="BB17" s="82"/>
    </row>
    <row r="18" spans="1:54" ht="15">
      <c r="A18" s="82"/>
      <c r="B18" s="82"/>
      <c r="C18" s="28" t="s">
        <v>707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9"/>
      <c r="AR19" s="30"/>
      <c r="AS19" s="30"/>
      <c r="AT19" s="30"/>
      <c r="AU19" s="30"/>
      <c r="AV19" s="30"/>
      <c r="AW19" s="184"/>
      <c r="AX19" s="184"/>
      <c r="AY19" s="184"/>
      <c r="AZ19" s="184"/>
      <c r="BA19" s="184"/>
      <c r="BB19" s="82"/>
    </row>
    <row r="20" spans="1:54" ht="15">
      <c r="A20" s="82"/>
      <c r="B20" s="82"/>
      <c r="C20" s="82"/>
      <c r="D20" s="82"/>
      <c r="E20" s="7" t="s">
        <v>708</v>
      </c>
      <c r="F20" s="82"/>
      <c r="G20" s="2" t="s">
        <v>529</v>
      </c>
      <c r="H20" s="82" t="s">
        <v>400</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9"/>
      <c r="AR20" s="30">
        <f>SelectedInputs!AR342</f>
        <v>6.6656170487336492</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1"/>
      <c r="AW21" s="184"/>
      <c r="AX21" s="184"/>
      <c r="AY21" s="184"/>
      <c r="AZ21" s="184"/>
      <c r="BA21" s="184"/>
      <c r="BB21" s="82"/>
    </row>
    <row r="22" spans="1:54" ht="15">
      <c r="A22" s="82"/>
      <c r="B22" s="82"/>
      <c r="C22" s="82"/>
      <c r="D22" s="82"/>
      <c r="E22" s="2" t="s">
        <v>709</v>
      </c>
      <c r="F22" s="82"/>
      <c r="G22" s="2" t="s">
        <v>529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6"/>
      <c r="AR22" s="13">
        <f>$AR20/5</f>
        <v>1.3331234097467299</v>
      </c>
      <c r="AS22" s="13">
        <f>$AR20/5</f>
        <v>1.3331234097467299</v>
      </c>
      <c r="AT22" s="13">
        <f>$AR20/5</f>
        <v>1.3331234097467299</v>
      </c>
      <c r="AU22" s="13">
        <f>$AR20/5</f>
        <v>1.3331234097467299</v>
      </c>
      <c r="AV22" s="13">
        <f>$AR20/5</f>
        <v>1.3331234097467299</v>
      </c>
      <c r="AW22" s="184"/>
      <c r="AX22" s="184"/>
      <c r="AY22" s="184"/>
      <c r="AZ22" s="184"/>
      <c r="BA22" s="184"/>
      <c r="BB22" s="82"/>
    </row>
    <row r="23" spans="1:54" ht="15">
      <c r="A23" s="82"/>
      <c r="B23" s="82"/>
      <c r="C23" s="82"/>
      <c r="D23" s="82"/>
      <c r="E23" s="2" t="s">
        <v>710</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6"/>
      <c r="AR23" s="213">
        <f>AR15</f>
        <v>3.97335776E-2</v>
      </c>
      <c r="AS23" s="213">
        <f>AS15</f>
        <v>4.1370183200000001E-2</v>
      </c>
      <c r="AT23" s="213">
        <f>AT15</f>
        <v>4.1450170800000005E-2</v>
      </c>
      <c r="AU23" s="213">
        <f>AU15</f>
        <v>4.15681044E-2</v>
      </c>
      <c r="AV23" s="213">
        <f>AV15</f>
        <v>4.1755693600000005E-2</v>
      </c>
      <c r="AW23" s="184"/>
      <c r="AX23" s="184"/>
      <c r="AY23" s="184"/>
      <c r="AZ23" s="184"/>
      <c r="BA23" s="184"/>
      <c r="BB23" s="82"/>
    </row>
    <row r="24" spans="1:54" ht="15">
      <c r="A24" s="82"/>
      <c r="B24" s="82"/>
      <c r="C24" s="82"/>
      <c r="D24" s="82"/>
      <c r="E24" s="2" t="s">
        <v>711</v>
      </c>
      <c r="F24" s="82"/>
      <c r="G24" s="2" t="s">
        <v>315</v>
      </c>
      <c r="H24" s="82" t="s">
        <v>712</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6"/>
      <c r="AR24" s="427">
        <v>1</v>
      </c>
      <c r="AS24" s="13" cm="1">
        <f t="array" ref="AS24">PRODUCT(1+$AR23:AR$23)</f>
        <v>1.0397335776000001</v>
      </c>
      <c r="AT24" s="13" cm="1">
        <f t="array" ref="AT24">PRODUCT(1+$AR23:AS$23)</f>
        <v>1.0827475461845035</v>
      </c>
      <c r="AU24" s="13" cm="1">
        <f t="array" ref="AU24">PRODUCT(1+$AR23:AT$23)</f>
        <v>1.127627616907132</v>
      </c>
      <c r="AV24" s="13" cm="1">
        <f t="array" ref="AV24">PRODUCT(1+$AR23:AU$23)</f>
        <v>1.1745009594110509</v>
      </c>
      <c r="AW24" s="184"/>
      <c r="AX24" s="184"/>
      <c r="AY24" s="184"/>
      <c r="AZ24" s="184"/>
      <c r="BA24" s="184"/>
      <c r="BB24" s="82"/>
    </row>
    <row r="25" spans="1:54" ht="15">
      <c r="A25" s="82"/>
      <c r="B25" s="82"/>
      <c r="C25" s="82"/>
      <c r="D25" s="82"/>
      <c r="E25" s="2" t="s">
        <v>713</v>
      </c>
      <c r="F25" s="82"/>
      <c r="G25" s="2" t="s">
        <v>529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6"/>
      <c r="AR25" s="13">
        <f>AR22*AR24</f>
        <v>1.3331234097467299</v>
      </c>
      <c r="AS25" s="13">
        <f>AS22*AS24</f>
        <v>1.3860931721982783</v>
      </c>
      <c r="AT25" s="13">
        <f>AT22*AT24</f>
        <v>1.4434361006643903</v>
      </c>
      <c r="AU25" s="13">
        <f>AU22*AU24</f>
        <v>1.5032667735758152</v>
      </c>
      <c r="AV25" s="13">
        <f>AV22*AV24</f>
        <v>1.5657547237608658</v>
      </c>
      <c r="AW25" s="184"/>
      <c r="AX25" s="184"/>
      <c r="AY25" s="184"/>
      <c r="AZ25" s="184"/>
      <c r="BA25" s="184"/>
      <c r="BB25" s="82"/>
    </row>
    <row r="26" spans="1:54" ht="15">
      <c r="A26" s="82"/>
      <c r="B26" s="82"/>
      <c r="C26" s="82"/>
      <c r="D26" s="82"/>
      <c r="E26" s="2" t="s">
        <v>713</v>
      </c>
      <c r="F26" s="82"/>
      <c r="G26" s="2" t="s">
        <v>304</v>
      </c>
      <c r="H26" s="82" t="s">
        <v>714</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6"/>
      <c r="AR26" s="13">
        <f>AR25*AR13</f>
        <v>2.0662262608368791</v>
      </c>
      <c r="AS26" s="13">
        <f>AS25*AS13</f>
        <v>2.2137927876619719</v>
      </c>
      <c r="AT26" s="13">
        <f>AT25*AT13</f>
        <v>2.3448037962545119</v>
      </c>
      <c r="AU26" s="13">
        <f>AU25*AU13</f>
        <v>2.4796557589276054</v>
      </c>
      <c r="AV26" s="13">
        <f>AV25*AV13</f>
        <v>2.6294406398401904</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9"/>
      <c r="AS27" s="23"/>
      <c r="AT27" s="23"/>
      <c r="AU27" s="23"/>
      <c r="AV27" s="23"/>
      <c r="AW27" s="184"/>
      <c r="AX27" s="184"/>
      <c r="AY27" s="184"/>
      <c r="AZ27" s="184"/>
      <c r="BA27" s="184"/>
      <c r="BB27" s="82"/>
    </row>
    <row r="28" spans="1:54" ht="15">
      <c r="A28" s="82"/>
      <c r="B28" s="82"/>
      <c r="C28" s="28" t="s">
        <v>715</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9"/>
      <c r="AR29" s="30"/>
      <c r="AS29" s="30"/>
      <c r="AT29" s="30"/>
      <c r="AU29" s="30"/>
      <c r="AV29" s="30"/>
      <c r="AW29" s="184"/>
      <c r="AX29" s="184"/>
      <c r="AY29" s="184"/>
      <c r="AZ29" s="184"/>
      <c r="BA29" s="184"/>
      <c r="BB29" s="82"/>
    </row>
    <row r="30" spans="1:54" ht="15">
      <c r="A30" s="82"/>
      <c r="B30" s="82"/>
      <c r="C30" s="82"/>
      <c r="D30" s="10" t="s">
        <v>716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717</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9"/>
      <c r="AR31" s="30"/>
      <c r="AS31" s="30"/>
      <c r="AT31" s="30"/>
      <c r="AU31" s="30"/>
      <c r="AV31" s="30"/>
      <c r="AW31" s="184"/>
      <c r="AX31" s="184"/>
      <c r="AY31" s="184"/>
      <c r="AZ31" s="184"/>
      <c r="BA31" s="184"/>
      <c r="BB31" s="82"/>
    </row>
    <row r="32" spans="1:54" ht="15">
      <c r="A32" s="82"/>
      <c r="B32" s="82"/>
      <c r="C32" s="82"/>
      <c r="D32" s="82"/>
      <c r="E32" s="318" t="s">
        <v>718</v>
      </c>
      <c r="F32" s="82"/>
      <c r="G32" s="2" t="s">
        <v>529</v>
      </c>
      <c r="H32" s="82" t="s">
        <v>418</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SelectedInputs!AP352</f>
        <v>342.88656016559275</v>
      </c>
      <c r="AQ32" s="9">
        <f>SelectedInputs!AQ352</f>
        <v>325.72322677223258</v>
      </c>
      <c r="AR32" s="30"/>
      <c r="AS32" s="30"/>
      <c r="AT32" s="30"/>
      <c r="AU32" s="30"/>
      <c r="AV32" s="30"/>
      <c r="AW32" s="184"/>
      <c r="AX32" s="184"/>
      <c r="AY32" s="184"/>
      <c r="AZ32" s="184"/>
      <c r="BA32" s="184"/>
      <c r="BB32" s="82"/>
    </row>
    <row r="33" spans="1:54" ht="15">
      <c r="A33" s="82"/>
      <c r="B33" s="82"/>
      <c r="C33" s="82"/>
      <c r="D33" s="82"/>
      <c r="E33" s="7" t="s">
        <v>717</v>
      </c>
      <c r="F33" s="82"/>
      <c r="G33" s="2" t="s">
        <v>304</v>
      </c>
      <c r="H33" s="82" t="s">
        <v>719</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9"/>
      <c r="AR33" s="30">
        <f>IFERROR(((AP$13-AP10)/AP$13) * AP$32 * AP$16 * AQ$16*AR13,0)</f>
        <v>14.977430769650422</v>
      </c>
      <c r="AS33" s="30">
        <f>IFERROR(((AQ$13-AQ10)/AQ$13) * AQ$32 * AQ$16 * AR$16*AS13,0)</f>
        <v>44.43269217796626</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9"/>
      <c r="AR34" s="30"/>
      <c r="AS34" s="30"/>
      <c r="AT34" s="30"/>
      <c r="AU34" s="30"/>
      <c r="AV34" s="30"/>
      <c r="AW34" s="184"/>
      <c r="AX34" s="184"/>
      <c r="AY34" s="184"/>
      <c r="AZ34" s="184"/>
      <c r="BA34" s="184"/>
      <c r="BB34" s="82"/>
    </row>
    <row r="35" spans="1:54" ht="15">
      <c r="A35" s="82"/>
      <c r="B35" s="82"/>
      <c r="C35" s="82"/>
      <c r="D35" s="82"/>
      <c r="E35" s="85" t="s">
        <v>422</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9"/>
      <c r="AR35" s="8"/>
      <c r="AS35" s="30"/>
      <c r="AT35" s="30"/>
      <c r="AU35" s="30"/>
      <c r="AV35" s="30"/>
      <c r="AW35" s="184"/>
      <c r="AX35" s="184"/>
      <c r="AY35" s="184"/>
      <c r="AZ35" s="184"/>
      <c r="BA35" s="184"/>
      <c r="BB35" s="82"/>
    </row>
    <row r="36" spans="1:54" ht="15">
      <c r="A36" s="82"/>
      <c r="B36" s="82"/>
      <c r="C36" s="82"/>
      <c r="D36" s="82"/>
      <c r="E36" s="318" t="s">
        <v>423</v>
      </c>
      <c r="F36" s="82"/>
      <c r="G36" s="82" t="s">
        <v>304</v>
      </c>
      <c r="H36" s="82" t="s">
        <v>424</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SelectedInputs!AJ355</f>
        <v>391.37700000000001</v>
      </c>
      <c r="AK36" s="8">
        <f>SelectedInputs!AK355</f>
        <v>386.80900000000003</v>
      </c>
      <c r="AL36" s="8">
        <f>SelectedInputs!AL355</f>
        <v>377.35319400333327</v>
      </c>
      <c r="AM36" s="8">
        <f>SelectedInputs!AM355</f>
        <v>406.1183723095557</v>
      </c>
      <c r="AN36" s="8">
        <f>SelectedInputs!AN355</f>
        <v>421.42452208894213</v>
      </c>
      <c r="AO36" s="8">
        <f>SelectedInputs!AO355</f>
        <v>415.57624345133331</v>
      </c>
      <c r="AP36" s="8">
        <f>SelectedInputs!AP355</f>
        <v>428.82277486266662</v>
      </c>
      <c r="AQ36" s="9">
        <f>SelectedInputs!AQ355</f>
        <v>518.44197616319991</v>
      </c>
      <c r="AR36" s="8"/>
      <c r="AS36" s="30"/>
      <c r="AT36" s="30"/>
      <c r="AU36" s="30"/>
      <c r="AV36" s="30"/>
      <c r="AW36" s="184"/>
      <c r="AX36" s="184"/>
      <c r="AY36" s="184"/>
      <c r="AZ36" s="184"/>
      <c r="BA36" s="184"/>
      <c r="BB36" s="82"/>
    </row>
    <row r="37" spans="1:54" ht="15">
      <c r="A37" s="82"/>
      <c r="B37" s="82"/>
      <c r="C37" s="82"/>
      <c r="D37" s="82"/>
      <c r="E37" s="318" t="s">
        <v>425</v>
      </c>
      <c r="F37" s="82"/>
      <c r="G37" s="82" t="s">
        <v>304</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SelectedInputs!AJ356</f>
        <v>383.79577345479782</v>
      </c>
      <c r="AK37" s="8">
        <f>SelectedInputs!AK356</f>
        <v>393.23197966848056</v>
      </c>
      <c r="AL37" s="8">
        <f>SelectedInputs!AL356</f>
        <v>381.74368173121564</v>
      </c>
      <c r="AM37" s="8">
        <f>SelectedInputs!AM356</f>
        <v>422.12102735578259</v>
      </c>
      <c r="AN37" s="8">
        <f>SelectedInputs!AN356</f>
        <v>418.91002804350404</v>
      </c>
      <c r="AO37" s="8">
        <f>SelectedInputs!AO356</f>
        <v>438.53533338917987</v>
      </c>
      <c r="AP37" s="8">
        <f>SelectedInputs!AP356</f>
        <v>429.48435268814097</v>
      </c>
      <c r="AQ37" s="9">
        <f>SelectedInputs!AQ356</f>
        <v>526.5732407258464</v>
      </c>
      <c r="AR37" s="8"/>
      <c r="AS37" s="30"/>
      <c r="AT37" s="30"/>
      <c r="AU37" s="30"/>
      <c r="AV37" s="30"/>
      <c r="AW37" s="184"/>
      <c r="AX37" s="184"/>
      <c r="AY37" s="184"/>
      <c r="AZ37" s="184"/>
      <c r="BA37" s="184"/>
      <c r="BB37" s="82"/>
    </row>
    <row r="38" spans="1:54" ht="15">
      <c r="A38" s="82"/>
      <c r="B38" s="82"/>
      <c r="C38" s="82"/>
      <c r="D38" s="82"/>
      <c r="E38" s="318" t="s">
        <v>720</v>
      </c>
      <c r="F38" s="82"/>
      <c r="G38" s="82" t="s">
        <v>304</v>
      </c>
      <c r="H38" s="82" t="s">
        <v>721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7.5812265452021848</v>
      </c>
      <c r="AK38" s="7">
        <f t="shared" si="2"/>
        <v>-6.4229796684805365</v>
      </c>
      <c r="AL38" s="7">
        <f t="shared" si="2"/>
        <v>-4.3904877278823733</v>
      </c>
      <c r="AM38" s="7">
        <f t="shared" si="2"/>
        <v>-16.002655046226891</v>
      </c>
      <c r="AN38" s="7">
        <f t="shared" si="2"/>
        <v>2.5144940454380844</v>
      </c>
      <c r="AO38" s="7">
        <f t="shared" si="2"/>
        <v>-22.959089937846556</v>
      </c>
      <c r="AP38" s="7">
        <f t="shared" si="2"/>
        <v>-0.66157782547435318</v>
      </c>
      <c r="AQ38" s="65">
        <f t="shared" si="2"/>
        <v>-8.1312645626464928</v>
      </c>
      <c r="AR38" s="8"/>
      <c r="AS38" s="30"/>
      <c r="AT38" s="30"/>
      <c r="AU38" s="30"/>
      <c r="AV38" s="30"/>
      <c r="AW38" s="184"/>
      <c r="AX38" s="184"/>
      <c r="AY38" s="184"/>
      <c r="AZ38" s="184"/>
      <c r="BA38" s="184"/>
      <c r="BB38" s="82"/>
    </row>
    <row r="39" spans="1:54" ht="15">
      <c r="A39" s="82"/>
      <c r="B39" s="82"/>
      <c r="C39" s="82"/>
      <c r="D39" s="82"/>
      <c r="E39" s="318" t="s">
        <v>426</v>
      </c>
      <c r="F39" s="82"/>
      <c r="G39" s="82" t="s">
        <v>100</v>
      </c>
      <c r="H39" s="82" t="s">
        <v>722</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SelectedInputs!AJ357</f>
        <v>0.5</v>
      </c>
      <c r="AK39" s="8">
        <f>SelectedInputs!AK357</f>
        <v>0.33561643835616445</v>
      </c>
      <c r="AL39" s="8">
        <f>SelectedInputs!AL357</f>
        <v>0.35273972602739728</v>
      </c>
      <c r="AM39" s="8">
        <f>SelectedInputs!AM357</f>
        <v>0.66575342465753418</v>
      </c>
      <c r="AN39" s="8">
        <f>SelectedInputs!AN357</f>
        <v>0.71598360655737692</v>
      </c>
      <c r="AO39" s="8">
        <f>SelectedInputs!AO357</f>
        <v>0.1</v>
      </c>
      <c r="AP39" s="8">
        <f>SelectedInputs!AP357</f>
        <v>0.19</v>
      </c>
      <c r="AQ39" s="9">
        <f>SelectedInputs!AQ357</f>
        <v>2.3034246575342463</v>
      </c>
      <c r="AR39" s="8">
        <f>SelectedInputs!AR357</f>
        <v>0</v>
      </c>
      <c r="AS39" s="8"/>
      <c r="AT39" s="30"/>
      <c r="AU39" s="30"/>
      <c r="AV39" s="30"/>
      <c r="AW39" s="184"/>
      <c r="AX39" s="184"/>
      <c r="AY39" s="184"/>
      <c r="AZ39" s="184"/>
      <c r="BA39" s="184"/>
      <c r="BB39" s="82"/>
    </row>
    <row r="40" spans="1:54" ht="15">
      <c r="A40" s="82"/>
      <c r="B40" s="82"/>
      <c r="C40" s="82"/>
      <c r="D40" s="82"/>
      <c r="E40" s="318" t="s">
        <v>428</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SelectedInputs!AJ358</f>
        <v>0</v>
      </c>
      <c r="AK40" s="8">
        <f>SelectedInputs!AK358</f>
        <v>0</v>
      </c>
      <c r="AL40" s="8">
        <f>SelectedInputs!AL358</f>
        <v>0</v>
      </c>
      <c r="AM40" s="8">
        <f>SelectedInputs!AM358</f>
        <v>0</v>
      </c>
      <c r="AN40" s="8">
        <f>SelectedInputs!AN358</f>
        <v>0</v>
      </c>
      <c r="AO40" s="8">
        <f>SelectedInputs!AO358</f>
        <v>0</v>
      </c>
      <c r="AP40" s="8">
        <f>SelectedInputs!AP358</f>
        <v>0</v>
      </c>
      <c r="AQ40" s="9">
        <f>SelectedInputs!AQ358</f>
        <v>0</v>
      </c>
      <c r="AR40" s="8"/>
      <c r="AS40" s="30"/>
      <c r="AT40" s="30"/>
      <c r="AU40" s="30"/>
      <c r="AV40" s="30"/>
      <c r="AW40" s="184"/>
      <c r="AX40" s="184"/>
      <c r="AY40" s="184"/>
      <c r="AZ40" s="184"/>
      <c r="BA40" s="184"/>
      <c r="BB40" s="82"/>
    </row>
    <row r="41" spans="1:54" ht="15">
      <c r="A41" s="82"/>
      <c r="B41" s="82"/>
      <c r="C41" s="82"/>
      <c r="D41" s="82"/>
      <c r="E41" s="318" t="s">
        <v>723</v>
      </c>
      <c r="F41" s="82"/>
      <c r="G41" s="82" t="s">
        <v>100</v>
      </c>
      <c r="H41" s="82" t="s">
        <v>429</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724</v>
      </c>
      <c r="F42" s="82"/>
      <c r="G42" s="82" t="s">
        <v>304</v>
      </c>
      <c r="H42" s="82" t="s">
        <v>725</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7.8747965616128361</v>
      </c>
      <c r="AM42" s="7">
        <f t="shared" si="4"/>
        <v>-6.6620664386984378</v>
      </c>
      <c r="AN42" s="7">
        <f t="shared" si="4"/>
        <v>-4.5686808936950927</v>
      </c>
      <c r="AO42" s="7">
        <f t="shared" si="4"/>
        <v>-16.711529421130265</v>
      </c>
      <c r="AP42" s="7">
        <f t="shared" si="4"/>
        <v>2.6113382584132192</v>
      </c>
      <c r="AQ42" s="65">
        <f t="shared" si="4"/>
        <v>-23.720652134720901</v>
      </c>
      <c r="AR42" s="7">
        <f t="shared" si="4"/>
        <v>-0.69834635304675463</v>
      </c>
      <c r="AS42" s="7"/>
      <c r="AT42" s="7"/>
      <c r="AU42" s="30"/>
      <c r="AV42" s="30"/>
      <c r="AW42" s="184"/>
      <c r="AX42" s="184"/>
      <c r="AY42" s="184"/>
      <c r="AZ42" s="184"/>
      <c r="BA42" s="184"/>
      <c r="BB42" s="82"/>
    </row>
    <row r="43" spans="1:54" ht="15">
      <c r="A43" s="82"/>
      <c r="B43" s="82"/>
      <c r="C43" s="82"/>
      <c r="D43" s="82"/>
      <c r="E43" s="56" t="s">
        <v>726</v>
      </c>
      <c r="F43" s="82"/>
      <c r="G43" s="82" t="s">
        <v>304</v>
      </c>
      <c r="H43" s="82" t="s">
        <v>727</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-7.8747965616128361</v>
      </c>
      <c r="AM43" s="7">
        <f t="shared" si="5"/>
        <v>6.6620664386984378</v>
      </c>
      <c r="AN43" s="7">
        <f t="shared" si="5"/>
        <v>4.5686808936950927</v>
      </c>
      <c r="AO43" s="7">
        <f t="shared" si="5"/>
        <v>16.711529421130265</v>
      </c>
      <c r="AP43" s="7">
        <f t="shared" si="5"/>
        <v>-2.6113382584132192</v>
      </c>
      <c r="AQ43" s="65">
        <f t="shared" si="5"/>
        <v>23.720652134720901</v>
      </c>
      <c r="AR43" s="30">
        <f t="shared" si="5"/>
        <v>0.69834635304675463</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9"/>
      <c r="AR44" s="30"/>
      <c r="AS44" s="30"/>
      <c r="AT44" s="30"/>
      <c r="AU44" s="30"/>
      <c r="AV44" s="30"/>
      <c r="AW44" s="184"/>
      <c r="AX44" s="184"/>
      <c r="AY44" s="184"/>
      <c r="AZ44" s="184"/>
      <c r="BA44" s="184"/>
      <c r="BB44" s="82"/>
    </row>
    <row r="45" spans="1:54" ht="15">
      <c r="A45" s="82"/>
      <c r="B45" s="82"/>
      <c r="C45" s="82"/>
      <c r="D45" s="82"/>
      <c r="E45" s="511" t="s">
        <v>430</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9"/>
      <c r="AR45" s="30"/>
      <c r="AS45" s="30"/>
      <c r="AT45" s="30"/>
      <c r="AU45" s="30"/>
      <c r="AV45" s="30"/>
      <c r="AW45" s="184"/>
      <c r="AX45" s="184"/>
      <c r="AY45" s="184"/>
      <c r="AZ45" s="184"/>
      <c r="BA45" s="184"/>
      <c r="BB45" s="82"/>
    </row>
    <row r="46" spans="1:54" ht="15">
      <c r="A46" s="82"/>
      <c r="B46" s="82"/>
      <c r="C46" s="82"/>
      <c r="D46" s="82"/>
      <c r="E46" s="512" t="s">
        <v>431</v>
      </c>
      <c r="F46" s="510"/>
      <c r="G46" s="510" t="s">
        <v>304</v>
      </c>
      <c r="H46" s="510" t="s">
        <v>432</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9"/>
      <c r="AR46" s="8">
        <f>SelectedInputs!AR360</f>
        <v>0</v>
      </c>
      <c r="AS46" s="8">
        <f>SelectedInputs!AS360</f>
        <v>0</v>
      </c>
      <c r="AT46" s="8">
        <f>SelectedInputs!AT360</f>
        <v>0</v>
      </c>
      <c r="AU46" s="8">
        <f>SelectedInputs!AU360</f>
        <v>0</v>
      </c>
      <c r="AV46" s="8">
        <f>SelectedInputs!AV360</f>
        <v>0</v>
      </c>
      <c r="AW46" s="184"/>
      <c r="AX46" s="184"/>
      <c r="AY46" s="184"/>
      <c r="AZ46" s="184"/>
      <c r="BA46" s="184"/>
      <c r="BB46" s="82"/>
    </row>
    <row r="47" spans="1:54" ht="15">
      <c r="A47" s="82"/>
      <c r="B47" s="82"/>
      <c r="C47" s="82"/>
      <c r="D47" s="82"/>
      <c r="E47" s="512" t="s">
        <v>433</v>
      </c>
      <c r="F47" s="510"/>
      <c r="G47" s="510" t="s">
        <v>304</v>
      </c>
      <c r="H47" s="510" t="s">
        <v>434</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9"/>
      <c r="AR47" s="8">
        <f>SelectedInputs!AR361</f>
        <v>0</v>
      </c>
      <c r="AS47" s="8">
        <f>SelectedInputs!AS361</f>
        <v>0</v>
      </c>
      <c r="AT47" s="8">
        <f>SelectedInputs!AT361</f>
        <v>0</v>
      </c>
      <c r="AU47" s="8">
        <f>SelectedInputs!AU361</f>
        <v>0</v>
      </c>
      <c r="AV47" s="8">
        <f>SelectedInputs!AV361</f>
        <v>0</v>
      </c>
      <c r="AW47" s="184"/>
      <c r="AX47" s="184"/>
      <c r="AY47" s="184"/>
      <c r="AZ47" s="184"/>
      <c r="BA47" s="184"/>
      <c r="BB47" s="82"/>
    </row>
    <row r="48" spans="1:54" ht="15">
      <c r="A48" s="82"/>
      <c r="B48" s="82"/>
      <c r="C48" s="82"/>
      <c r="D48" s="82"/>
      <c r="E48" s="513" t="s">
        <v>430</v>
      </c>
      <c r="F48" s="510"/>
      <c r="G48" s="510" t="s">
        <v>304</v>
      </c>
      <c r="H48" s="510" t="s">
        <v>728</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9"/>
      <c r="AR48" s="514">
        <f>AR46-AR47</f>
        <v>0</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9"/>
      <c r="AR49" s="30"/>
      <c r="AS49" s="30"/>
      <c r="AT49" s="30"/>
      <c r="AU49" s="30"/>
      <c r="AV49" s="30"/>
      <c r="AW49" s="184"/>
      <c r="AX49" s="184"/>
      <c r="AY49" s="184"/>
      <c r="AZ49" s="184"/>
      <c r="BA49" s="184"/>
      <c r="BB49" s="82"/>
    </row>
    <row r="50" spans="1:54" ht="15">
      <c r="A50" s="82"/>
      <c r="B50" s="82"/>
      <c r="C50" s="82"/>
      <c r="D50" s="82"/>
      <c r="E50" s="85" t="s">
        <v>435</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9"/>
      <c r="AR50" s="8"/>
      <c r="AS50" s="8"/>
      <c r="AT50" s="30"/>
      <c r="AU50" s="30"/>
      <c r="AV50" s="30"/>
      <c r="AW50" s="184"/>
      <c r="AX50" s="184"/>
      <c r="AY50" s="184"/>
      <c r="AZ50" s="184"/>
      <c r="BA50" s="184"/>
      <c r="BB50" s="82"/>
    </row>
    <row r="51" spans="1:54" ht="15">
      <c r="A51" s="82"/>
      <c r="B51" s="82"/>
      <c r="C51" s="82"/>
      <c r="D51" s="82"/>
      <c r="E51" s="318" t="s">
        <v>729</v>
      </c>
      <c r="F51" s="82"/>
      <c r="G51" s="82" t="s">
        <v>304</v>
      </c>
      <c r="H51" s="82" t="s">
        <v>730</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SelectedInputs!AJ363</f>
        <v>2.5300000000000001E-3</v>
      </c>
      <c r="AK51" s="8">
        <f>SelectedInputs!AK363</f>
        <v>7.92E-3</v>
      </c>
      <c r="AL51" s="8">
        <f>SelectedInputs!AL363</f>
        <v>6.0000000000000001E-3</v>
      </c>
      <c r="AM51" s="8">
        <f>SelectedInputs!AM363</f>
        <v>4.7064999999999996E-2</v>
      </c>
      <c r="AN51" s="8">
        <f>SelectedInputs!AN363</f>
        <v>2.5995000000000001E-2</v>
      </c>
      <c r="AO51" s="8">
        <f>SelectedInputs!AO363</f>
        <v>1.4789999999999999E-2</v>
      </c>
      <c r="AP51" s="8">
        <f>SelectedInputs!AP363</f>
        <v>2.6445E-2</v>
      </c>
      <c r="AQ51" s="9">
        <f>SelectedInputs!AQ363</f>
        <v>0.19011499999999998</v>
      </c>
      <c r="AR51" s="8"/>
      <c r="AS51" s="8"/>
      <c r="AT51" s="30"/>
      <c r="AU51" s="30"/>
      <c r="AV51" s="30"/>
      <c r="AW51" s="184"/>
      <c r="AX51" s="184"/>
      <c r="AY51" s="184"/>
      <c r="AZ51" s="184"/>
      <c r="BA51" s="184"/>
      <c r="BB51" s="82"/>
    </row>
    <row r="52" spans="1:54" ht="15">
      <c r="A52" s="82"/>
      <c r="B52" s="82"/>
      <c r="C52" s="82"/>
      <c r="D52" s="82"/>
      <c r="E52" s="318" t="s">
        <v>731</v>
      </c>
      <c r="F52" s="82"/>
      <c r="G52" s="82" t="s">
        <v>304</v>
      </c>
      <c r="H52" s="82" t="s">
        <v>732</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2.5300000000000001E-3</v>
      </c>
      <c r="AM52" s="7">
        <f>SUM($AH51:AK51)</f>
        <v>1.0450000000000001E-2</v>
      </c>
      <c r="AN52" s="7">
        <f>SUM($AH51:AL51)</f>
        <v>1.6449999999999999E-2</v>
      </c>
      <c r="AO52" s="7">
        <f>SUM($AH51:AM51)</f>
        <v>6.3514999999999988E-2</v>
      </c>
      <c r="AP52" s="7">
        <f>SUM($AH51:AN51)</f>
        <v>8.9509999999999992E-2</v>
      </c>
      <c r="AQ52" s="65">
        <f>SUM($AH51:AO51)</f>
        <v>0.10429999999999999</v>
      </c>
      <c r="AR52" s="8">
        <f>SUM($AH51:AP51)</f>
        <v>0.130745</v>
      </c>
      <c r="AS52" s="8">
        <f>SUM($AH51:AQ51)</f>
        <v>0.32085999999999998</v>
      </c>
      <c r="AT52" s="30"/>
      <c r="AU52" s="30"/>
      <c r="AV52" s="30"/>
      <c r="AW52" s="184"/>
      <c r="AX52" s="184"/>
      <c r="AY52" s="184"/>
      <c r="AZ52" s="184"/>
      <c r="BA52" s="184"/>
      <c r="BB52" s="82"/>
    </row>
    <row r="53" spans="1:54" ht="15">
      <c r="A53" s="82"/>
      <c r="B53" s="82"/>
      <c r="C53" s="82"/>
      <c r="D53" s="82"/>
      <c r="E53" s="318" t="s">
        <v>438</v>
      </c>
      <c r="F53" s="82"/>
      <c r="G53" s="82" t="s">
        <v>529</v>
      </c>
      <c r="H53" s="82" t="s">
        <v>733</v>
      </c>
      <c r="I53" s="261">
        <f>SelectedInputs!I364</f>
        <v>43</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9"/>
      <c r="AR53" s="8"/>
      <c r="AS53" s="8"/>
      <c r="AT53" s="30"/>
      <c r="AU53" s="30"/>
      <c r="AV53" s="30"/>
      <c r="AW53" s="184"/>
      <c r="AX53" s="184"/>
      <c r="AY53" s="184"/>
      <c r="AZ53" s="184"/>
      <c r="BA53" s="184"/>
      <c r="BB53" s="82"/>
    </row>
    <row r="54" spans="1:54" ht="15">
      <c r="A54" s="82"/>
      <c r="B54" s="82"/>
      <c r="C54" s="82"/>
      <c r="D54" s="82"/>
      <c r="E54" s="318" t="s">
        <v>734</v>
      </c>
      <c r="F54" s="82"/>
      <c r="G54" s="82" t="s">
        <v>304</v>
      </c>
      <c r="H54" s="82" t="s">
        <v>735</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9">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736</v>
      </c>
      <c r="F55" s="82"/>
      <c r="G55" s="82" t="s">
        <v>304</v>
      </c>
      <c r="H55" s="82" t="s">
        <v>737</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9">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9"/>
      <c r="AR56" s="30"/>
      <c r="AS56" s="30"/>
      <c r="AT56" s="30"/>
      <c r="AU56" s="30"/>
      <c r="AV56" s="30"/>
      <c r="AW56" s="184"/>
      <c r="AX56" s="184"/>
      <c r="AY56" s="184"/>
      <c r="AZ56" s="184"/>
      <c r="BA56" s="184"/>
      <c r="BB56" s="82"/>
    </row>
    <row r="57" spans="1:54" ht="15">
      <c r="A57" s="82"/>
      <c r="B57" s="82"/>
      <c r="C57" s="82"/>
      <c r="D57" s="10" t="s">
        <v>738</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739</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9"/>
      <c r="AR58" s="30"/>
      <c r="AS58" s="30"/>
      <c r="AT58" s="30"/>
      <c r="AU58" s="30"/>
      <c r="AV58" s="30"/>
      <c r="AW58" s="184"/>
      <c r="AX58" s="184"/>
      <c r="AY58" s="184"/>
      <c r="AZ58" s="184"/>
      <c r="BA58" s="184"/>
      <c r="BB58" s="82"/>
    </row>
    <row r="59" spans="1:54" ht="15">
      <c r="A59" s="82"/>
      <c r="B59" s="82"/>
      <c r="C59" s="82"/>
      <c r="D59" s="82"/>
      <c r="E59" s="318" t="s">
        <v>740</v>
      </c>
      <c r="G59" s="2" t="s">
        <v>529</v>
      </c>
      <c r="H59" s="82" t="s">
        <v>443</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SelectedInputs!AP368</f>
        <v>2.9778065564794178</v>
      </c>
      <c r="AQ59" s="9">
        <f>SelectedInputs!AQ368</f>
        <v>3.1</v>
      </c>
      <c r="AR59" s="30"/>
      <c r="AS59" s="30"/>
      <c r="AT59" s="30"/>
      <c r="AU59" s="30"/>
      <c r="AV59" s="30"/>
      <c r="AW59" s="184"/>
      <c r="AX59" s="184"/>
      <c r="AY59" s="184"/>
      <c r="AZ59" s="184"/>
      <c r="BA59" s="184"/>
      <c r="BB59" s="82"/>
    </row>
    <row r="60" spans="1:54" ht="15">
      <c r="A60" s="82"/>
      <c r="B60" s="82"/>
      <c r="C60" s="82"/>
      <c r="D60" s="82"/>
      <c r="E60" s="318" t="s">
        <v>741</v>
      </c>
      <c r="G60" s="2" t="s">
        <v>529</v>
      </c>
      <c r="H60" s="82" t="s">
        <v>445</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SelectedInputs!AP369</f>
        <v>0</v>
      </c>
      <c r="AQ60" s="9">
        <f>SelectedInputs!AQ369</f>
        <v>0</v>
      </c>
      <c r="AR60" s="30"/>
      <c r="AS60" s="30"/>
      <c r="AT60" s="30"/>
      <c r="AU60" s="30"/>
      <c r="AV60" s="30"/>
      <c r="AW60" s="184"/>
      <c r="AX60" s="184"/>
      <c r="AY60" s="184"/>
      <c r="AZ60" s="184"/>
      <c r="BA60" s="184"/>
      <c r="BB60" s="82"/>
    </row>
    <row r="61" spans="1:54" ht="15">
      <c r="A61" s="82"/>
      <c r="B61" s="82"/>
      <c r="C61" s="82"/>
      <c r="D61" s="82"/>
      <c r="E61" s="318" t="s">
        <v>742</v>
      </c>
      <c r="G61" s="2" t="s">
        <v>529</v>
      </c>
      <c r="H61" s="82" t="s">
        <v>447</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SelectedInputs!AP370</f>
        <v>0.41199999999999998</v>
      </c>
      <c r="AQ61" s="9">
        <f>SelectedInputs!AQ370</f>
        <v>0</v>
      </c>
      <c r="AR61" s="30"/>
      <c r="AS61" s="30"/>
      <c r="AT61" s="30"/>
      <c r="AU61" s="30"/>
      <c r="AV61" s="30"/>
      <c r="AW61" s="184"/>
      <c r="AX61" s="184"/>
      <c r="AY61" s="184"/>
      <c r="AZ61" s="184"/>
      <c r="BA61" s="184"/>
      <c r="BB61" s="82"/>
    </row>
    <row r="62" spans="1:54" ht="15">
      <c r="A62" s="82"/>
      <c r="B62" s="82"/>
      <c r="C62" s="82"/>
      <c r="D62" s="82"/>
      <c r="E62" s="7" t="s">
        <v>743</v>
      </c>
      <c r="F62" s="82"/>
      <c r="G62" s="2" t="s">
        <v>304</v>
      </c>
      <c r="H62" s="82" t="s">
        <v>744</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4.3108881513703539</v>
      </c>
      <c r="AS62" s="30">
        <f>SUM(AQ59:AQ61)*AQ$13</f>
        <v>4.4498688736759657</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7"/>
      <c r="AL63" s="257"/>
      <c r="AM63" s="257"/>
      <c r="AN63" s="257"/>
      <c r="AO63" s="257"/>
      <c r="AP63" s="257"/>
      <c r="AQ63" s="9"/>
      <c r="AR63" s="257"/>
      <c r="AS63" s="257"/>
      <c r="AT63" s="257"/>
      <c r="AU63" s="257"/>
      <c r="AV63" s="30"/>
      <c r="AW63" s="184"/>
      <c r="AX63" s="184"/>
      <c r="AY63" s="184"/>
      <c r="AZ63" s="184"/>
      <c r="BA63" s="184"/>
      <c r="BB63" s="82"/>
    </row>
    <row r="64" spans="1:54" ht="15">
      <c r="A64" s="82"/>
      <c r="B64" s="82"/>
      <c r="C64" s="82"/>
      <c r="D64" s="82"/>
      <c r="E64" s="85" t="s">
        <v>745</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746</v>
      </c>
      <c r="F65" s="82"/>
      <c r="G65" s="2" t="s">
        <v>529</v>
      </c>
      <c r="H65" s="82" t="s">
        <v>450</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SelectedInputs!AP372</f>
        <v>9.2764180650742869</v>
      </c>
      <c r="AQ65" s="9">
        <f>SelectedInputs!AQ372</f>
        <v>9.9076516067560423</v>
      </c>
      <c r="AR65" s="30"/>
      <c r="AS65" s="30"/>
      <c r="AT65" s="30"/>
      <c r="AU65" s="30"/>
      <c r="AV65" s="30"/>
      <c r="AW65" s="184"/>
      <c r="AX65" s="184"/>
      <c r="AY65" s="184"/>
      <c r="AZ65" s="184"/>
      <c r="BA65" s="184"/>
      <c r="BB65" s="82"/>
    </row>
    <row r="66" spans="1:54" ht="15">
      <c r="A66" s="82"/>
      <c r="B66" s="82"/>
      <c r="C66" s="82"/>
      <c r="D66" s="82"/>
      <c r="E66" s="318" t="s">
        <v>747</v>
      </c>
      <c r="F66" s="82"/>
      <c r="G66" s="2" t="s">
        <v>529</v>
      </c>
      <c r="H66" s="82" t="s">
        <v>452</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SelectedInputs!AP373</f>
        <v>0</v>
      </c>
      <c r="AQ66" s="9">
        <f>SelectedInputs!AQ373</f>
        <v>0</v>
      </c>
      <c r="AR66" s="30"/>
      <c r="AS66" s="30"/>
      <c r="AT66" s="30"/>
      <c r="AU66" s="30"/>
      <c r="AV66" s="30"/>
      <c r="AW66" s="184"/>
      <c r="AX66" s="184"/>
      <c r="AY66" s="184"/>
      <c r="AZ66" s="184"/>
      <c r="BA66" s="184"/>
      <c r="BB66" s="82"/>
    </row>
    <row r="67" spans="1:54" ht="15">
      <c r="A67" s="82"/>
      <c r="B67" s="82"/>
      <c r="C67" s="82"/>
      <c r="D67" s="82"/>
      <c r="E67" s="318" t="s">
        <v>748</v>
      </c>
      <c r="F67" s="82"/>
      <c r="G67" s="2" t="s">
        <v>529</v>
      </c>
      <c r="H67" s="82" t="s">
        <v>454</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SelectedInputs!AP374</f>
        <v>0</v>
      </c>
      <c r="AQ67" s="9">
        <f>SelectedInputs!AQ374</f>
        <v>0</v>
      </c>
      <c r="AR67" s="30"/>
      <c r="AS67" s="30"/>
      <c r="AT67" s="30"/>
      <c r="AU67" s="30"/>
      <c r="AV67" s="30"/>
      <c r="AW67" s="184"/>
      <c r="AX67" s="184"/>
      <c r="AY67" s="184"/>
      <c r="AZ67" s="184"/>
      <c r="BA67" s="184"/>
      <c r="BB67" s="82"/>
    </row>
    <row r="68" spans="1:54" ht="15">
      <c r="A68" s="82"/>
      <c r="B68" s="82"/>
      <c r="C68" s="82"/>
      <c r="D68" s="82"/>
      <c r="E68" s="7" t="s">
        <v>745</v>
      </c>
      <c r="F68" s="82"/>
      <c r="G68" s="2" t="s">
        <v>304</v>
      </c>
      <c r="H68" s="82" t="s">
        <v>749</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15.281243240504073</v>
      </c>
      <c r="AS68" s="30">
        <f>SUM(AQ65:AQ67) * AQ$16 * AR$16 * AS$13</f>
        <v>16.952210268102466</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455</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750</v>
      </c>
      <c r="F71" s="82"/>
      <c r="G71" s="2" t="s">
        <v>529</v>
      </c>
      <c r="H71" s="82" t="s">
        <v>457</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SelectedInputs!AO376</f>
        <v>0</v>
      </c>
      <c r="AP71" s="8">
        <f>SelectedInputs!AP376</f>
        <v>0</v>
      </c>
      <c r="AQ71" s="9">
        <f>SelectedInputs!AQ376</f>
        <v>0</v>
      </c>
      <c r="AR71" s="30"/>
      <c r="AS71" s="30"/>
      <c r="AT71" s="30"/>
      <c r="AU71" s="30"/>
      <c r="AV71" s="30"/>
      <c r="AW71" s="184"/>
      <c r="AX71" s="184"/>
      <c r="AY71" s="184"/>
      <c r="AZ71" s="184"/>
      <c r="BA71" s="184"/>
      <c r="BB71" s="82"/>
    </row>
    <row r="72" spans="1:54" ht="15">
      <c r="A72" s="82"/>
      <c r="B72" s="82"/>
      <c r="C72" s="82"/>
      <c r="D72" s="82"/>
      <c r="E72" s="7" t="s">
        <v>456</v>
      </c>
      <c r="F72" s="82"/>
      <c r="G72" s="2" t="s">
        <v>304</v>
      </c>
      <c r="H72" s="82" t="s">
        <v>751</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458</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752</v>
      </c>
      <c r="F75" s="82"/>
      <c r="G75" s="2" t="s">
        <v>529</v>
      </c>
      <c r="H75" s="82" t="s">
        <v>460</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SelectedInputs!AP378</f>
        <v>0.17924521810699581</v>
      </c>
      <c r="AQ75" s="9">
        <f>SelectedInputs!AQ378</f>
        <v>0</v>
      </c>
      <c r="AR75" s="30"/>
      <c r="AS75" s="30"/>
      <c r="AT75" s="30"/>
      <c r="AU75" s="30"/>
      <c r="AV75" s="30"/>
      <c r="AW75" s="184"/>
      <c r="AX75" s="184"/>
      <c r="AY75" s="184"/>
      <c r="AZ75" s="184"/>
      <c r="BA75" s="184"/>
      <c r="BB75" s="82"/>
    </row>
    <row r="76" spans="1:54" ht="15">
      <c r="A76" s="82"/>
      <c r="B76" s="82"/>
      <c r="C76" s="82"/>
      <c r="D76" s="82"/>
      <c r="E76" s="346" t="s">
        <v>753</v>
      </c>
      <c r="F76" s="82"/>
      <c r="G76" s="2" t="s">
        <v>529</v>
      </c>
      <c r="H76" s="82" t="s">
        <v>462</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SelectedInputs!AP379</f>
        <v>6.2918142857142853E-2</v>
      </c>
      <c r="AQ76" s="9">
        <f>SelectedInputs!AQ379</f>
        <v>0</v>
      </c>
      <c r="AR76" s="30"/>
      <c r="AS76" s="30"/>
      <c r="AT76" s="30"/>
      <c r="AU76" s="30"/>
      <c r="AV76" s="30"/>
      <c r="AW76" s="184"/>
      <c r="AX76" s="184"/>
      <c r="AY76" s="184"/>
      <c r="AZ76" s="184"/>
      <c r="BA76" s="184"/>
      <c r="BB76" s="82"/>
    </row>
    <row r="77" spans="1:54" ht="15">
      <c r="A77" s="82"/>
      <c r="B77" s="82"/>
      <c r="C77" s="82"/>
      <c r="D77" s="82"/>
      <c r="E77" s="346" t="s">
        <v>754</v>
      </c>
      <c r="F77" s="82"/>
      <c r="G77" s="2" t="s">
        <v>529</v>
      </c>
      <c r="H77" s="82" t="s">
        <v>464</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SelectedInputs!AP380</f>
        <v>0.12835590379746831</v>
      </c>
      <c r="AQ77" s="9">
        <f>SelectedInputs!AQ380</f>
        <v>0.18356650157480323</v>
      </c>
      <c r="AR77" s="30"/>
      <c r="AS77" s="30"/>
      <c r="AT77" s="30"/>
      <c r="AU77" s="30"/>
      <c r="AV77" s="30"/>
      <c r="AW77" s="184"/>
      <c r="AX77" s="184"/>
      <c r="AY77" s="184"/>
      <c r="AZ77" s="184"/>
      <c r="BA77" s="184"/>
      <c r="BB77" s="82"/>
    </row>
    <row r="78" spans="1:54" ht="15">
      <c r="A78" s="82"/>
      <c r="B78" s="82"/>
      <c r="C78" s="82"/>
      <c r="D78" s="82"/>
      <c r="E78" s="346" t="s">
        <v>755</v>
      </c>
      <c r="F78" s="82"/>
      <c r="G78" s="2" t="s">
        <v>529</v>
      </c>
      <c r="H78" s="82" t="s">
        <v>466</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SelectedInputs!AP381</f>
        <v>0.1793547533225284</v>
      </c>
      <c r="AQ78" s="9">
        <f>SelectedInputs!AQ381</f>
        <v>0.28926906929133861</v>
      </c>
      <c r="AR78" s="30"/>
      <c r="AS78" s="30"/>
      <c r="AT78" s="30"/>
      <c r="AU78" s="30"/>
      <c r="AV78" s="30"/>
      <c r="AW78" s="184"/>
      <c r="AX78" s="184"/>
      <c r="AY78" s="184"/>
      <c r="AZ78" s="184"/>
      <c r="BA78" s="184"/>
      <c r="BB78" s="82"/>
    </row>
    <row r="79" spans="1:54" ht="15">
      <c r="A79" s="82"/>
      <c r="B79" s="82"/>
      <c r="C79" s="82"/>
      <c r="D79" s="82"/>
      <c r="E79" s="293" t="s">
        <v>756</v>
      </c>
      <c r="F79" s="82"/>
      <c r="G79" s="2" t="s">
        <v>304</v>
      </c>
      <c r="H79" s="82" t="s">
        <v>757</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0.69928633088939507</v>
      </c>
      <c r="AS79" s="30">
        <f>SUM(AQ75:AQ78)*AQ$13</f>
        <v>0.67872783521420987</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758</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759</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760</v>
      </c>
      <c r="F83" s="82"/>
      <c r="G83" s="82" t="s">
        <v>304</v>
      </c>
      <c r="H83" s="82" t="s">
        <v>470</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SelectedInputs!AP385</f>
        <v>1.9773689999999999</v>
      </c>
      <c r="AQ83" s="9">
        <f>SelectedInputs!AQ385</f>
        <v>2.0779999999999998</v>
      </c>
      <c r="AR83" s="30"/>
      <c r="AS83" s="30"/>
      <c r="AT83" s="30"/>
      <c r="AU83" s="30"/>
      <c r="AV83" s="30"/>
      <c r="AW83" s="184"/>
      <c r="AX83" s="184"/>
      <c r="AY83" s="184"/>
      <c r="AZ83" s="184"/>
      <c r="BA83" s="184"/>
      <c r="BB83" s="82"/>
    </row>
    <row r="84" spans="1:54" ht="15">
      <c r="A84" s="82"/>
      <c r="B84" s="82"/>
      <c r="C84" s="82"/>
      <c r="D84" s="82"/>
      <c r="E84" s="346" t="s">
        <v>761</v>
      </c>
      <c r="F84" s="82"/>
      <c r="G84" s="82" t="s">
        <v>762</v>
      </c>
      <c r="H84" s="82" t="s">
        <v>472</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SelectedInputs!AP386</f>
        <v>1</v>
      </c>
      <c r="AQ84" s="9">
        <f>SelectedInputs!AQ386</f>
        <v>1</v>
      </c>
      <c r="AR84" s="30"/>
      <c r="AS84" s="30"/>
      <c r="AT84" s="30"/>
      <c r="AU84" s="30"/>
      <c r="AV84" s="30"/>
      <c r="AW84" s="184"/>
      <c r="AX84" s="184"/>
      <c r="AY84" s="184"/>
      <c r="AZ84" s="184"/>
      <c r="BA84" s="184"/>
      <c r="BB84" s="82"/>
    </row>
    <row r="85" spans="1:54" ht="15">
      <c r="A85" s="82"/>
      <c r="B85" s="82"/>
      <c r="C85" s="82"/>
      <c r="D85" s="82"/>
      <c r="E85" s="293" t="s">
        <v>759</v>
      </c>
      <c r="F85" s="82"/>
      <c r="G85" s="82" t="s">
        <v>304</v>
      </c>
      <c r="H85" s="82" t="s">
        <v>763</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0.91405990040707741</v>
      </c>
      <c r="AS85" s="30">
        <f>(AQ83/AQ$13 - AQ84) * AQ$16 * AR$16 * AS$13</f>
        <v>0.76591876230990241</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473</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764</v>
      </c>
      <c r="F88" s="82"/>
      <c r="G88" s="82" t="s">
        <v>304</v>
      </c>
      <c r="H88" s="82" t="s">
        <v>475</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SelectedInputs!AP388</f>
        <v>36.578758150000006</v>
      </c>
      <c r="AQ88" s="9">
        <f>SelectedInputs!AQ388</f>
        <v>37.1232592</v>
      </c>
      <c r="AR88" s="30"/>
      <c r="AS88" s="30"/>
      <c r="AT88" s="30"/>
      <c r="AU88" s="30"/>
      <c r="AV88" s="30"/>
      <c r="AW88" s="184"/>
      <c r="AX88" s="184"/>
      <c r="AY88" s="184"/>
      <c r="AZ88" s="184"/>
      <c r="BA88" s="184"/>
      <c r="BB88" s="82"/>
    </row>
    <row r="89" spans="1:54" ht="15">
      <c r="A89" s="82"/>
      <c r="B89" s="82"/>
      <c r="C89" s="82"/>
      <c r="D89" s="82"/>
      <c r="E89" s="346" t="s">
        <v>765</v>
      </c>
      <c r="F89" s="82"/>
      <c r="G89" s="82" t="s">
        <v>762</v>
      </c>
      <c r="H89" s="82" t="s">
        <v>477</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SelectedInputs!AP389</f>
        <v>39.299999999999997</v>
      </c>
      <c r="AQ89" s="9">
        <f>SelectedInputs!AQ389</f>
        <v>39.299999999999997</v>
      </c>
      <c r="AR89" s="30"/>
      <c r="AS89" s="30"/>
      <c r="AT89" s="30"/>
      <c r="AU89" s="30"/>
      <c r="AV89" s="30"/>
      <c r="AW89" s="184"/>
      <c r="AX89" s="184"/>
      <c r="AY89" s="184"/>
      <c r="AZ89" s="184"/>
      <c r="BA89" s="184"/>
      <c r="BB89" s="82"/>
    </row>
    <row r="90" spans="1:54" ht="15">
      <c r="A90" s="82"/>
      <c r="B90" s="82"/>
      <c r="C90" s="82"/>
      <c r="D90" s="82"/>
      <c r="E90" s="293" t="s">
        <v>473</v>
      </c>
      <c r="F90" s="82"/>
      <c r="G90" s="82" t="s">
        <v>304</v>
      </c>
      <c r="H90" s="82" t="s">
        <v>766</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-17.357506665190343</v>
      </c>
      <c r="AS90" s="30">
        <f>(AQ88/AQ$13 - AQ89) * AQ$16 * AR$16 * AS$13</f>
        <v>-22.992870018069173</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478</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767</v>
      </c>
      <c r="F93" s="82"/>
      <c r="G93" s="82" t="s">
        <v>304</v>
      </c>
      <c r="H93" s="82" t="s">
        <v>480</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SelectedInputs!AP391</f>
        <v>21.446964000000001</v>
      </c>
      <c r="AQ93" s="9">
        <f>SelectedInputs!AQ391</f>
        <v>22.565357879683813</v>
      </c>
      <c r="AR93" s="30"/>
      <c r="AS93" s="30"/>
      <c r="AT93" s="30"/>
      <c r="AU93" s="30"/>
      <c r="AV93" s="30"/>
      <c r="AW93" s="184"/>
      <c r="AX93" s="184"/>
      <c r="AY93" s="184"/>
      <c r="AZ93" s="184"/>
      <c r="BA93" s="184"/>
      <c r="BB93" s="82"/>
    </row>
    <row r="94" spans="1:54" ht="15">
      <c r="A94" s="82"/>
      <c r="B94" s="82"/>
      <c r="C94" s="82"/>
      <c r="D94" s="82"/>
      <c r="E94" s="346" t="s">
        <v>768</v>
      </c>
      <c r="F94" s="82"/>
      <c r="G94" s="82" t="s">
        <v>762</v>
      </c>
      <c r="H94" s="82" t="s">
        <v>482</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SelectedInputs!AP392</f>
        <v>21.8</v>
      </c>
      <c r="AQ94" s="9">
        <f>SelectedInputs!AQ392</f>
        <v>21.5</v>
      </c>
      <c r="AR94" s="30"/>
      <c r="AS94" s="30"/>
      <c r="AT94" s="30"/>
      <c r="AU94" s="30"/>
      <c r="AV94" s="30"/>
      <c r="AW94" s="184"/>
      <c r="AX94" s="184"/>
      <c r="AY94" s="184"/>
      <c r="AZ94" s="184"/>
      <c r="BA94" s="184"/>
      <c r="BB94" s="82"/>
    </row>
    <row r="95" spans="1:54" ht="15">
      <c r="A95" s="82"/>
      <c r="B95" s="82"/>
      <c r="C95" s="82"/>
      <c r="D95" s="82"/>
      <c r="E95" s="293" t="s">
        <v>478</v>
      </c>
      <c r="F95" s="82"/>
      <c r="G95" s="82" t="s">
        <v>304</v>
      </c>
      <c r="H95" s="82" t="s">
        <v>769</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-8.1303225869119657</v>
      </c>
      <c r="AS95" s="30">
        <f>(AQ93/AQ$13 - AQ94) * AQ$16 * AR$16 * AS$13</f>
        <v>-9.8894494897814198</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483</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770</v>
      </c>
      <c r="F98" s="82"/>
      <c r="G98" s="82" t="s">
        <v>304</v>
      </c>
      <c r="H98" s="82" t="s">
        <v>485</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SelectedInputs!AP394</f>
        <v>2.2310092300000002</v>
      </c>
      <c r="AQ98" s="9">
        <f>SelectedInputs!AQ394</f>
        <v>2.4654400954419997</v>
      </c>
      <c r="AR98" s="30"/>
      <c r="AS98" s="30"/>
      <c r="AT98" s="30"/>
      <c r="AU98" s="30"/>
      <c r="AV98" s="30"/>
      <c r="AW98" s="184"/>
      <c r="AX98" s="184"/>
      <c r="AY98" s="184"/>
      <c r="AZ98" s="184"/>
      <c r="BA98" s="184"/>
      <c r="BB98" s="82"/>
    </row>
    <row r="99" spans="1:54" ht="15">
      <c r="A99" s="82"/>
      <c r="B99" s="82"/>
      <c r="C99" s="82"/>
      <c r="D99" s="82"/>
      <c r="E99" s="346" t="s">
        <v>771</v>
      </c>
      <c r="F99" s="82"/>
      <c r="G99" s="82" t="s">
        <v>762</v>
      </c>
      <c r="H99" s="82" t="s">
        <v>487</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SelectedInputs!AP395</f>
        <v>0</v>
      </c>
      <c r="AQ99" s="9">
        <f>SelectedInputs!AQ395</f>
        <v>0</v>
      </c>
      <c r="AR99" s="30"/>
      <c r="AS99" s="30"/>
      <c r="AT99" s="30"/>
      <c r="AU99" s="30"/>
      <c r="AV99" s="30"/>
      <c r="AW99" s="184"/>
      <c r="AX99" s="184"/>
      <c r="AY99" s="184"/>
      <c r="AZ99" s="184"/>
      <c r="BA99" s="184"/>
      <c r="BB99" s="82"/>
    </row>
    <row r="100" spans="1:54" ht="15">
      <c r="A100" s="82"/>
      <c r="B100" s="82"/>
      <c r="C100" s="82"/>
      <c r="D100" s="82"/>
      <c r="E100" s="293" t="s">
        <v>483</v>
      </c>
      <c r="F100" s="82"/>
      <c r="G100" s="82" t="s">
        <v>304</v>
      </c>
      <c r="H100" s="82" t="s">
        <v>772</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2.8899338578482534</v>
      </c>
      <c r="AS100" s="30">
        <f>(AQ98/AQ$13 - AQ99) * AQ$16 * AR$16 * AS$13</f>
        <v>2.9387628340334433</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488</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773</v>
      </c>
      <c r="G103" s="82" t="s">
        <v>304</v>
      </c>
      <c r="H103" s="82" t="s">
        <v>490</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SelectedInputs!AP397</f>
        <v>1.3559367199999999</v>
      </c>
      <c r="AQ103" s="9">
        <f>SelectedInputs!AQ397</f>
        <v>1.3669798720040001</v>
      </c>
      <c r="AR103" s="30"/>
      <c r="AS103" s="30"/>
      <c r="AT103" s="30"/>
      <c r="AU103" s="30"/>
      <c r="AV103" s="30"/>
      <c r="AW103" s="184"/>
      <c r="AX103" s="184"/>
      <c r="AY103" s="184"/>
      <c r="AZ103" s="184"/>
      <c r="BA103" s="184"/>
      <c r="BB103" s="82"/>
    </row>
    <row r="104" spans="1:54" ht="15">
      <c r="A104" s="82"/>
      <c r="B104" s="82"/>
      <c r="C104" s="82"/>
      <c r="D104" s="82"/>
      <c r="E104" s="346" t="s">
        <v>774</v>
      </c>
      <c r="G104" s="82" t="s">
        <v>762</v>
      </c>
      <c r="H104" s="82" t="s">
        <v>492</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SelectedInputs!AP398</f>
        <v>0</v>
      </c>
      <c r="AQ104" s="9">
        <f>SelectedInputs!AQ398</f>
        <v>0</v>
      </c>
      <c r="AR104" s="30"/>
      <c r="AS104" s="30"/>
      <c r="AT104" s="30"/>
      <c r="AU104" s="30"/>
      <c r="AV104" s="30"/>
      <c r="AW104" s="184"/>
      <c r="AX104" s="184"/>
      <c r="AY104" s="184"/>
      <c r="AZ104" s="184"/>
      <c r="BA104" s="184"/>
      <c r="BB104" s="82"/>
    </row>
    <row r="105" spans="1:54" ht="15">
      <c r="A105" s="82"/>
      <c r="B105" s="82"/>
      <c r="C105" s="82"/>
      <c r="D105" s="82"/>
      <c r="E105" s="293" t="s">
        <v>488</v>
      </c>
      <c r="F105" s="82"/>
      <c r="G105" s="82" t="s">
        <v>304</v>
      </c>
      <c r="H105" s="82" t="s">
        <v>775</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1.756410230641541</v>
      </c>
      <c r="AS105" s="30">
        <f>(AQ103/AQ$13 - AQ104) * AQ$16 * AR$16 * AS$13</f>
        <v>1.6294168534632136</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493</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776</v>
      </c>
      <c r="G108" s="82" t="s">
        <v>304</v>
      </c>
      <c r="H108" s="82" t="s">
        <v>495</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SelectedInputs!AP400</f>
        <v>0</v>
      </c>
      <c r="AQ108" s="9">
        <f>SelectedInputs!AQ400</f>
        <v>0</v>
      </c>
      <c r="AR108" s="30"/>
      <c r="AS108" s="30"/>
      <c r="AT108" s="30"/>
      <c r="AU108" s="30"/>
      <c r="AV108" s="30"/>
      <c r="AW108" s="184"/>
      <c r="AX108" s="184"/>
      <c r="AY108" s="184"/>
      <c r="AZ108" s="184"/>
      <c r="BA108" s="184"/>
      <c r="BB108" s="82"/>
    </row>
    <row r="109" spans="1:54" ht="15">
      <c r="A109" s="82"/>
      <c r="B109" s="82"/>
      <c r="C109" s="82"/>
      <c r="D109" s="82"/>
      <c r="E109" s="346" t="s">
        <v>777</v>
      </c>
      <c r="G109" s="82" t="s">
        <v>762</v>
      </c>
      <c r="H109" s="82" t="s">
        <v>497</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SelectedInputs!AP401</f>
        <v>0</v>
      </c>
      <c r="AQ109" s="9">
        <f>SelectedInputs!AQ401</f>
        <v>0</v>
      </c>
      <c r="AR109" s="30"/>
      <c r="AS109" s="30"/>
      <c r="AT109" s="30"/>
      <c r="AU109" s="30"/>
      <c r="AV109" s="30"/>
      <c r="AW109" s="184"/>
      <c r="AX109" s="184"/>
      <c r="AY109" s="184"/>
      <c r="AZ109" s="184"/>
      <c r="BA109" s="184"/>
      <c r="BB109" s="82"/>
    </row>
    <row r="110" spans="1:54" ht="15">
      <c r="A110" s="82"/>
      <c r="B110" s="82"/>
      <c r="C110" s="82"/>
      <c r="D110" s="82"/>
      <c r="E110" s="293" t="s">
        <v>493</v>
      </c>
      <c r="F110" s="82"/>
      <c r="G110" s="82" t="s">
        <v>304</v>
      </c>
      <c r="H110" s="82" t="s">
        <v>778</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498</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779</v>
      </c>
      <c r="F113" s="82"/>
      <c r="G113" s="82" t="s">
        <v>304</v>
      </c>
      <c r="H113" s="82" t="s">
        <v>500</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SelectedInputs!AP403</f>
        <v>0</v>
      </c>
      <c r="AQ113" s="9">
        <f>SelectedInputs!AQ403</f>
        <v>0</v>
      </c>
      <c r="AR113" s="30"/>
      <c r="AS113" s="30"/>
      <c r="AT113" s="30"/>
      <c r="AU113" s="30"/>
      <c r="AV113" s="30"/>
      <c r="AW113" s="184"/>
      <c r="AX113" s="184"/>
      <c r="AY113" s="184"/>
      <c r="AZ113" s="184"/>
      <c r="BA113" s="184"/>
      <c r="BB113" s="82"/>
    </row>
    <row r="114" spans="1:54" ht="15">
      <c r="A114" s="82"/>
      <c r="B114" s="82"/>
      <c r="C114" s="82"/>
      <c r="D114" s="82"/>
      <c r="E114" s="346" t="s">
        <v>780</v>
      </c>
      <c r="F114" s="82"/>
      <c r="G114" s="82" t="s">
        <v>762</v>
      </c>
      <c r="H114" s="82" t="s">
        <v>502</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SelectedInputs!AP404</f>
        <v>0</v>
      </c>
      <c r="AQ114" s="9">
        <f>SelectedInputs!AQ404</f>
        <v>0</v>
      </c>
      <c r="AR114" s="30"/>
      <c r="AS114" s="30"/>
      <c r="AT114" s="30"/>
      <c r="AU114" s="30"/>
      <c r="AV114" s="30"/>
      <c r="AW114" s="184"/>
      <c r="AX114" s="184"/>
      <c r="AY114" s="184"/>
      <c r="AZ114" s="184"/>
      <c r="BA114" s="184"/>
      <c r="BB114" s="82"/>
    </row>
    <row r="115" spans="1:54" ht="15">
      <c r="A115" s="82"/>
      <c r="B115" s="82"/>
      <c r="C115" s="82"/>
      <c r="D115" s="82"/>
      <c r="E115" s="293" t="s">
        <v>498</v>
      </c>
      <c r="F115" s="82"/>
      <c r="G115" s="82" t="s">
        <v>304</v>
      </c>
      <c r="H115" s="82" t="s">
        <v>781</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503</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782</v>
      </c>
      <c r="F118" s="82"/>
      <c r="G118" s="82" t="s">
        <v>304</v>
      </c>
      <c r="H118" s="82" t="s">
        <v>505</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SelectedInputs!AP406</f>
        <v>0</v>
      </c>
      <c r="AQ118" s="9">
        <f>SelectedInputs!AQ406</f>
        <v>0</v>
      </c>
      <c r="AR118" s="30"/>
      <c r="AS118" s="30"/>
      <c r="AT118" s="30"/>
      <c r="AU118" s="30"/>
      <c r="AV118" s="30"/>
      <c r="AW118" s="184"/>
      <c r="AX118" s="184"/>
      <c r="AY118" s="184"/>
      <c r="AZ118" s="184"/>
      <c r="BA118" s="184"/>
      <c r="BB118" s="82"/>
    </row>
    <row r="119" spans="1:54" ht="15">
      <c r="A119" s="82"/>
      <c r="B119" s="82"/>
      <c r="C119" s="82"/>
      <c r="D119" s="82"/>
      <c r="E119" s="346" t="s">
        <v>783</v>
      </c>
      <c r="F119" s="82"/>
      <c r="G119" s="82" t="s">
        <v>762</v>
      </c>
      <c r="H119" s="82" t="s">
        <v>507</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SelectedInputs!AP407</f>
        <v>0</v>
      </c>
      <c r="AQ119" s="9">
        <f>SelectedInputs!AQ407</f>
        <v>0</v>
      </c>
      <c r="AR119" s="30"/>
      <c r="AS119" s="30"/>
      <c r="AT119" s="30"/>
      <c r="AU119" s="30"/>
      <c r="AV119" s="30"/>
      <c r="AW119" s="184"/>
      <c r="AX119" s="184"/>
      <c r="AY119" s="184"/>
      <c r="AZ119" s="184"/>
      <c r="BA119" s="184"/>
      <c r="BB119" s="82"/>
    </row>
    <row r="120" spans="1:54" ht="15">
      <c r="A120" s="82"/>
      <c r="B120" s="82"/>
      <c r="C120" s="82"/>
      <c r="D120" s="82"/>
      <c r="E120" s="293" t="s">
        <v>503</v>
      </c>
      <c r="F120" s="82"/>
      <c r="G120" s="82" t="s">
        <v>304</v>
      </c>
      <c r="H120" s="82" t="s">
        <v>784</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508</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785</v>
      </c>
      <c r="F123" s="82"/>
      <c r="G123" s="82" t="s">
        <v>304</v>
      </c>
      <c r="H123" s="82" t="s">
        <v>510</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SelectedInputs!AP409</f>
        <v>0</v>
      </c>
      <c r="AQ123" s="9">
        <f>SelectedInputs!AQ409</f>
        <v>0</v>
      </c>
      <c r="AR123" s="30"/>
      <c r="AS123" s="30"/>
      <c r="AT123" s="30"/>
      <c r="AU123" s="30"/>
      <c r="AV123" s="30"/>
      <c r="AW123" s="184"/>
      <c r="AX123" s="184"/>
      <c r="AY123" s="184"/>
      <c r="AZ123" s="184"/>
      <c r="BA123" s="184"/>
      <c r="BB123" s="82"/>
    </row>
    <row r="124" spans="1:54" ht="15">
      <c r="A124" s="82"/>
      <c r="B124" s="82"/>
      <c r="C124" s="82"/>
      <c r="D124" s="82"/>
      <c r="E124" s="346" t="s">
        <v>786</v>
      </c>
      <c r="F124" s="82"/>
      <c r="G124" s="82" t="s">
        <v>762</v>
      </c>
      <c r="H124" s="82" t="s">
        <v>512</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SelectedInputs!AP410</f>
        <v>0</v>
      </c>
      <c r="AQ124" s="9">
        <f>SelectedInputs!AQ410</f>
        <v>0</v>
      </c>
      <c r="AR124" s="30"/>
      <c r="AS124" s="30"/>
      <c r="AT124" s="30"/>
      <c r="AU124" s="30"/>
      <c r="AV124" s="30"/>
      <c r="AW124" s="184"/>
      <c r="AX124" s="184"/>
      <c r="AY124" s="184"/>
      <c r="AZ124" s="184"/>
      <c r="BA124" s="184"/>
      <c r="BB124" s="82"/>
    </row>
    <row r="125" spans="1:54" ht="15">
      <c r="A125" s="82"/>
      <c r="B125" s="82"/>
      <c r="C125" s="82"/>
      <c r="D125" s="82"/>
      <c r="E125" s="293" t="s">
        <v>508</v>
      </c>
      <c r="F125" s="82"/>
      <c r="G125" s="82" t="s">
        <v>304</v>
      </c>
      <c r="H125" s="82" t="s">
        <v>787</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513</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788</v>
      </c>
      <c r="F128" s="82"/>
      <c r="G128" s="82" t="s">
        <v>304</v>
      </c>
      <c r="H128" s="82" t="s">
        <v>515</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SelectedInputs!AP412</f>
        <v>0.86829281000000003</v>
      </c>
      <c r="AQ128" s="9">
        <f>SelectedInputs!AQ412</f>
        <v>1.3081697499999905</v>
      </c>
      <c r="AR128" s="7"/>
      <c r="AS128" s="30"/>
      <c r="AT128" s="30"/>
      <c r="AU128" s="30"/>
      <c r="AV128" s="30"/>
      <c r="AW128" s="184"/>
      <c r="AX128" s="184"/>
      <c r="AY128" s="184"/>
      <c r="AZ128" s="184"/>
      <c r="BA128" s="184"/>
      <c r="BB128" s="82"/>
    </row>
    <row r="129" spans="1:54" ht="15">
      <c r="A129" s="82"/>
      <c r="B129" s="82"/>
      <c r="C129" s="82"/>
      <c r="D129" s="82"/>
      <c r="E129" s="346" t="s">
        <v>789</v>
      </c>
      <c r="F129" s="82"/>
      <c r="G129" s="82" t="s">
        <v>304</v>
      </c>
      <c r="H129" s="82" t="s">
        <v>790</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513</v>
      </c>
      <c r="F130" s="82"/>
      <c r="G130" s="82" t="s">
        <v>304</v>
      </c>
      <c r="H130" s="82" t="s">
        <v>791</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1.1247415548097937</v>
      </c>
      <c r="AS130" s="30">
        <f>(AQ128/AQ$13) * AQ$16 * AR$16 * AS$13 + AS129</f>
        <v>1.5593161841628831</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792</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793</v>
      </c>
      <c r="F133" s="82"/>
      <c r="G133" s="82" t="s">
        <v>304</v>
      </c>
      <c r="H133" s="82" t="s">
        <v>518</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SelectedInputs!AO414</f>
        <v>0.92268770833333325</v>
      </c>
      <c r="AP133" s="8">
        <f>SelectedInputs!AP414</f>
        <v>1.8407718500000003</v>
      </c>
      <c r="AQ133" s="9">
        <f>SelectedInputs!AQ414</f>
        <v>3.8819858333333332E-2</v>
      </c>
      <c r="AR133" s="30"/>
      <c r="AS133" s="30"/>
      <c r="AT133" s="30"/>
      <c r="AU133" s="30"/>
      <c r="AV133" s="30"/>
      <c r="AW133" s="184"/>
      <c r="AX133" s="184"/>
      <c r="AY133" s="184"/>
      <c r="AZ133" s="184"/>
      <c r="BA133" s="184"/>
      <c r="BB133" s="82"/>
    </row>
    <row r="134" spans="1:54" ht="15">
      <c r="A134" s="82"/>
      <c r="B134" s="82"/>
      <c r="C134" s="82"/>
      <c r="D134" s="82"/>
      <c r="E134" s="346" t="s">
        <v>794</v>
      </c>
      <c r="F134" s="82"/>
      <c r="G134" s="82" t="s">
        <v>304</v>
      </c>
      <c r="H134" s="82" t="s">
        <v>520</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SelectedInputs!AO415</f>
        <v>0</v>
      </c>
      <c r="AP134" s="8">
        <f>SelectedInputs!AP415</f>
        <v>0</v>
      </c>
      <c r="AQ134" s="9">
        <f>SelectedInputs!AQ415</f>
        <v>-7.6545141666666663E-2</v>
      </c>
      <c r="AR134" s="30"/>
      <c r="AS134" s="30"/>
      <c r="AT134" s="30"/>
      <c r="AU134" s="30"/>
      <c r="AV134" s="30"/>
      <c r="AW134" s="184"/>
      <c r="AX134" s="184"/>
      <c r="AY134" s="184"/>
      <c r="AZ134" s="184"/>
      <c r="BA134" s="184"/>
      <c r="BB134" s="82"/>
    </row>
    <row r="135" spans="1:54" ht="15">
      <c r="A135" s="82"/>
      <c r="B135" s="82"/>
      <c r="C135" s="82"/>
      <c r="D135" s="82"/>
      <c r="E135" s="293" t="s">
        <v>516</v>
      </c>
      <c r="F135" s="82"/>
      <c r="G135" s="82" t="s">
        <v>304</v>
      </c>
      <c r="H135" s="82" t="s">
        <v>795</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1.3054154594691096</v>
      </c>
      <c r="AS135" s="30">
        <f>((AP133-AP134))/AP$13*AP$16*AQ$16*AR$16*AS$13</f>
        <v>2.5547334338742913</v>
      </c>
      <c r="AT135" s="30">
        <f>((AQ133-AQ134))/AQ$13*AQ$16*AR$16*AS$16*AT$13</f>
        <v>0.14565107517826692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521</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522</v>
      </c>
      <c r="F138" s="82"/>
      <c r="G138" s="82" t="s">
        <v>304</v>
      </c>
      <c r="H138" s="82" t="s">
        <v>523</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SelectedInputs!AP417</f>
        <v>0</v>
      </c>
      <c r="AQ138" s="9">
        <f>SelectedInputs!AQ417</f>
        <v>0</v>
      </c>
      <c r="AR138" s="30"/>
      <c r="AS138" s="30"/>
      <c r="AT138" s="30"/>
      <c r="AU138" s="30"/>
      <c r="AV138" s="30"/>
      <c r="AW138" s="184"/>
      <c r="AX138" s="184"/>
      <c r="AY138" s="184"/>
      <c r="AZ138" s="184"/>
      <c r="BA138" s="184"/>
      <c r="BB138" s="82"/>
    </row>
    <row r="139" spans="1:54" ht="15">
      <c r="A139" s="82"/>
      <c r="B139" s="82"/>
      <c r="C139" s="82"/>
      <c r="D139" s="82"/>
      <c r="E139" s="346" t="s">
        <v>524</v>
      </c>
      <c r="F139" s="82"/>
      <c r="G139" s="82" t="s">
        <v>304</v>
      </c>
      <c r="H139" s="82" t="s">
        <v>525</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SelectedInputs!AP418</f>
        <v>0</v>
      </c>
      <c r="AQ139" s="9">
        <f>SelectedInputs!AQ418</f>
        <v>0</v>
      </c>
      <c r="AR139" s="30"/>
      <c r="AS139" s="30"/>
      <c r="AT139" s="30"/>
      <c r="AU139" s="30"/>
      <c r="AV139" s="30"/>
      <c r="AW139" s="184"/>
      <c r="AX139" s="184"/>
      <c r="AY139" s="184"/>
      <c r="AZ139" s="184"/>
      <c r="BA139" s="184"/>
      <c r="BB139" s="82"/>
    </row>
    <row r="140" spans="1:54" ht="15">
      <c r="A140" s="82"/>
      <c r="B140" s="82"/>
      <c r="C140" s="82"/>
      <c r="D140" s="82"/>
      <c r="E140" s="346" t="s">
        <v>526</v>
      </c>
      <c r="F140" s="82"/>
      <c r="G140" s="82" t="s">
        <v>304</v>
      </c>
      <c r="H140" s="82" t="s">
        <v>527</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SelectedInputs!AP419</f>
        <v>0</v>
      </c>
      <c r="AQ140" s="9">
        <f>SelectedInputs!AQ419</f>
        <v>0</v>
      </c>
      <c r="AR140" s="30"/>
      <c r="AS140" s="30"/>
      <c r="AT140" s="30"/>
      <c r="AU140" s="30"/>
      <c r="AV140" s="30"/>
      <c r="AW140" s="184"/>
      <c r="AX140" s="184"/>
      <c r="AY140" s="184"/>
      <c r="AZ140" s="184"/>
      <c r="BA140" s="184"/>
      <c r="BB140" s="82"/>
    </row>
    <row r="141" spans="1:54" ht="15">
      <c r="A141" s="82"/>
      <c r="B141" s="82"/>
      <c r="C141" s="82"/>
      <c r="D141" s="82"/>
      <c r="E141" s="293" t="s">
        <v>796</v>
      </c>
      <c r="F141" s="82"/>
      <c r="G141" s="82" t="s">
        <v>304</v>
      </c>
      <c r="H141" s="82" t="s">
        <v>797</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798</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60" t="s">
        <v>397</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799</v>
      </c>
      <c r="F146" s="82"/>
      <c r="G146" s="2" t="s">
        <v>304</v>
      </c>
      <c r="H146" s="82" t="s">
        <v>800</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2.0662262608368791</v>
      </c>
      <c r="AS146" s="30">
        <f>AS26</f>
        <v>2.2137927876619719</v>
      </c>
      <c r="AT146" s="30">
        <f>AT26</f>
        <v>2.3448037962545119</v>
      </c>
      <c r="AU146" s="30">
        <f>AU26</f>
        <v>2.4796557589276054</v>
      </c>
      <c r="AV146" s="30">
        <f>AV26</f>
        <v>2.6294406398401904</v>
      </c>
      <c r="AW146" s="184"/>
      <c r="AX146" s="184"/>
      <c r="AY146" s="184"/>
      <c r="AZ146" s="184"/>
      <c r="BA146" s="184"/>
      <c r="BB146" s="82"/>
    </row>
    <row r="147" spans="1:54" ht="15">
      <c r="A147" s="82"/>
      <c r="B147" s="82"/>
      <c r="C147" s="82"/>
      <c r="D147" s="82"/>
      <c r="E147" s="346" t="s">
        <v>801</v>
      </c>
      <c r="F147" s="82"/>
      <c r="G147" s="2" t="s">
        <v>304</v>
      </c>
      <c r="H147" s="82" t="s">
        <v>719</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14.977430769650422</v>
      </c>
      <c r="AS147" s="30">
        <f>AS33</f>
        <v>44.43269217796626</v>
      </c>
      <c r="AT147" s="30"/>
      <c r="AU147" s="30"/>
      <c r="AV147" s="30"/>
      <c r="AW147" s="184"/>
      <c r="AX147" s="184"/>
      <c r="AY147" s="184"/>
      <c r="AZ147" s="184"/>
      <c r="BA147" s="184"/>
      <c r="BB147" s="82"/>
    </row>
    <row r="148" spans="1:54" ht="15">
      <c r="A148" s="82"/>
      <c r="B148" s="82"/>
      <c r="C148" s="82"/>
      <c r="D148" s="82"/>
      <c r="E148" s="346" t="s">
        <v>724</v>
      </c>
      <c r="F148" s="82"/>
      <c r="G148" s="2" t="s">
        <v>304</v>
      </c>
      <c r="H148" s="82" t="s">
        <v>727</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0.69834635304675463</v>
      </c>
      <c r="AS148" s="30"/>
      <c r="AT148" s="30"/>
      <c r="AU148" s="30"/>
      <c r="AV148" s="30"/>
      <c r="AW148" s="184"/>
      <c r="AX148" s="184"/>
      <c r="AY148" s="184"/>
      <c r="AZ148" s="184"/>
      <c r="BA148" s="184"/>
      <c r="BB148" s="82"/>
    </row>
    <row r="149" spans="1:54" ht="15">
      <c r="A149" s="82"/>
      <c r="B149" s="82"/>
      <c r="C149" s="82"/>
      <c r="D149" s="82"/>
      <c r="E149" s="346" t="s">
        <v>435</v>
      </c>
      <c r="F149" s="82"/>
      <c r="G149" s="2" t="s">
        <v>304</v>
      </c>
      <c r="H149" s="82" t="s">
        <v>737</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60" t="s">
        <v>802</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803</v>
      </c>
      <c r="G151" s="2" t="s">
        <v>304</v>
      </c>
      <c r="H151" s="82" t="s">
        <v>804</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4.3108881513703539</v>
      </c>
      <c r="AS151" s="30">
        <f>AS62</f>
        <v>4.4498688736759657</v>
      </c>
      <c r="AT151" s="30"/>
      <c r="AU151" s="30"/>
      <c r="AV151" s="30"/>
      <c r="AW151" s="184"/>
      <c r="AX151" s="184"/>
      <c r="AY151" s="184"/>
      <c r="AZ151" s="184"/>
      <c r="BA151" s="184"/>
      <c r="BB151" s="82"/>
    </row>
    <row r="152" spans="1:54" ht="15">
      <c r="A152" s="82"/>
      <c r="B152" s="82"/>
      <c r="C152" s="82"/>
      <c r="D152" s="82"/>
      <c r="E152" s="346" t="s">
        <v>805</v>
      </c>
      <c r="G152" s="2" t="s">
        <v>304</v>
      </c>
      <c r="H152" s="82" t="s">
        <v>806</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15.281243240504073</v>
      </c>
      <c r="AS152" s="30">
        <f>AS68</f>
        <v>16.952210268102466</v>
      </c>
      <c r="AT152" s="30"/>
      <c r="AU152" s="30"/>
      <c r="AV152" s="30"/>
      <c r="AW152" s="184"/>
      <c r="AX152" s="184"/>
      <c r="AY152" s="184"/>
      <c r="AZ152" s="184"/>
      <c r="BA152" s="184"/>
      <c r="BB152" s="82"/>
    </row>
    <row r="153" spans="1:54" ht="15">
      <c r="A153" s="82"/>
      <c r="B153" s="82"/>
      <c r="C153" s="82"/>
      <c r="D153" s="82"/>
      <c r="E153" s="346" t="s">
        <v>807</v>
      </c>
      <c r="G153" s="2" t="s">
        <v>304</v>
      </c>
      <c r="H153" s="82" t="s">
        <v>808</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756</v>
      </c>
      <c r="G154" s="2" t="s">
        <v>304</v>
      </c>
      <c r="H154" s="82" t="s">
        <v>809</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0.69928633088939507</v>
      </c>
      <c r="AS154" s="30">
        <f>AS79</f>
        <v>0.67872783521420987</v>
      </c>
      <c r="AT154" s="30"/>
      <c r="AU154" s="30"/>
      <c r="AV154" s="30"/>
      <c r="AW154" s="184"/>
      <c r="AX154" s="184"/>
      <c r="AY154" s="184"/>
      <c r="AZ154" s="184"/>
      <c r="BA154" s="184"/>
      <c r="BB154" s="82"/>
    </row>
    <row r="155" spans="1:54" ht="15">
      <c r="A155" s="82"/>
      <c r="B155" s="82"/>
      <c r="C155" s="82"/>
      <c r="D155" s="82"/>
      <c r="E155" s="260" t="s">
        <v>810</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468</v>
      </c>
      <c r="F156" s="82"/>
      <c r="G156" s="2" t="s">
        <v>304</v>
      </c>
      <c r="H156" s="82" t="s">
        <v>763</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0.91405990040707741</v>
      </c>
      <c r="AS156" s="30">
        <f>AS85</f>
        <v>0.76591876230990241</v>
      </c>
      <c r="AT156" s="30"/>
      <c r="AU156" s="30"/>
      <c r="AV156" s="30"/>
      <c r="AW156" s="184"/>
      <c r="AX156" s="184"/>
      <c r="AY156" s="184"/>
      <c r="AZ156" s="184"/>
      <c r="BA156" s="184"/>
      <c r="BB156" s="82"/>
    </row>
    <row r="157" spans="1:54" ht="15">
      <c r="A157" s="82"/>
      <c r="B157" s="82"/>
      <c r="C157" s="82"/>
      <c r="D157" s="82"/>
      <c r="E157" s="346" t="s">
        <v>473</v>
      </c>
      <c r="F157" s="82"/>
      <c r="G157" s="2" t="s">
        <v>304</v>
      </c>
      <c r="H157" s="82" t="s">
        <v>766</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-17.357506665190343</v>
      </c>
      <c r="AS157" s="30">
        <f>AS90</f>
        <v>-22.992870018069173</v>
      </c>
      <c r="AT157" s="30"/>
      <c r="AU157" s="30"/>
      <c r="AV157" s="30"/>
      <c r="AW157" s="184"/>
      <c r="AX157" s="184"/>
      <c r="AY157" s="184"/>
      <c r="AZ157" s="184"/>
      <c r="BA157" s="184"/>
      <c r="BB157" s="82"/>
    </row>
    <row r="158" spans="1:54" ht="15">
      <c r="A158" s="82"/>
      <c r="B158" s="82"/>
      <c r="C158" s="82"/>
      <c r="D158" s="82"/>
      <c r="E158" s="346" t="s">
        <v>478</v>
      </c>
      <c r="F158" s="82"/>
      <c r="G158" s="2" t="s">
        <v>304</v>
      </c>
      <c r="H158" s="82" t="s">
        <v>769</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-8.1303225869119657</v>
      </c>
      <c r="AS158" s="30">
        <f>AS95</f>
        <v>-9.8894494897814198</v>
      </c>
      <c r="AT158" s="30"/>
      <c r="AU158" s="30"/>
      <c r="AV158" s="30"/>
      <c r="AW158" s="184"/>
      <c r="AX158" s="184"/>
      <c r="AY158" s="184"/>
      <c r="AZ158" s="184"/>
      <c r="BA158" s="184"/>
      <c r="BB158" s="82"/>
    </row>
    <row r="159" spans="1:54" ht="15">
      <c r="A159" s="82"/>
      <c r="B159" s="82"/>
      <c r="C159" s="82"/>
      <c r="D159" s="82"/>
      <c r="E159" s="346" t="s">
        <v>483</v>
      </c>
      <c r="F159" s="82"/>
      <c r="G159" s="2" t="s">
        <v>304</v>
      </c>
      <c r="H159" s="82" t="s">
        <v>772</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2.8899338578482534</v>
      </c>
      <c r="AS159" s="30">
        <f>AS100</f>
        <v>2.9387628340334433</v>
      </c>
      <c r="AT159" s="30"/>
      <c r="AU159" s="30"/>
      <c r="AV159" s="30"/>
      <c r="AW159" s="184"/>
      <c r="AX159" s="184"/>
      <c r="AY159" s="184"/>
      <c r="AZ159" s="184"/>
      <c r="BA159" s="184"/>
      <c r="BB159" s="82"/>
    </row>
    <row r="160" spans="1:54" ht="15">
      <c r="A160" s="82"/>
      <c r="B160" s="82"/>
      <c r="C160" s="82"/>
      <c r="D160" s="82"/>
      <c r="E160" s="346" t="s">
        <v>488</v>
      </c>
      <c r="F160" s="82"/>
      <c r="G160" s="2" t="s">
        <v>304</v>
      </c>
      <c r="H160" s="82" t="s">
        <v>775</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1.756410230641541</v>
      </c>
      <c r="AS160" s="30">
        <f>AS105</f>
        <v>1.6294168534632136</v>
      </c>
      <c r="AT160" s="30"/>
      <c r="AU160" s="30"/>
      <c r="AV160" s="30"/>
      <c r="AW160" s="184"/>
      <c r="AX160" s="184"/>
      <c r="AY160" s="184"/>
      <c r="AZ160" s="184"/>
      <c r="BA160" s="184"/>
      <c r="BB160" s="82"/>
    </row>
    <row r="161" spans="1:54" ht="15">
      <c r="A161" s="82"/>
      <c r="B161" s="82"/>
      <c r="C161" s="82"/>
      <c r="D161" s="82"/>
      <c r="E161" s="346" t="s">
        <v>811</v>
      </c>
      <c r="F161" s="82"/>
      <c r="G161" s="2" t="s">
        <v>304</v>
      </c>
      <c r="H161" s="82" t="s">
        <v>778</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5">
      <c r="A162" s="82"/>
      <c r="B162" s="82"/>
      <c r="C162" s="82"/>
      <c r="D162" s="82"/>
      <c r="E162" s="346" t="s">
        <v>812</v>
      </c>
      <c r="F162" s="82"/>
      <c r="G162" s="2" t="s">
        <v>304</v>
      </c>
      <c r="H162" s="82" t="s">
        <v>781</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503</v>
      </c>
      <c r="F163" s="82"/>
      <c r="G163" s="2" t="s">
        <v>304</v>
      </c>
      <c r="H163" s="82" t="s">
        <v>784</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508</v>
      </c>
      <c r="F164" s="82"/>
      <c r="G164" s="2" t="s">
        <v>304</v>
      </c>
      <c r="H164" s="82" t="s">
        <v>787</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813</v>
      </c>
      <c r="F165" s="82"/>
      <c r="G165" s="2" t="s">
        <v>304</v>
      </c>
      <c r="H165" s="82" t="s">
        <v>791</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1.1247415548097937</v>
      </c>
      <c r="AS165" s="30">
        <f>AS130</f>
        <v>1.5593161841628831</v>
      </c>
      <c r="AT165" s="30"/>
      <c r="AU165" s="30"/>
      <c r="AV165" s="30"/>
      <c r="AW165" s="184"/>
      <c r="AX165" s="184"/>
      <c r="AY165" s="184"/>
      <c r="AZ165" s="184"/>
      <c r="BA165" s="184"/>
      <c r="BB165" s="82"/>
    </row>
    <row r="166" spans="1:54" ht="15">
      <c r="A166" s="82"/>
      <c r="B166" s="82"/>
      <c r="C166" s="82"/>
      <c r="D166" s="82"/>
      <c r="E166" s="346" t="s">
        <v>814</v>
      </c>
      <c r="F166" s="82"/>
      <c r="G166" s="2" t="s">
        <v>304</v>
      </c>
      <c r="H166" s="82" t="s">
        <v>795</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1.3054154594691096</v>
      </c>
      <c r="AS166" s="30">
        <f>AS135</f>
        <v>2.5547334338742913</v>
      </c>
      <c r="AT166" s="30">
        <f>AT135</f>
        <v>0.14565107517826692</v>
      </c>
      <c r="AU166" s="30"/>
      <c r="AV166" s="30"/>
      <c r="AW166" s="184"/>
      <c r="AX166" s="184"/>
      <c r="AY166" s="184"/>
      <c r="AZ166" s="184"/>
      <c r="BA166" s="184"/>
      <c r="BB166" s="82"/>
    </row>
    <row r="167" spans="1:54" ht="15">
      <c r="A167" s="82"/>
      <c r="B167" s="82"/>
      <c r="C167" s="82"/>
      <c r="D167" s="82"/>
      <c r="E167" s="346" t="s">
        <v>815</v>
      </c>
      <c r="F167" s="82"/>
      <c r="G167" s="2" t="s">
        <v>304</v>
      </c>
      <c r="H167" s="82" t="s">
        <v>797</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4"/>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AM3">
    <cfRule type="expression" dxfId="116" priority="12">
      <formula>$AM$3="OK"</formula>
    </cfRule>
  </conditionalFormatting>
  <conditionalFormatting sqref="AW30:BA167 AW10:BA27">
    <cfRule type="cellIs" dxfId="115" priority="5" operator="equal">
      <formula>FALSE()</formula>
    </cfRule>
  </conditionalFormatting>
  <conditionalFormatting sqref="K168:BA168">
    <cfRule type="cellIs" dxfId="114" priority="4" operator="equal">
      <formula>FALSE()</formula>
    </cfRule>
  </conditionalFormatting>
  <conditionalFormatting sqref="AW28:BA29">
    <cfRule type="cellIs" dxfId="113" priority="3" operator="equal">
      <formula>FALSE()</formula>
    </cfRule>
  </conditionalFormatting>
  <conditionalFormatting sqref="AW6:BA6">
    <cfRule type="cellIs" dxfId="112" priority="2" operator="equal">
      <formula>FALSE()</formula>
    </cfRule>
  </conditionalFormatting>
  <conditionalFormatting sqref="AW8:BA9">
    <cfRule type="cellIs" dxfId="111"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6" t="s">
        <v>49</v>
      </c>
      <c r="B1" s="181"/>
      <c r="C1" s="181"/>
      <c r="D1" s="181"/>
      <c r="E1" s="275"/>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816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817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818</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21.56720735949569</v>
      </c>
      <c r="AS12" s="8">
        <f>(InputSummary!AS31 + InputSummary!AS41)</f>
        <v>25.622001631900932</v>
      </c>
      <c r="AT12" s="8">
        <f>(InputSummary!AT31 + InputSummary!AT41)</f>
        <v>22.87192641534401</v>
      </c>
      <c r="AU12" s="8">
        <f>(InputSummary!AU31 + InputSummary!AU41)</f>
        <v>22.66152305406202</v>
      </c>
      <c r="AV12" s="8">
        <f>(InputSummary!AV31 + InputSummary!AV41)</f>
        <v>23.535295147295251</v>
      </c>
      <c r="AW12" s="2"/>
    </row>
    <row r="13" spans="1:49" ht="15">
      <c r="A13" s="2"/>
      <c r="B13" s="2"/>
      <c r="C13" s="2"/>
      <c r="D13" s="2"/>
      <c r="E13" s="7" t="s">
        <v>819</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70.493311133399189</v>
      </c>
      <c r="AS13" s="8">
        <f>(InputSummary!AS32 + InputSummary!AS42)</f>
        <v>77.028094553650988</v>
      </c>
      <c r="AT13" s="8">
        <f>(InputSummary!AT32 + InputSummary!AT42)</f>
        <v>69.787807015581123</v>
      </c>
      <c r="AU13" s="8">
        <f>(InputSummary!AU32 + InputSummary!AU42)</f>
        <v>71.857453651071154</v>
      </c>
      <c r="AV13" s="8">
        <f>(InputSummary!AV32 + InputSummary!AV42)</f>
        <v>70.649073449879651</v>
      </c>
      <c r="AW13" s="2"/>
    </row>
    <row r="14" spans="1:49" ht="15">
      <c r="A14" s="2"/>
      <c r="B14" s="2"/>
      <c r="C14" s="2"/>
      <c r="D14" s="2"/>
      <c r="E14" s="7" t="s">
        <v>820</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38.235855184412202</v>
      </c>
      <c r="AS14" s="8">
        <f>(InputSummary!AS33 + InputSummary!AS43)</f>
        <v>36.586143175576353</v>
      </c>
      <c r="AT14" s="8">
        <f>(InputSummary!AT33 + InputSummary!AT43)</f>
        <v>31.78833822585764</v>
      </c>
      <c r="AU14" s="8">
        <f>(InputSummary!AU33 + InputSummary!AU43)</f>
        <v>32.045784370726295</v>
      </c>
      <c r="AV14" s="8">
        <f>(InputSummary!AV33 + InputSummary!AV43)</f>
        <v>29.407337090678375</v>
      </c>
      <c r="AW14" s="2"/>
    </row>
    <row r="15" spans="1:49" ht="15">
      <c r="A15" s="2"/>
      <c r="B15" s="2"/>
      <c r="C15" s="2"/>
      <c r="D15" s="2"/>
      <c r="E15" s="7" t="s">
        <v>821</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25.154475137842638</v>
      </c>
      <c r="AS15" s="8">
        <f>(InputSummary!AS34 + InputSummary!AS44)</f>
        <v>25.07345464200214</v>
      </c>
      <c r="AT15" s="8">
        <f>(InputSummary!AT34 + InputSummary!AT44)</f>
        <v>24.757243071206148</v>
      </c>
      <c r="AU15" s="8">
        <f>(InputSummary!AU34 + InputSummary!AU44)</f>
        <v>24.581342094823849</v>
      </c>
      <c r="AV15" s="8">
        <f>(InputSummary!AV34 + InputSummary!AV44)</f>
        <v>24.369231914061363</v>
      </c>
      <c r="AW15" s="2"/>
    </row>
    <row r="16" spans="1:49" ht="15">
      <c r="A16" s="2"/>
      <c r="B16" s="2"/>
      <c r="C16" s="2"/>
      <c r="D16" s="2"/>
      <c r="E16" s="7" t="s">
        <v>822</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3.8180354224815582</v>
      </c>
      <c r="AS16" s="8">
        <f>(InputSummary!AS35 + InputSummary!AS45)</f>
        <v>3.8736478200961924</v>
      </c>
      <c r="AT16" s="8">
        <f>(InputSummary!AT35 + InputSummary!AT45)</f>
        <v>3.8484528676117806</v>
      </c>
      <c r="AU16" s="8">
        <f>(InputSummary!AU35 + InputSummary!AU45)</f>
        <v>3.944861486544172</v>
      </c>
      <c r="AV16" s="8">
        <f>(InputSummary!AV35 + InputSummary!AV45)</f>
        <v>3.7903044091970233</v>
      </c>
      <c r="AW16" s="2"/>
    </row>
    <row r="17" spans="1:49" ht="15">
      <c r="A17" s="2"/>
      <c r="B17" s="2"/>
      <c r="C17" s="2"/>
      <c r="D17" s="2"/>
      <c r="E17" s="7" t="s">
        <v>823</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16.179360704670433</v>
      </c>
      <c r="AS17" s="8">
        <f>(InputSummary!AS36 + InputSummary!AS46)</f>
        <v>16.11490864838056</v>
      </c>
      <c r="AT17" s="8">
        <f>(InputSummary!AT36 + InputSummary!AT46)</f>
        <v>15.837156950543326</v>
      </c>
      <c r="AU17" s="8">
        <f>(InputSummary!AU36 + InputSummary!AU46)</f>
        <v>15.415959052448351</v>
      </c>
      <c r="AV17" s="8">
        <f>(InputSummary!AV36 + InputSummary!AV46)</f>
        <v>15.230814351634374</v>
      </c>
      <c r="AW17" s="2"/>
    </row>
    <row r="18" spans="1:49" ht="15">
      <c r="A18" s="2"/>
      <c r="B18" s="2"/>
      <c r="C18" s="2"/>
      <c r="D18" s="2"/>
      <c r="E18" s="7" t="s">
        <v>824</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92.996210305118709</v>
      </c>
      <c r="AS18" s="8">
        <f>(InputSummary!AS37 + InputSummary!AS47)</f>
        <v>90.925043790444178</v>
      </c>
      <c r="AT18" s="8">
        <f>(InputSummary!AT37 + InputSummary!AT47)</f>
        <v>89.747174767700997</v>
      </c>
      <c r="AU18" s="8">
        <f>(InputSummary!AU37 + InputSummary!AU47)</f>
        <v>86.020202460860872</v>
      </c>
      <c r="AV18" s="8">
        <f>(InputSummary!AV37 + InputSummary!AV47)</f>
        <v>85.100130688897607</v>
      </c>
      <c r="AW18" s="2"/>
    </row>
    <row r="19" spans="1:49" ht="15">
      <c r="A19" s="2"/>
      <c r="B19" s="2"/>
      <c r="C19" s="2"/>
      <c r="D19" s="2"/>
      <c r="E19" s="7" t="s">
        <v>825</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268.44445524742042</v>
      </c>
      <c r="AS19" s="431">
        <f t="shared" si="0"/>
        <v>275.2232942620513</v>
      </c>
      <c r="AT19" s="431">
        <f t="shared" si="0"/>
        <v>258.63809931384503</v>
      </c>
      <c r="AU19" s="431">
        <f t="shared" si="0"/>
        <v>256.52712617053669</v>
      </c>
      <c r="AV19" s="431">
        <f t="shared" si="0"/>
        <v>252.08218705164364</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826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818</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10.827126463094642</v>
      </c>
      <c r="AS23" s="8">
        <f>InputSummary!AS51</f>
        <v>14.425456143915873</v>
      </c>
      <c r="AT23" s="8">
        <f>InputSummary!AT51</f>
        <v>17.061719712168255</v>
      </c>
      <c r="AU23" s="8">
        <f>InputSummary!AU51</f>
        <v>19.7521995124687</v>
      </c>
      <c r="AV23" s="8">
        <f>InputSummary!AV51</f>
        <v>23.420726654181269</v>
      </c>
      <c r="AW23" s="2"/>
    </row>
    <row r="24" spans="1:49" ht="15">
      <c r="A24" s="2"/>
      <c r="B24" s="2"/>
      <c r="C24" s="2"/>
      <c r="D24" s="2"/>
      <c r="E24" s="7" t="s">
        <v>819</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4.0712115369053583</v>
      </c>
      <c r="AS24" s="8">
        <f>InputSummary!AS52</f>
        <v>5.9028228560841258</v>
      </c>
      <c r="AT24" s="8">
        <f>InputSummary!AT52</f>
        <v>3.0513622878317475</v>
      </c>
      <c r="AU24" s="8">
        <f>InputSummary!AU52</f>
        <v>1.2843244875312969</v>
      </c>
      <c r="AV24" s="8">
        <f>InputSummary!AV52</f>
        <v>1.3033673458187278</v>
      </c>
      <c r="AW24" s="2"/>
    </row>
    <row r="25" spans="1:49" ht="15">
      <c r="A25" s="2"/>
      <c r="B25" s="2"/>
      <c r="C25" s="2"/>
      <c r="D25" s="2"/>
      <c r="E25" s="7" t="s">
        <v>820</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0</v>
      </c>
      <c r="AS25" s="8">
        <f>InputSummary!AS53</f>
        <v>0</v>
      </c>
      <c r="AT25" s="8">
        <f>InputSummary!AT53</f>
        <v>0</v>
      </c>
      <c r="AU25" s="8">
        <f>InputSummary!AU53</f>
        <v>0</v>
      </c>
      <c r="AV25" s="8">
        <f>InputSummary!AV53</f>
        <v>0</v>
      </c>
      <c r="AW25" s="2"/>
    </row>
    <row r="26" spans="1:49" ht="15">
      <c r="A26" s="2"/>
      <c r="B26" s="2"/>
      <c r="C26" s="2"/>
      <c r="D26" s="2"/>
      <c r="E26" s="7" t="s">
        <v>821</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5">
      <c r="A27" s="2"/>
      <c r="B27" s="2"/>
      <c r="C27" s="2"/>
      <c r="D27" s="2"/>
      <c r="E27" s="7" t="s">
        <v>822</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823</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824</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1.1804399999999999</v>
      </c>
      <c r="AS29" s="8">
        <f>InputSummary!AS57</f>
        <v>1.5562800000000001</v>
      </c>
      <c r="AT29" s="8">
        <f>InputSummary!AT57</f>
        <v>1.82412</v>
      </c>
      <c r="AU29" s="8">
        <f>InputSummary!AU57</f>
        <v>2.0951999999999997</v>
      </c>
      <c r="AV29" s="8">
        <f>InputSummary!AV57</f>
        <v>2.4623999999999997</v>
      </c>
      <c r="AW29" s="2"/>
    </row>
    <row r="30" spans="1:49" ht="15">
      <c r="A30" s="2"/>
      <c r="B30" s="2"/>
      <c r="C30" s="2"/>
      <c r="D30" s="2"/>
      <c r="E30" s="7" t="s">
        <v>827</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16.078778</v>
      </c>
      <c r="AS30" s="431">
        <f t="shared" si="1"/>
        <v>21.884558999999999</v>
      </c>
      <c r="AT30" s="431">
        <f t="shared" si="1"/>
        <v>21.937202000000003</v>
      </c>
      <c r="AU30" s="431">
        <f t="shared" si="1"/>
        <v>23.131723999999995</v>
      </c>
      <c r="AV30" s="431">
        <f t="shared" si="1"/>
        <v>27.186493999999996</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828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829</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32.394333822590333</v>
      </c>
      <c r="AS34" s="2">
        <f t="shared" ref="AS34:AV34" si="2">AS12 + AS23</f>
        <v>40.04745777581681</v>
      </c>
      <c r="AT34" s="2">
        <f t="shared" si="2"/>
        <v>39.933646127512262</v>
      </c>
      <c r="AU34" s="2">
        <f t="shared" si="2"/>
        <v>42.413722566530723</v>
      </c>
      <c r="AV34" s="2">
        <f t="shared" si="2"/>
        <v>46.956021801476524</v>
      </c>
      <c r="AW34" s="2"/>
    </row>
    <row r="35" spans="1:49" ht="15">
      <c r="A35" s="2"/>
      <c r="B35" s="2"/>
      <c r="C35" s="2"/>
      <c r="D35" s="2"/>
      <c r="E35" s="13" t="s">
        <v>830</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74.564522670304541</v>
      </c>
      <c r="AS35" s="2">
        <f t="shared" ref="AS35:AV35" si="4">AS13 + AS24</f>
        <v>82.930917409735116</v>
      </c>
      <c r="AT35" s="2">
        <f t="shared" si="4"/>
        <v>72.839169303412874</v>
      </c>
      <c r="AU35" s="2">
        <f t="shared" si="4"/>
        <v>73.141778138602447</v>
      </c>
      <c r="AV35" s="2">
        <f t="shared" si="4"/>
        <v>71.952440795698379</v>
      </c>
      <c r="AW35" s="2"/>
    </row>
    <row r="36" spans="1:49" ht="15">
      <c r="A36" s="2"/>
      <c r="B36" s="2"/>
      <c r="C36" s="2"/>
      <c r="D36" s="2"/>
      <c r="E36" s="13" t="s">
        <v>831</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38.235855184412202</v>
      </c>
      <c r="AS36" s="2">
        <f t="shared" ref="AS36:AV36" si="6">AS14 + AS25</f>
        <v>36.586143175576353</v>
      </c>
      <c r="AT36" s="2">
        <f t="shared" si="6"/>
        <v>31.78833822585764</v>
      </c>
      <c r="AU36" s="2">
        <f t="shared" si="6"/>
        <v>32.045784370726295</v>
      </c>
      <c r="AV36" s="2">
        <f t="shared" si="6"/>
        <v>29.407337090678375</v>
      </c>
      <c r="AW36" s="2"/>
    </row>
    <row r="37" spans="1:49" ht="15">
      <c r="A37" s="2"/>
      <c r="B37" s="2"/>
      <c r="C37" s="2"/>
      <c r="D37" s="2"/>
      <c r="E37" s="13" t="s">
        <v>832</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25.154475137842638</v>
      </c>
      <c r="AS37" s="2">
        <f t="shared" ref="AS37:AV37" si="8">AS15 + AS26</f>
        <v>25.07345464200214</v>
      </c>
      <c r="AT37" s="2">
        <f t="shared" si="8"/>
        <v>24.757243071206148</v>
      </c>
      <c r="AU37" s="2">
        <f t="shared" si="8"/>
        <v>24.581342094823849</v>
      </c>
      <c r="AV37" s="2">
        <f t="shared" si="8"/>
        <v>24.369231914061363</v>
      </c>
      <c r="AW37" s="2"/>
    </row>
    <row r="38" spans="1:49" ht="15">
      <c r="A38" s="2"/>
      <c r="B38" s="2"/>
      <c r="C38" s="2"/>
      <c r="D38" s="2"/>
      <c r="E38" s="13" t="s">
        <v>833</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3.8180354224815582</v>
      </c>
      <c r="AS38" s="2">
        <f t="shared" ref="AS38:AV38" si="10">AS16 + AS27</f>
        <v>3.8736478200961924</v>
      </c>
      <c r="AT38" s="2">
        <f t="shared" si="10"/>
        <v>3.8484528676117806</v>
      </c>
      <c r="AU38" s="2">
        <f t="shared" si="10"/>
        <v>3.944861486544172</v>
      </c>
      <c r="AV38" s="2">
        <f t="shared" si="10"/>
        <v>3.7903044091970233</v>
      </c>
      <c r="AW38" s="2"/>
    </row>
    <row r="39" spans="1:49" ht="15">
      <c r="A39" s="2"/>
      <c r="B39" s="2"/>
      <c r="C39" s="2"/>
      <c r="D39" s="2"/>
      <c r="E39" s="13" t="s">
        <v>834</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16.179360704670433</v>
      </c>
      <c r="AS39" s="2">
        <f t="shared" ref="AS39:AV39" si="12">AS17 + AS28</f>
        <v>16.11490864838056</v>
      </c>
      <c r="AT39" s="2">
        <f t="shared" si="12"/>
        <v>15.837156950543326</v>
      </c>
      <c r="AU39" s="2">
        <f t="shared" si="12"/>
        <v>15.415959052448351</v>
      </c>
      <c r="AV39" s="2">
        <f t="shared" si="12"/>
        <v>15.230814351634374</v>
      </c>
      <c r="AW39" s="2"/>
    </row>
    <row r="40" spans="1:49" ht="15">
      <c r="A40" s="2"/>
      <c r="B40" s="2"/>
      <c r="C40" s="2"/>
      <c r="D40" s="2"/>
      <c r="E40" s="13" t="s">
        <v>835</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94.176650305118713</v>
      </c>
      <c r="AS40" s="2">
        <f t="shared" ref="AS40:AV40" si="14">AS18 + AS29</f>
        <v>92.481323790444179</v>
      </c>
      <c r="AT40" s="2">
        <f t="shared" si="14"/>
        <v>91.571294767700991</v>
      </c>
      <c r="AU40" s="2">
        <f t="shared" si="14"/>
        <v>88.115402460860878</v>
      </c>
      <c r="AV40" s="2">
        <f t="shared" si="14"/>
        <v>87.56253068889761</v>
      </c>
      <c r="AW40" s="2"/>
    </row>
    <row r="41" spans="1:49" ht="15">
      <c r="A41" s="2"/>
      <c r="B41" s="2"/>
      <c r="C41" s="2"/>
      <c r="D41" s="2"/>
      <c r="E41" s="2" t="s">
        <v>836</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284.52323324742042</v>
      </c>
      <c r="AS41" s="432">
        <f t="shared" ref="AS41:AV41" si="16">SUM(AS34:AS40)</f>
        <v>297.10785326205132</v>
      </c>
      <c r="AT41" s="432">
        <f t="shared" si="16"/>
        <v>280.57530131384499</v>
      </c>
      <c r="AU41" s="432">
        <f t="shared" si="16"/>
        <v>279.65885017053671</v>
      </c>
      <c r="AV41" s="432">
        <f t="shared" si="16"/>
        <v>279.26868105164368</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2"/>
      <c r="AR44" s="24"/>
      <c r="AS44" s="24"/>
      <c r="AT44" s="24"/>
      <c r="AU44" s="24"/>
      <c r="AV44" s="24"/>
    </row>
    <row r="45" spans="1:49" ht="15">
      <c r="C45" s="12" t="s">
        <v>837</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838</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3"/>
      <c r="AR48" s="27"/>
      <c r="AS48" s="27"/>
      <c r="AT48" s="27"/>
      <c r="AU48" s="27"/>
      <c r="AV48" s="27"/>
      <c r="AW48" s="2"/>
    </row>
    <row r="49" spans="1:49" ht="15">
      <c r="E49" s="13" t="s">
        <v>839</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3"/>
      <c r="AR50" s="27"/>
      <c r="AS50" s="27"/>
      <c r="AT50" s="27"/>
      <c r="AU50" s="27"/>
      <c r="AV50" s="27"/>
      <c r="AW50" s="2"/>
    </row>
    <row r="51" spans="1:49" ht="15">
      <c r="E51" s="7" t="s">
        <v>129</v>
      </c>
      <c r="G51" s="2" t="s">
        <v>105</v>
      </c>
      <c r="AJ51" s="8"/>
      <c r="AK51" s="8"/>
      <c r="AL51" s="8"/>
      <c r="AM51" s="8"/>
      <c r="AN51" s="8"/>
      <c r="AO51" s="8"/>
      <c r="AP51" s="8"/>
      <c r="AQ51" s="9"/>
      <c r="AR51" s="8">
        <f>(InputSummary!AR61 *  AR$49 + AR12 *  (1-AR$49))</f>
        <v>22.062744874587551</v>
      </c>
      <c r="AS51" s="8">
        <f>(InputSummary!AS61 *  AS$49 + AS12 *  (1-AS$49))</f>
        <v>26.256633725542301</v>
      </c>
      <c r="AT51" s="8">
        <f>(InputSummary!AT61 *  AT$49 + AT12 *  (1-AT$49))</f>
        <v>23.552910527075589</v>
      </c>
      <c r="AU51" s="8">
        <f>(InputSummary!AU61 *  AU$49 + AU12 *  (1-AU$49))</f>
        <v>23.37489599793485</v>
      </c>
      <c r="AV51" s="8">
        <f>(InputSummary!AV61 *  AV$49 + AV12 *  (1-AV$49))</f>
        <v>24.356077188886964</v>
      </c>
    </row>
    <row r="52" spans="1:49" ht="15">
      <c r="E52" s="7" t="s">
        <v>131</v>
      </c>
      <c r="G52" s="2" t="s">
        <v>105</v>
      </c>
      <c r="AJ52" s="8"/>
      <c r="AK52" s="8"/>
      <c r="AL52" s="8"/>
      <c r="AM52" s="8"/>
      <c r="AN52" s="8"/>
      <c r="AO52" s="8"/>
      <c r="AP52" s="8"/>
      <c r="AQ52" s="9"/>
      <c r="AR52" s="8">
        <f>(InputSummary!AR62 *  AR$49 + AR13 *  (1-AR$49))</f>
        <v>72.038963733548812</v>
      </c>
      <c r="AS52" s="8">
        <f>(InputSummary!AS62 *  AS$49 + AS13 *  (1-AS$49))</f>
        <v>78.924691175231843</v>
      </c>
      <c r="AT52" s="8">
        <f>(InputSummary!AT62 *  AT$49 + AT13 *  (1-AT$49))</f>
        <v>71.819950372141761</v>
      </c>
      <c r="AU52" s="8">
        <f>(InputSummary!AU62 *  AU$49 + AU13 *  (1-AU$49))</f>
        <v>74.141997761154585</v>
      </c>
      <c r="AV52" s="8">
        <f>(InputSummary!AV62 *  AV$49 + AV13 *  (1-AV$49))</f>
        <v>73.008583421162527</v>
      </c>
    </row>
    <row r="53" spans="1:49" ht="15">
      <c r="E53" s="7" t="s">
        <v>133</v>
      </c>
      <c r="G53" s="2" t="s">
        <v>105</v>
      </c>
      <c r="AJ53" s="8"/>
      <c r="AK53" s="8"/>
      <c r="AL53" s="8"/>
      <c r="AM53" s="8"/>
      <c r="AN53" s="8"/>
      <c r="AO53" s="8"/>
      <c r="AP53" s="8"/>
      <c r="AQ53" s="9"/>
      <c r="AR53" s="8">
        <f>(InputSummary!AR63 *  AR$49 + AR14 *  (1-AR$49))</f>
        <v>39.108619945280566</v>
      </c>
      <c r="AS53" s="8">
        <f>(InputSummary!AS63 *  AS$49 + AS14 *  (1-AS$49))</f>
        <v>37.54223762930944</v>
      </c>
      <c r="AT53" s="8">
        <f>(InputSummary!AT63 *  AT$49 + AT14 *  (1-AT$49))</f>
        <v>32.773829531886363</v>
      </c>
      <c r="AU53" s="8">
        <f>(InputSummary!AU63 *  AU$49 + AU14 *  (1-AU$49))</f>
        <v>33.031320819680865</v>
      </c>
      <c r="AV53" s="8">
        <f>(InputSummary!AV63 *  AV$49 + AV14 *  (1-AV$49))</f>
        <v>30.280228039167664</v>
      </c>
    </row>
    <row r="54" spans="1:49" ht="15">
      <c r="E54" s="7" t="s">
        <v>135</v>
      </c>
      <c r="G54" s="2" t="s">
        <v>105</v>
      </c>
      <c r="AJ54" s="8"/>
      <c r="AK54" s="8"/>
      <c r="AL54" s="8"/>
      <c r="AM54" s="8"/>
      <c r="AN54" s="8"/>
      <c r="AO54" s="8"/>
      <c r="AP54" s="8"/>
      <c r="AQ54" s="9"/>
      <c r="AR54" s="8">
        <f>(InputSummary!AR64 *  AR$49 + AR15 *  (1-AR$49))</f>
        <v>25.734761019934329</v>
      </c>
      <c r="AS54" s="8">
        <f>(InputSummary!AS64 *  AS$49 + AS15 *  (1-AS$49))</f>
        <v>25.753699105006561</v>
      </c>
      <c r="AT54" s="8">
        <f>(InputSummary!AT64 *  AT$49 + AT15 *  (1-AT$49))</f>
        <v>25.58126029442905</v>
      </c>
      <c r="AU54" s="8">
        <f>(InputSummary!AU64 *  AU$49 + AU15 *  (1-AU$49))</f>
        <v>25.48743963162817</v>
      </c>
      <c r="AV54" s="8">
        <f>(InputSummary!AV64 *  AV$49 + AV15 *  (1-AV$49))</f>
        <v>25.334289622667896</v>
      </c>
    </row>
    <row r="55" spans="1:49" ht="15">
      <c r="E55" s="7" t="s">
        <v>137</v>
      </c>
      <c r="G55" s="2" t="s">
        <v>105</v>
      </c>
      <c r="AJ55" s="8"/>
      <c r="AK55" s="8"/>
      <c r="AL55" s="8"/>
      <c r="AM55" s="8"/>
      <c r="AN55" s="8"/>
      <c r="AO55" s="8"/>
      <c r="AP55" s="8"/>
      <c r="AQ55" s="9"/>
      <c r="AR55" s="8">
        <f>(InputSummary!AR65 *  AR$49 + AR16 *  (1-AR$49))</f>
        <v>3.9022987964861073</v>
      </c>
      <c r="AS55" s="8">
        <f>(InputSummary!AS65 *  AS$49 + AS16 *  (1-AS$49))</f>
        <v>3.9690314938295033</v>
      </c>
      <c r="AT55" s="8">
        <f>(InputSummary!AT65 *  AT$49 + AT16 *  (1-AT$49))</f>
        <v>3.9596121844982095</v>
      </c>
      <c r="AU55" s="8">
        <f>(InputSummary!AU65 *  AU$49 + AU16 *  (1-AU$49))</f>
        <v>4.0797491080946422</v>
      </c>
      <c r="AV55" s="8">
        <f>(InputSummary!AV65 *  AV$49 + AV16 *  (1-AV$49))</f>
        <v>3.9239345194905262</v>
      </c>
    </row>
    <row r="56" spans="1:49" ht="15">
      <c r="E56" s="7" t="s">
        <v>139</v>
      </c>
      <c r="G56" s="2" t="s">
        <v>105</v>
      </c>
      <c r="AJ56" s="8"/>
      <c r="AK56" s="8"/>
      <c r="AL56" s="8"/>
      <c r="AM56" s="8"/>
      <c r="AN56" s="8"/>
      <c r="AO56" s="8"/>
      <c r="AP56" s="8"/>
      <c r="AQ56" s="9"/>
      <c r="AR56" s="8">
        <f>(InputSummary!AR66 *  AR$49 + AR17 *  (1-AR$49))</f>
        <v>17.474926847075945</v>
      </c>
      <c r="AS56" s="8">
        <f>(InputSummary!AS66 *  AS$49 + AS17 *  (1-AS$49))</f>
        <v>17.210305207837308</v>
      </c>
      <c r="AT56" s="8">
        <f>(InputSummary!AT66 *  AT$49 + AT17 *  (1-AT$49))</f>
        <v>16.862159761511659</v>
      </c>
      <c r="AU56" s="8">
        <f>(InputSummary!AU66 *  AU$49 + AU17 *  (1-AU$49))</f>
        <v>16.28268567928939</v>
      </c>
      <c r="AV56" s="8">
        <f>(InputSummary!AV66 *  AV$49 + AV17 *  (1-AV$49))</f>
        <v>15.99237615240127</v>
      </c>
    </row>
    <row r="57" spans="1:49" ht="15">
      <c r="E57" s="7" t="s">
        <v>141</v>
      </c>
      <c r="G57" s="2" t="s">
        <v>105</v>
      </c>
      <c r="AJ57" s="8"/>
      <c r="AK57" s="8"/>
      <c r="AL57" s="8"/>
      <c r="AM57" s="8"/>
      <c r="AN57" s="8"/>
      <c r="AO57" s="8"/>
      <c r="AP57" s="8"/>
      <c r="AQ57" s="9"/>
      <c r="AR57" s="8">
        <f>(InputSummary!AR67 *  AR$49 + AR18 *  (1-AR$49))</f>
        <v>93.814950214510958</v>
      </c>
      <c r="AS57" s="8">
        <f>(InputSummary!AS67 *  AS$49 + AS18 *  (1-AS$49))</f>
        <v>92.195887592651971</v>
      </c>
      <c r="AT57" s="8">
        <f>(InputSummary!AT67 *  AT$49 + AT18 *  (1-AT$49))</f>
        <v>91.463492332288155</v>
      </c>
      <c r="AU57" s="8">
        <f>(InputSummary!AU67 *  AU$49 + AU18 *  (1-AU$49))</f>
        <v>87.940493033155761</v>
      </c>
      <c r="AV57" s="8">
        <f>(InputSummary!AV67 *  AV$49 + AV18 *  (1-AV$49))</f>
        <v>87.122658916294853</v>
      </c>
    </row>
    <row r="58" spans="1:49" ht="15">
      <c r="A58" s="2"/>
      <c r="B58" s="2"/>
      <c r="C58" s="2"/>
      <c r="D58" s="2"/>
      <c r="E58" s="7" t="s">
        <v>840</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274.13726543142423</v>
      </c>
      <c r="AS58" s="431">
        <f t="shared" si="17"/>
        <v>281.85248592940894</v>
      </c>
      <c r="AT58" s="431">
        <f t="shared" si="17"/>
        <v>266.01321500383079</v>
      </c>
      <c r="AU58" s="431">
        <f t="shared" si="17"/>
        <v>264.33858203093826</v>
      </c>
      <c r="AV58" s="431">
        <f t="shared" si="17"/>
        <v>260.01814786007174</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841</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3"/>
      <c r="AR61" s="27"/>
      <c r="AS61" s="27"/>
      <c r="AT61" s="27"/>
      <c r="AU61" s="27"/>
      <c r="AV61" s="27"/>
      <c r="AW61" s="2"/>
    </row>
    <row r="62" spans="1:49" ht="15">
      <c r="E62" s="13" t="s">
        <v>839</v>
      </c>
      <c r="AJ62" s="2"/>
      <c r="AK62" s="2"/>
      <c r="AL62" s="2"/>
      <c r="AM62" s="2"/>
      <c r="AN62" s="2"/>
      <c r="AO62" s="2"/>
      <c r="AP62" s="2"/>
      <c r="AQ62" s="57"/>
      <c r="AR62" s="2">
        <f>IF(SUM(InputSummary!AR72:'InputSummary'!AR78)&gt;0,1,0)</f>
        <v>1</v>
      </c>
      <c r="AS62" s="2">
        <f>IF(SUM(InputSummary!AS72:'InputSummary'!AS78)&gt;0,1,0)</f>
        <v>1</v>
      </c>
      <c r="AT62" s="2">
        <f>IF(SUM(InputSummary!AT72:'InputSummary'!AT78)&gt;0,1,0)</f>
        <v>1</v>
      </c>
      <c r="AU62" s="2">
        <f>IF(SUM(InputSummary!AU72:'InputSummary'!AU78)&gt;0,1,0)</f>
        <v>1</v>
      </c>
      <c r="AV62" s="2">
        <f>IF(SUM(InputSummary!AV72:'InputSummary'!AV78)&gt;0,1,0)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3"/>
      <c r="AR63" s="27"/>
      <c r="AS63" s="27"/>
      <c r="AT63" s="27"/>
      <c r="AU63" s="27"/>
      <c r="AV63" s="27"/>
      <c r="AW63" s="2"/>
    </row>
    <row r="64" spans="1:49" ht="15">
      <c r="E64" s="7" t="s">
        <v>129</v>
      </c>
      <c r="G64" s="2" t="s">
        <v>105</v>
      </c>
      <c r="AJ64" s="8"/>
      <c r="AK64" s="8"/>
      <c r="AL64" s="8"/>
      <c r="AM64" s="8"/>
      <c r="AN64" s="8"/>
      <c r="AO64" s="8"/>
      <c r="AP64" s="8"/>
      <c r="AQ64" s="9"/>
      <c r="AR64" s="8">
        <f>((InputSummary!AR72)*  AR$62 + AR23 *  (1-AR$62))</f>
        <v>11.075369000000002</v>
      </c>
      <c r="AS64" s="8">
        <f>((InputSummary!AS72)*  AS$62 + AS23 *  (1-AS$62))</f>
        <v>14.773131999999999</v>
      </c>
      <c r="AT64" s="8">
        <f>((InputSummary!AT72)*  AT$62 + AT23 *  (1-AT$62))</f>
        <v>17.553776999999997</v>
      </c>
      <c r="AU64" s="8">
        <f>((InputSummary!AU72)*  AU$62 + AU23 *  (1-AU$62))</f>
        <v>20.402979999999999</v>
      </c>
      <c r="AV64" s="8">
        <f>((InputSummary!AV72)*  AV$62 + AV23 *  (1-AV$62))</f>
        <v>24.247799999999998</v>
      </c>
    </row>
    <row r="65" spans="1:49" ht="15">
      <c r="E65" s="7" t="s">
        <v>131</v>
      </c>
      <c r="G65" s="2" t="s">
        <v>105</v>
      </c>
      <c r="AJ65" s="8"/>
      <c r="AK65" s="8"/>
      <c r="AL65" s="8"/>
      <c r="AM65" s="8"/>
      <c r="AN65" s="8"/>
      <c r="AO65" s="8"/>
      <c r="AP65" s="8"/>
      <c r="AQ65" s="9"/>
      <c r="AR65" s="8">
        <f>((InputSummary!AR73)*  AR$62 + AR24 *  (1-AR$62))</f>
        <v>4.1443970000000006</v>
      </c>
      <c r="AS65" s="8">
        <f>((InputSummary!AS73)*  AS$62 + AS24 *  (1-AS$62))</f>
        <v>6.0486800000000001</v>
      </c>
      <c r="AT65" s="8">
        <f>((InputSummary!AT73)*  AT$62 + AT24 *  (1-AT$62))</f>
        <v>3.1386859999999999</v>
      </c>
      <c r="AU65" s="8">
        <f>((InputSummary!AU73)*  AU$62 + AU24 *  (1-AU$62))</f>
        <v>1.283074</v>
      </c>
      <c r="AV65" s="8">
        <f>((InputSummary!AV73)*  AV$62 + AV24 *  (1-AV$62))</f>
        <v>1.2655649999999998</v>
      </c>
    </row>
    <row r="66" spans="1:49" ht="15">
      <c r="E66" s="7" t="s">
        <v>133</v>
      </c>
      <c r="G66" s="2" t="s">
        <v>105</v>
      </c>
      <c r="AJ66" s="8"/>
      <c r="AK66" s="8"/>
      <c r="AL66" s="8"/>
      <c r="AM66" s="8"/>
      <c r="AN66" s="8"/>
      <c r="AO66" s="8"/>
      <c r="AP66" s="8"/>
      <c r="AQ66" s="9"/>
      <c r="AR66" s="8">
        <f>((InputSummary!AR74)*  AR$62 + AR25 *  (1-AR$62))</f>
        <v>0</v>
      </c>
      <c r="AS66" s="8">
        <f>((InputSummary!AS74)*  AS$62 + AS25 *  (1-AS$62))</f>
        <v>0</v>
      </c>
      <c r="AT66" s="8">
        <f>((InputSummary!AT74)*  AT$62 + AT25 *  (1-AT$62))</f>
        <v>0</v>
      </c>
      <c r="AU66" s="8">
        <f>((InputSummary!AU74)*  AU$62 + AU25 *  (1-AU$62))</f>
        <v>0</v>
      </c>
      <c r="AV66" s="8">
        <f>((InputSummary!AV74)*  AV$62 + AV25 *  (1-AV$62))</f>
        <v>0</v>
      </c>
    </row>
    <row r="67" spans="1:49" ht="15">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1.1961398519999999</v>
      </c>
      <c r="AS70" s="8">
        <f>((InputSummary!AS78)*  AS$62 + AS29 *  (1-AS$62))</f>
        <v>1.5954982559999999</v>
      </c>
      <c r="AT70" s="8">
        <f>((InputSummary!AT78)*  AT$62 + AT29 *  (1-AT$62))</f>
        <v>1.8958079159999999</v>
      </c>
      <c r="AU70" s="8">
        <f>((InputSummary!AU78)*  AU$62 + AU29 *  (1-AU$62))</f>
        <v>2.2035218400000001</v>
      </c>
      <c r="AV70" s="8">
        <f>((InputSummary!AV78)*  AV$62 + AV29 *  (1-AV$62))</f>
        <v>2.6187623999999996</v>
      </c>
    </row>
    <row r="71" spans="1:49" ht="15">
      <c r="A71" s="2"/>
      <c r="B71" s="2"/>
      <c r="C71" s="2"/>
      <c r="D71" s="2"/>
      <c r="E71" s="7" t="s">
        <v>842</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16.415905852000002</v>
      </c>
      <c r="AS71" s="431">
        <f t="shared" si="18"/>
        <v>22.417310255999997</v>
      </c>
      <c r="AT71" s="431">
        <f t="shared" si="18"/>
        <v>22.588270915999995</v>
      </c>
      <c r="AU71" s="431">
        <f t="shared" si="18"/>
        <v>23.889575839999999</v>
      </c>
      <c r="AV71" s="431">
        <f t="shared" si="18"/>
        <v>28.132127399999995</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843</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844</v>
      </c>
      <c r="G75" s="2" t="s">
        <v>105</v>
      </c>
      <c r="AJ75" s="7"/>
      <c r="AK75" s="7"/>
      <c r="AL75" s="7"/>
      <c r="AM75" s="7"/>
      <c r="AN75" s="7"/>
      <c r="AO75" s="7"/>
      <c r="AP75" s="7"/>
      <c r="AQ75" s="65"/>
      <c r="AR75" s="7">
        <f>AR51+AR64</f>
        <v>33.138113874587553</v>
      </c>
      <c r="AS75" s="7">
        <f t="shared" ref="AS75:AV75" si="19">AS51+AS64</f>
        <v>41.029765725542298</v>
      </c>
      <c r="AT75" s="7">
        <f t="shared" si="19"/>
        <v>41.106687527075586</v>
      </c>
      <c r="AU75" s="7">
        <f t="shared" si="19"/>
        <v>43.777875997934849</v>
      </c>
      <c r="AV75" s="7">
        <f t="shared" si="19"/>
        <v>48.603877188886962</v>
      </c>
    </row>
    <row r="76" spans="1:49" ht="15">
      <c r="E76" s="7" t="s">
        <v>845</v>
      </c>
      <c r="G76" s="2" t="s">
        <v>105</v>
      </c>
      <c r="AJ76" s="7"/>
      <c r="AK76" s="7"/>
      <c r="AL76" s="7"/>
      <c r="AM76" s="7"/>
      <c r="AN76" s="7"/>
      <c r="AO76" s="7"/>
      <c r="AP76" s="7"/>
      <c r="AQ76" s="65"/>
      <c r="AR76" s="7">
        <f t="shared" ref="AR76" si="20">AR52+AR65</f>
        <v>76.18336073354881</v>
      </c>
      <c r="AS76" s="7">
        <f t="shared" ref="AS76:AV76" si="21">AS52+AS65</f>
        <v>84.973371175231847</v>
      </c>
      <c r="AT76" s="7">
        <f t="shared" si="21"/>
        <v>74.958636372141768</v>
      </c>
      <c r="AU76" s="7">
        <f t="shared" si="21"/>
        <v>75.425071761154584</v>
      </c>
      <c r="AV76" s="7">
        <f t="shared" si="21"/>
        <v>74.274148421162522</v>
      </c>
    </row>
    <row r="77" spans="1:49" ht="15">
      <c r="E77" s="7" t="s">
        <v>846</v>
      </c>
      <c r="G77" s="2" t="s">
        <v>105</v>
      </c>
      <c r="AJ77" s="7"/>
      <c r="AK77" s="7"/>
      <c r="AL77" s="7"/>
      <c r="AM77" s="7"/>
      <c r="AN77" s="7"/>
      <c r="AO77" s="7"/>
      <c r="AP77" s="7"/>
      <c r="AQ77" s="65"/>
      <c r="AR77" s="7">
        <f t="shared" ref="AR77" si="22">AR53+AR66</f>
        <v>39.108619945280566</v>
      </c>
      <c r="AS77" s="7">
        <f t="shared" ref="AS77:AV77" si="23">AS53+AS66</f>
        <v>37.54223762930944</v>
      </c>
      <c r="AT77" s="7">
        <f t="shared" si="23"/>
        <v>32.773829531886363</v>
      </c>
      <c r="AU77" s="7">
        <f t="shared" si="23"/>
        <v>33.031320819680865</v>
      </c>
      <c r="AV77" s="7">
        <f t="shared" si="23"/>
        <v>30.280228039167664</v>
      </c>
    </row>
    <row r="78" spans="1:49" ht="15">
      <c r="E78" s="7" t="s">
        <v>847</v>
      </c>
      <c r="G78" s="2" t="s">
        <v>105</v>
      </c>
      <c r="AJ78" s="7"/>
      <c r="AK78" s="7"/>
      <c r="AL78" s="7"/>
      <c r="AM78" s="7"/>
      <c r="AN78" s="7"/>
      <c r="AO78" s="7"/>
      <c r="AP78" s="7"/>
      <c r="AQ78" s="65"/>
      <c r="AR78" s="7">
        <f t="shared" ref="AR78" si="24">AR54+AR67</f>
        <v>25.734761019934329</v>
      </c>
      <c r="AS78" s="7">
        <f t="shared" ref="AS78:AV78" si="25">AS54+AS67</f>
        <v>25.753699105006561</v>
      </c>
      <c r="AT78" s="7">
        <f t="shared" si="25"/>
        <v>25.58126029442905</v>
      </c>
      <c r="AU78" s="7">
        <f t="shared" si="25"/>
        <v>25.48743963162817</v>
      </c>
      <c r="AV78" s="7">
        <f t="shared" si="25"/>
        <v>25.334289622667896</v>
      </c>
    </row>
    <row r="79" spans="1:49" ht="15">
      <c r="E79" s="7" t="s">
        <v>848</v>
      </c>
      <c r="G79" s="2" t="s">
        <v>105</v>
      </c>
      <c r="AJ79" s="7"/>
      <c r="AK79" s="7"/>
      <c r="AL79" s="7"/>
      <c r="AM79" s="7"/>
      <c r="AN79" s="7"/>
      <c r="AO79" s="7"/>
      <c r="AP79" s="7"/>
      <c r="AQ79" s="65"/>
      <c r="AR79" s="7">
        <f t="shared" ref="AR79" si="26">AR55+AR68</f>
        <v>3.9022987964861073</v>
      </c>
      <c r="AS79" s="7">
        <f t="shared" ref="AS79:AV79" si="27">AS55+AS68</f>
        <v>3.9690314938295033</v>
      </c>
      <c r="AT79" s="7">
        <f t="shared" si="27"/>
        <v>3.9596121844982095</v>
      </c>
      <c r="AU79" s="7">
        <f t="shared" si="27"/>
        <v>4.0797491080946422</v>
      </c>
      <c r="AV79" s="7">
        <f t="shared" si="27"/>
        <v>3.9239345194905262</v>
      </c>
    </row>
    <row r="80" spans="1:49" ht="15">
      <c r="E80" s="7" t="s">
        <v>849</v>
      </c>
      <c r="G80" s="2" t="s">
        <v>105</v>
      </c>
      <c r="AJ80" s="7"/>
      <c r="AK80" s="7"/>
      <c r="AL80" s="7"/>
      <c r="AM80" s="7"/>
      <c r="AN80" s="7"/>
      <c r="AO80" s="7"/>
      <c r="AP80" s="7"/>
      <c r="AQ80" s="65"/>
      <c r="AR80" s="7">
        <f t="shared" ref="AR80" si="28">AR56+AR69</f>
        <v>17.474926847075945</v>
      </c>
      <c r="AS80" s="7">
        <f t="shared" ref="AS80:AV80" si="29">AS56+AS69</f>
        <v>17.210305207837308</v>
      </c>
      <c r="AT80" s="7">
        <f t="shared" si="29"/>
        <v>16.862159761511659</v>
      </c>
      <c r="AU80" s="7">
        <f t="shared" si="29"/>
        <v>16.28268567928939</v>
      </c>
      <c r="AV80" s="7">
        <f t="shared" si="29"/>
        <v>15.99237615240127</v>
      </c>
    </row>
    <row r="81" spans="2:49" ht="15">
      <c r="E81" s="7" t="s">
        <v>850</v>
      </c>
      <c r="G81" s="2" t="s">
        <v>105</v>
      </c>
      <c r="AJ81" s="7"/>
      <c r="AK81" s="7"/>
      <c r="AL81" s="7"/>
      <c r="AM81" s="7"/>
      <c r="AN81" s="7"/>
      <c r="AO81" s="7"/>
      <c r="AP81" s="7"/>
      <c r="AQ81" s="65"/>
      <c r="AR81" s="7">
        <f t="shared" ref="AR81" si="30">AR57+AR70</f>
        <v>95.01109006651096</v>
      </c>
      <c r="AS81" s="7">
        <f t="shared" ref="AS81:AV81" si="31">AS57+AS70</f>
        <v>93.79138584865197</v>
      </c>
      <c r="AT81" s="7">
        <f t="shared" si="31"/>
        <v>93.35930024828815</v>
      </c>
      <c r="AU81" s="7">
        <f t="shared" si="31"/>
        <v>90.144014873155754</v>
      </c>
      <c r="AV81" s="7">
        <f t="shared" si="31"/>
        <v>89.741421316294847</v>
      </c>
    </row>
    <row r="82" spans="2:49" ht="15">
      <c r="E82" s="13" t="s">
        <v>851</v>
      </c>
      <c r="G82" s="2" t="s">
        <v>105</v>
      </c>
      <c r="AJ82" s="432"/>
      <c r="AK82" s="432"/>
      <c r="AL82" s="432"/>
      <c r="AM82" s="432"/>
      <c r="AN82" s="432"/>
      <c r="AO82" s="432"/>
      <c r="AP82" s="432"/>
      <c r="AQ82" s="534"/>
      <c r="AR82" s="432">
        <f t="shared" ref="AR82" si="32">SUM(AR75:AR81)</f>
        <v>290.55317128342426</v>
      </c>
      <c r="AS82" s="432">
        <f t="shared" ref="AS82:AV82" si="33">SUM(AS75:AS81)</f>
        <v>304.26979618540889</v>
      </c>
      <c r="AT82" s="432">
        <f t="shared" si="33"/>
        <v>288.60148591983079</v>
      </c>
      <c r="AU82" s="432">
        <f t="shared" si="33"/>
        <v>288.22815787093828</v>
      </c>
      <c r="AV82" s="432">
        <f t="shared" si="33"/>
        <v>288.15027526007168</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110" priority="6" operator="equal">
      <formula>FALSE()</formula>
    </cfRule>
  </conditionalFormatting>
  <conditionalFormatting sqref="AM3">
    <cfRule type="expression" dxfId="109" priority="3">
      <formula>$AM$3="OK"</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127"/>
  <sheetViews>
    <sheetView zoomScale="80" zoomScaleNormal="80"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6" t="s">
        <v>852</v>
      </c>
      <c r="B1" s="181"/>
      <c r="C1" s="181"/>
      <c r="D1" s="181"/>
      <c r="E1" s="275"/>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853</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854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855</v>
      </c>
      <c r="F10" s="2"/>
      <c r="G10" s="2" t="s">
        <v>209</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856</v>
      </c>
      <c r="F11" s="2"/>
      <c r="G11" s="2" t="s">
        <v>209</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1"/>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1"/>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274.13726543142423</v>
      </c>
      <c r="AS13" s="8">
        <f>Totex!AS58</f>
        <v>281.85248592940894</v>
      </c>
      <c r="AT13" s="8">
        <f>Totex!AT58</f>
        <v>266.01321500383079</v>
      </c>
      <c r="AU13" s="8">
        <f>Totex!AU58</f>
        <v>264.33858203093826</v>
      </c>
      <c r="AV13" s="8">
        <f>Totex!AV58</f>
        <v>260.01814786007174</v>
      </c>
      <c r="AW13" s="2"/>
    </row>
    <row r="14" spans="1:49" ht="15">
      <c r="A14" s="2"/>
      <c r="B14" s="2"/>
      <c r="C14" s="2"/>
      <c r="D14" s="2"/>
      <c r="E14" s="2" t="s">
        <v>857</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-268.44445524742042</v>
      </c>
      <c r="AS14" s="8">
        <f>- Totex!AS19</f>
        <v>-275.2232942620513</v>
      </c>
      <c r="AT14" s="8">
        <f>- Totex!AT19</f>
        <v>-258.63809931384503</v>
      </c>
      <c r="AU14" s="8">
        <f>- Totex!AU19</f>
        <v>-256.52712617053669</v>
      </c>
      <c r="AV14" s="8">
        <f>- Totex!AV19</f>
        <v>-252.08218705164364</v>
      </c>
      <c r="AW14" s="2"/>
    </row>
    <row r="15" spans="1:49" ht="15">
      <c r="A15" s="2"/>
      <c r="B15" s="2"/>
      <c r="C15" s="2"/>
      <c r="D15" s="2"/>
      <c r="E15" s="2" t="s">
        <v>858</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5.6928101840038039</v>
      </c>
      <c r="AS15" s="432">
        <f t="shared" si="0"/>
        <v>6.6291916673576452</v>
      </c>
      <c r="AT15" s="432">
        <f t="shared" si="0"/>
        <v>7.3751156899857619</v>
      </c>
      <c r="AU15" s="432">
        <f t="shared" si="0"/>
        <v>7.8114558604015656</v>
      </c>
      <c r="AV15" s="432">
        <f t="shared" si="0"/>
        <v>7.9359608084280922</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856</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1"/>
      <c r="AO17" s="211"/>
      <c r="AP17" s="211"/>
      <c r="AQ17" s="226"/>
      <c r="AR17" s="211">
        <f>$I11</f>
        <v>0.5</v>
      </c>
      <c r="AS17" s="211">
        <f t="shared" ref="AS17:AV17" si="1">$I11</f>
        <v>0.5</v>
      </c>
      <c r="AT17" s="211">
        <f t="shared" si="1"/>
        <v>0.5</v>
      </c>
      <c r="AU17" s="211">
        <f t="shared" si="1"/>
        <v>0.5</v>
      </c>
      <c r="AV17" s="211">
        <f t="shared" si="1"/>
        <v>0.5</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859</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2.8464050920019019</v>
      </c>
      <c r="AS19" s="464">
        <f t="shared" si="2"/>
        <v>3.3145958336788226</v>
      </c>
      <c r="AT19" s="464">
        <f t="shared" si="2"/>
        <v>3.687557844992881</v>
      </c>
      <c r="AU19" s="464">
        <f t="shared" si="2"/>
        <v>3.9057279302007828</v>
      </c>
      <c r="AV19" s="464">
        <f t="shared" si="2"/>
        <v>3.9679804042140461</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860</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855</v>
      </c>
      <c r="F23" s="2"/>
      <c r="G23" s="2" t="s">
        <v>209</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856</v>
      </c>
      <c r="F24" s="2"/>
      <c r="G24" s="2" t="s">
        <v>209</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1"/>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1"/>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16.415905852000002</v>
      </c>
      <c r="AS26" s="8">
        <f>Totex!AS71</f>
        <v>22.417310255999997</v>
      </c>
      <c r="AT26" s="8">
        <f>Totex!AT71</f>
        <v>22.588270915999995</v>
      </c>
      <c r="AU26" s="8">
        <f>Totex!AU71</f>
        <v>23.889575839999999</v>
      </c>
      <c r="AV26" s="8">
        <f>Totex!AV71</f>
        <v>28.132127399999995</v>
      </c>
      <c r="AW26" s="2"/>
    </row>
    <row r="27" spans="1:49" ht="15">
      <c r="A27" s="2"/>
      <c r="B27" s="2"/>
      <c r="C27" s="2"/>
      <c r="D27" s="2"/>
      <c r="E27" s="2" t="s">
        <v>857</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-16.078778</v>
      </c>
      <c r="AS27" s="8">
        <f>- Totex!AS30</f>
        <v>-21.884558999999999</v>
      </c>
      <c r="AT27" s="8">
        <f>- Totex!AT30</f>
        <v>-21.937202000000003</v>
      </c>
      <c r="AU27" s="8">
        <f>- Totex!AU30</f>
        <v>-23.131723999999995</v>
      </c>
      <c r="AV27" s="8">
        <f>- Totex!AV30</f>
        <v>-27.186493999999996</v>
      </c>
      <c r="AW27" s="2"/>
    </row>
    <row r="28" spans="1:49" ht="15">
      <c r="A28" s="2"/>
      <c r="B28" s="2"/>
      <c r="C28" s="2"/>
      <c r="D28" s="2"/>
      <c r="E28" s="2" t="s">
        <v>858</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0.33712785200000184</v>
      </c>
      <c r="AS28" s="432">
        <f t="shared" si="3"/>
        <v>0.5327512559999974</v>
      </c>
      <c r="AT28" s="432">
        <f t="shared" si="3"/>
        <v>0.65106891599999273</v>
      </c>
      <c r="AU28" s="432">
        <f t="shared" si="3"/>
        <v>0.75785184000000427</v>
      </c>
      <c r="AV28" s="432">
        <f t="shared" si="3"/>
        <v>0.9456333999999984</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856</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1"/>
      <c r="AK30" s="211"/>
      <c r="AL30" s="211"/>
      <c r="AM30" s="211"/>
      <c r="AN30" s="211"/>
      <c r="AO30" s="211"/>
      <c r="AP30" s="211"/>
      <c r="AQ30" s="226"/>
      <c r="AR30" s="211">
        <f>$I24</f>
        <v>0.5</v>
      </c>
      <c r="AS30" s="211">
        <f t="shared" ref="AS30:AV30" si="4">$I24</f>
        <v>0.5</v>
      </c>
      <c r="AT30" s="211">
        <f t="shared" si="4"/>
        <v>0.5</v>
      </c>
      <c r="AU30" s="211">
        <f t="shared" si="4"/>
        <v>0.5</v>
      </c>
      <c r="AV30" s="211">
        <f t="shared" si="4"/>
        <v>0.5</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859</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0.16856392600000092</v>
      </c>
      <c r="AS32" s="537">
        <f t="shared" si="5"/>
        <v>0.2663756279999987</v>
      </c>
      <c r="AT32" s="537">
        <f t="shared" si="5"/>
        <v>0.32553445799999636</v>
      </c>
      <c r="AU32" s="537">
        <f t="shared" si="5"/>
        <v>0.37892592000000214</v>
      </c>
      <c r="AV32" s="537">
        <f t="shared" si="5"/>
        <v>0.4728166999999992</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861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8"/>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854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862</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268.44445524742042</v>
      </c>
      <c r="AS38" s="2">
        <f>-AS14</f>
        <v>275.2232942620513</v>
      </c>
      <c r="AT38" s="2">
        <f>-AT14</f>
        <v>258.63809931384503</v>
      </c>
      <c r="AU38" s="2">
        <f>-AU14</f>
        <v>256.52712617053669</v>
      </c>
      <c r="AV38" s="2">
        <f>-AV14</f>
        <v>252.08218705164364</v>
      </c>
      <c r="AW38" s="2"/>
    </row>
    <row r="39" spans="1:49" ht="15">
      <c r="A39" s="2"/>
      <c r="B39" s="2"/>
      <c r="C39" s="2"/>
      <c r="D39" s="2"/>
      <c r="E39" s="2" t="s">
        <v>859</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2.8464050920019019</v>
      </c>
      <c r="AS39" s="2">
        <f>AS19</f>
        <v>3.3145958336788226</v>
      </c>
      <c r="AT39" s="2">
        <f>AT19</f>
        <v>3.687557844992881</v>
      </c>
      <c r="AU39" s="2">
        <f>AU19</f>
        <v>3.9057279302007828</v>
      </c>
      <c r="AV39" s="2">
        <f>AV19</f>
        <v>3.9679804042140461</v>
      </c>
      <c r="AW39" s="2"/>
    </row>
    <row r="40" spans="1:49" ht="15">
      <c r="A40" s="2"/>
      <c r="B40" s="2"/>
      <c r="C40" s="2"/>
      <c r="D40" s="2"/>
      <c r="E40" s="2" t="s">
        <v>861</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271.29086033942235</v>
      </c>
      <c r="AS40" s="432">
        <f t="shared" si="6"/>
        <v>278.53789009573012</v>
      </c>
      <c r="AT40" s="432">
        <f t="shared" si="6"/>
        <v>262.32565715883788</v>
      </c>
      <c r="AU40" s="432">
        <f t="shared" si="6"/>
        <v>260.43285410073747</v>
      </c>
      <c r="AV40" s="432">
        <f t="shared" si="6"/>
        <v>256.05016745585772</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860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862</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16.078778</v>
      </c>
      <c r="AS44" s="2">
        <f>-AS27</f>
        <v>21.884558999999999</v>
      </c>
      <c r="AT44" s="2">
        <f>-AT27</f>
        <v>21.937202000000003</v>
      </c>
      <c r="AU44" s="2">
        <f>-AU27</f>
        <v>23.131723999999995</v>
      </c>
      <c r="AV44" s="2">
        <f>-AV27</f>
        <v>27.186493999999996</v>
      </c>
      <c r="AW44" s="2"/>
    </row>
    <row r="45" spans="1:49" ht="15">
      <c r="A45" s="2"/>
      <c r="B45" s="2"/>
      <c r="C45" s="2"/>
      <c r="D45" s="2"/>
      <c r="E45" s="2" t="s">
        <v>859</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0.16856392600000092</v>
      </c>
      <c r="AS45" s="2">
        <f>AS32</f>
        <v>0.2663756279999987</v>
      </c>
      <c r="AT45" s="2">
        <f>AT32</f>
        <v>0.32553445799999636</v>
      </c>
      <c r="AU45" s="2">
        <f>AU32</f>
        <v>0.37892592000000214</v>
      </c>
      <c r="AV45" s="2">
        <f>AV32</f>
        <v>0.4728166999999992</v>
      </c>
      <c r="AW45" s="2"/>
    </row>
    <row r="46" spans="1:49" ht="15">
      <c r="A46" s="2"/>
      <c r="B46" s="2"/>
      <c r="C46" s="2"/>
      <c r="D46" s="2"/>
      <c r="E46" s="2" t="s">
        <v>861</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16.247341926000001</v>
      </c>
      <c r="AS46" s="432">
        <f t="shared" si="7"/>
        <v>22.150934627999998</v>
      </c>
      <c r="AT46" s="432">
        <f t="shared" si="7"/>
        <v>22.262736457999999</v>
      </c>
      <c r="AU46" s="432">
        <f t="shared" si="7"/>
        <v>23.510649919999999</v>
      </c>
      <c r="AV46" s="432">
        <f t="shared" si="7"/>
        <v>27.659310699999995</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863</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8"/>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864</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861</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271.29086033942235</v>
      </c>
      <c r="AS52" s="2">
        <f>AS40</f>
        <v>278.53789009573012</v>
      </c>
      <c r="AT52" s="2">
        <f>AT40</f>
        <v>262.32565715883788</v>
      </c>
      <c r="AU52" s="2">
        <f>AU40</f>
        <v>260.43285410073747</v>
      </c>
      <c r="AV52" s="2">
        <f>AV40</f>
        <v>256.05016745585772</v>
      </c>
      <c r="AW52" s="2"/>
    </row>
    <row r="53" spans="1:49" ht="15">
      <c r="A53" s="2"/>
      <c r="B53" s="2"/>
      <c r="C53" s="2"/>
      <c r="D53" s="2"/>
      <c r="E53" s="2" t="s">
        <v>865</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2"/>
      <c r="AK53" s="202"/>
      <c r="AL53" s="202"/>
      <c r="AM53" s="202"/>
      <c r="AN53" s="202"/>
      <c r="AO53" s="202"/>
      <c r="AP53" s="202"/>
      <c r="AQ53" s="243"/>
      <c r="AR53" s="202">
        <f>InputSummary!AR209</f>
        <v>0.7</v>
      </c>
      <c r="AS53" s="202">
        <f>InputSummary!AS209</f>
        <v>0.7</v>
      </c>
      <c r="AT53" s="202">
        <f>InputSummary!AT209</f>
        <v>0.7</v>
      </c>
      <c r="AU53" s="202">
        <f>InputSummary!AU209</f>
        <v>0.7</v>
      </c>
      <c r="AV53" s="202">
        <f>InputSummary!AV209</f>
        <v>0.7</v>
      </c>
      <c r="AW53" s="2"/>
    </row>
    <row r="54" spans="1:49" ht="15">
      <c r="A54" s="2"/>
      <c r="B54" s="2"/>
      <c r="C54" s="2"/>
      <c r="D54" s="2"/>
      <c r="E54" s="2" t="s">
        <v>528</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81.387258101826717</v>
      </c>
      <c r="AS54" s="432">
        <f t="shared" si="8"/>
        <v>83.561367028719047</v>
      </c>
      <c r="AT54" s="432">
        <f t="shared" si="8"/>
        <v>78.697697147651382</v>
      </c>
      <c r="AU54" s="432">
        <f t="shared" si="8"/>
        <v>78.12985623022125</v>
      </c>
      <c r="AV54" s="432">
        <f t="shared" si="8"/>
        <v>76.81505023675733</v>
      </c>
      <c r="AW54" s="2"/>
    </row>
    <row r="55" spans="1:49" ht="15">
      <c r="A55" s="2"/>
      <c r="B55" s="2"/>
      <c r="C55" s="2"/>
      <c r="D55" s="2"/>
      <c r="E55" s="2" t="s">
        <v>866</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189.90360223759563</v>
      </c>
      <c r="AS55" s="2">
        <f t="shared" si="9"/>
        <v>194.97652306701107</v>
      </c>
      <c r="AT55" s="2">
        <f t="shared" si="9"/>
        <v>183.6279600111865</v>
      </c>
      <c r="AU55" s="2">
        <f t="shared" si="9"/>
        <v>182.30299787051621</v>
      </c>
      <c r="AV55" s="2">
        <f t="shared" si="9"/>
        <v>179.2351172191004</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867</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861</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16.247341926000001</v>
      </c>
      <c r="AS59" s="2">
        <f>AS46</f>
        <v>22.150934627999998</v>
      </c>
      <c r="AT59" s="2">
        <f>AT46</f>
        <v>22.262736457999999</v>
      </c>
      <c r="AU59" s="2">
        <f>AU46</f>
        <v>23.510649919999999</v>
      </c>
      <c r="AV59" s="2">
        <f>AV46</f>
        <v>27.659310699999995</v>
      </c>
      <c r="AW59" s="2"/>
    </row>
    <row r="60" spans="1:49" ht="15">
      <c r="A60" s="2"/>
      <c r="B60" s="2"/>
      <c r="C60" s="2"/>
      <c r="D60" s="2"/>
      <c r="E60" s="2" t="s">
        <v>865</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2"/>
      <c r="AK60" s="202"/>
      <c r="AL60" s="202"/>
      <c r="AM60" s="202"/>
      <c r="AN60" s="202"/>
      <c r="AO60" s="202"/>
      <c r="AP60" s="202"/>
      <c r="AQ60" s="243"/>
      <c r="AR60" s="202">
        <f>InputSummary!AR210</f>
        <v>0.85</v>
      </c>
      <c r="AS60" s="202">
        <f>InputSummary!AS210</f>
        <v>0.85</v>
      </c>
      <c r="AT60" s="202">
        <f>InputSummary!AT210</f>
        <v>0.85</v>
      </c>
      <c r="AU60" s="202">
        <f>InputSummary!AU210</f>
        <v>0.85</v>
      </c>
      <c r="AV60" s="202">
        <f>InputSummary!AV210</f>
        <v>0.85</v>
      </c>
      <c r="AW60" s="2"/>
    </row>
    <row r="61" spans="1:49" ht="15">
      <c r="A61" s="2"/>
      <c r="B61" s="2"/>
      <c r="C61" s="2"/>
      <c r="D61" s="2"/>
      <c r="E61" s="2" t="s">
        <v>528</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2.4371012889000006</v>
      </c>
      <c r="AS61" s="432">
        <f t="shared" si="10"/>
        <v>3.3226401942000003</v>
      </c>
      <c r="AT61" s="432">
        <f t="shared" si="10"/>
        <v>3.3394104687000006</v>
      </c>
      <c r="AU61" s="432">
        <f t="shared" si="10"/>
        <v>3.5265974880000002</v>
      </c>
      <c r="AV61" s="432">
        <f t="shared" si="10"/>
        <v>4.148896605</v>
      </c>
      <c r="AW61" s="2"/>
    </row>
    <row r="62" spans="1:49" ht="15">
      <c r="A62" s="2"/>
      <c r="B62" s="2"/>
      <c r="C62" s="2"/>
      <c r="D62" s="2"/>
      <c r="E62" s="2" t="s">
        <v>866</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13.8102406371</v>
      </c>
      <c r="AS62" s="2">
        <f t="shared" si="11"/>
        <v>18.828294433799996</v>
      </c>
      <c r="AT62" s="2">
        <f t="shared" si="11"/>
        <v>18.9233259893</v>
      </c>
      <c r="AU62" s="2">
        <f t="shared" si="11"/>
        <v>19.984052431999999</v>
      </c>
      <c r="AV62" s="2">
        <f t="shared" si="11"/>
        <v>23.510414094999994</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868</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528</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83.824359390726713</v>
      </c>
      <c r="AS66" s="538">
        <f t="shared" ref="AS66:AV66" si="12">AS54+AS61</f>
        <v>86.884007222919053</v>
      </c>
      <c r="AT66" s="538">
        <f t="shared" si="12"/>
        <v>82.037107616351378</v>
      </c>
      <c r="AU66" s="538">
        <f t="shared" si="12"/>
        <v>81.656453718221258</v>
      </c>
      <c r="AV66" s="538">
        <f t="shared" si="12"/>
        <v>80.963946841757334</v>
      </c>
    </row>
    <row r="67" spans="1:49">
      <c r="AQ67" s="221"/>
    </row>
    <row r="68" spans="1:49" ht="15">
      <c r="C68" s="2"/>
      <c r="D68" s="2"/>
      <c r="E68" s="2" t="s">
        <v>866</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203.71384287469564</v>
      </c>
      <c r="AS68" s="538">
        <f t="shared" ref="AS68:AV68" si="13">AS55+AS62</f>
        <v>213.80481750081105</v>
      </c>
      <c r="AT68" s="538">
        <f t="shared" si="13"/>
        <v>202.5512860004865</v>
      </c>
      <c r="AU68" s="538">
        <f t="shared" si="13"/>
        <v>202.28705030251621</v>
      </c>
      <c r="AV68" s="538">
        <f t="shared" si="13"/>
        <v>202.74553131410039</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869</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0.70847574781263445</v>
      </c>
      <c r="AS70" s="304">
        <f t="shared" si="14"/>
        <v>0.71105009538433217</v>
      </c>
      <c r="AT70" s="304">
        <f t="shared" si="14"/>
        <v>0.71173417659890958</v>
      </c>
      <c r="AU70" s="304">
        <f t="shared" si="14"/>
        <v>0.71242006750660658</v>
      </c>
      <c r="AV70" s="304">
        <f t="shared" si="14"/>
        <v>0.71462375043642623</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532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870</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sheetData>
  <conditionalFormatting sqref="AM3">
    <cfRule type="expression" dxfId="108" priority="3">
      <formula>$AM$3="OK"</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6" t="s">
        <v>871</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872</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2"/>
      <c r="AR10" s="93"/>
      <c r="AS10" s="93"/>
      <c r="AT10" s="93"/>
      <c r="AU10" s="93"/>
      <c r="AV10" s="93"/>
      <c r="AW10" s="2"/>
    </row>
    <row r="11" spans="1:49" ht="15">
      <c r="A11" s="2"/>
      <c r="B11" s="2"/>
      <c r="C11" s="2"/>
      <c r="D11" s="2"/>
      <c r="E11" s="2" t="s">
        <v>280</v>
      </c>
      <c r="F11" s="2"/>
      <c r="G11" s="2" t="s">
        <v>281</v>
      </c>
      <c r="H11" s="2"/>
      <c r="I11" s="8">
        <f>InputSummary!I218</f>
        <v>20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2"/>
      <c r="AR11" s="93"/>
      <c r="AS11" s="93"/>
      <c r="AT11" s="93"/>
      <c r="AU11" s="93"/>
      <c r="AV11" s="93"/>
      <c r="AW11" s="2"/>
    </row>
    <row r="12" spans="1:49" ht="15">
      <c r="A12" s="2"/>
      <c r="B12" s="2"/>
      <c r="C12" s="2"/>
      <c r="D12" s="2"/>
      <c r="E12" s="2" t="s">
        <v>873</v>
      </c>
      <c r="F12" s="2"/>
      <c r="G12" s="2" t="s">
        <v>279</v>
      </c>
      <c r="H12" s="2"/>
      <c r="I12" s="8">
        <f>InputSummary!I221</f>
        <v>12</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2"/>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2"/>
      <c r="AR13" s="93"/>
      <c r="AS13" s="93"/>
      <c r="AT13" s="93"/>
      <c r="AU13" s="93"/>
      <c r="AV13" s="93"/>
      <c r="AW13" s="2"/>
    </row>
    <row r="14" spans="1:49" ht="15">
      <c r="A14" s="2"/>
      <c r="B14" s="2"/>
      <c r="C14" s="2"/>
      <c r="D14" s="2"/>
      <c r="E14" s="2" t="s">
        <v>549</v>
      </c>
      <c r="F14" s="2"/>
      <c r="G14" s="2" t="s">
        <v>550</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551</v>
      </c>
      <c r="F15" s="2"/>
      <c r="G15" s="2" t="s">
        <v>550</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552</v>
      </c>
      <c r="F16" s="2"/>
      <c r="G16" s="2" t="s">
        <v>550</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874</v>
      </c>
      <c r="F17" s="2"/>
      <c r="G17" s="2" t="s">
        <v>875</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1</v>
      </c>
      <c r="AB17" s="2" t="b">
        <f t="shared" si="0"/>
        <v>1</v>
      </c>
      <c r="AC17" s="2" t="b">
        <f t="shared" si="0"/>
        <v>1</v>
      </c>
      <c r="AD17" s="2" t="b">
        <f t="shared" si="0"/>
        <v>1</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876</v>
      </c>
      <c r="F18" s="2"/>
      <c r="G18" s="2" t="s">
        <v>875</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0</v>
      </c>
      <c r="AB18" s="2" t="b">
        <f t="shared" si="1"/>
        <v>0</v>
      </c>
      <c r="AC18" s="2" t="b">
        <f t="shared" si="1"/>
        <v>0</v>
      </c>
      <c r="AD18" s="2" t="b">
        <f t="shared" si="1"/>
        <v>0</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877</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878</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879</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880</v>
      </c>
      <c r="F24" s="7"/>
      <c r="G24" s="2" t="s">
        <v>105</v>
      </c>
      <c r="H24" s="7"/>
      <c r="I24" s="7"/>
      <c r="J24" s="2"/>
      <c r="K24" s="8">
        <f>InputSummary!K229 + InputSummary!K231</f>
        <v>141.70383586083852</v>
      </c>
      <c r="L24" s="8">
        <f>InputSummary!L229 + InputSummary!L231</f>
        <v>119.1053156320512</v>
      </c>
      <c r="M24" s="8">
        <f>InputSummary!M229 + InputSummary!M231</f>
        <v>114.84493886760769</v>
      </c>
      <c r="N24" s="8">
        <f>InputSummary!N229 + InputSummary!N231</f>
        <v>121.88382221755786</v>
      </c>
      <c r="O24" s="8">
        <f>InputSummary!O229 + InputSummary!O231</f>
        <v>110.02886078606286</v>
      </c>
      <c r="P24" s="8">
        <f>InputSummary!P229 + InputSummary!P231</f>
        <v>117.06774413601302</v>
      </c>
      <c r="Q24" s="8">
        <f>InputSummary!Q229 + InputSummary!Q231</f>
        <v>90.764548459883514</v>
      </c>
      <c r="R24" s="8">
        <f>InputSummary!R229 + InputSummary!R231</f>
        <v>100.39670462297319</v>
      </c>
      <c r="S24" s="8">
        <f>InputSummary!S229 + InputSummary!S231</f>
        <v>111.19383237494276</v>
      </c>
      <c r="T24" s="8">
        <f>InputSummary!T229 + InputSummary!T231</f>
        <v>103.09538122432622</v>
      </c>
      <c r="U24" s="8">
        <f>InputSummary!U229 + InputSummary!U231</f>
        <v>109.03541200505889</v>
      </c>
      <c r="V24" s="8">
        <f>InputSummary!V229 + InputSummary!V231</f>
        <v>141.77522166307213</v>
      </c>
      <c r="W24" s="8">
        <f>InputSummary!W229 + InputSummary!W231</f>
        <v>131.24376820248207</v>
      </c>
      <c r="X24" s="8">
        <f>InputSummary!X229 + InputSummary!X231</f>
        <v>131.38557793305023</v>
      </c>
      <c r="Y24" s="8">
        <f>InputSummary!Y229 + InputSummary!Y231</f>
        <v>116.38578715518474</v>
      </c>
      <c r="Z24" s="8">
        <f>InputSummary!Z229 + InputSummary!Z231</f>
        <v>118.21000616407133</v>
      </c>
      <c r="AA24" s="8">
        <f>InputSummary!AA229 + InputSummary!AA231</f>
        <v>133.78107433545651</v>
      </c>
      <c r="AB24" s="8">
        <f>InputSummary!AB229 + InputSummary!AB231</f>
        <v>144.83278417437833</v>
      </c>
      <c r="AC24" s="8">
        <f>InputSummary!AC229 + InputSummary!AC231</f>
        <v>142.02723675021343</v>
      </c>
      <c r="AD24" s="8">
        <f>InputSummary!AD229 + InputSummary!AD231</f>
        <v>117.78128364610983</v>
      </c>
      <c r="AE24" s="8">
        <f>InputSummary!AE229 + InputSummary!AE231</f>
        <v>146.45264432823487</v>
      </c>
      <c r="AF24" s="8">
        <f>InputSummary!AF229 + InputSummary!AF231</f>
        <v>160.98914503286744</v>
      </c>
      <c r="AG24" s="8">
        <f>InputSummary!AG229 + InputSummary!AG231</f>
        <v>155.78448247749279</v>
      </c>
      <c r="AH24" s="8">
        <f>InputSummary!AH229 + InputSummary!AH231</f>
        <v>181.16126867767576</v>
      </c>
      <c r="AI24" s="8">
        <f>InputSummary!AI229 + InputSummary!AI231</f>
        <v>189.34499297544724</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881</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186.92546132708756</v>
      </c>
      <c r="AK25" s="8">
        <f>InputSummary!AK235</f>
        <v>192.69036110532994</v>
      </c>
      <c r="AL25" s="8">
        <f>InputSummary!AL235</f>
        <v>196.70986554285136</v>
      </c>
      <c r="AM25" s="8">
        <f>InputSummary!AM235</f>
        <v>200.52551994509659</v>
      </c>
      <c r="AN25" s="8">
        <f>InputSummary!AN235</f>
        <v>193.19467847520997</v>
      </c>
      <c r="AO25" s="8">
        <f>InputSummary!AO235</f>
        <v>186.49410307673955</v>
      </c>
      <c r="AP25" s="8">
        <f>InputSummary!AP235</f>
        <v>177.03545799093234</v>
      </c>
      <c r="AQ25" s="9">
        <f>InputSummary!AQ235</f>
        <v>178.41711679190453</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882</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203.71384287469564</v>
      </c>
      <c r="AS26" s="8">
        <f>TIM!AS68*AS16</f>
        <v>213.80481750081105</v>
      </c>
      <c r="AT26" s="8">
        <f>TIM!AT68*AT16</f>
        <v>202.5512860004865</v>
      </c>
      <c r="AU26" s="8">
        <f>TIM!AU68*AU16</f>
        <v>202.28705030251621</v>
      </c>
      <c r="AV26" s="8">
        <f>TIM!AV68*AV16</f>
        <v>202.74553131410039</v>
      </c>
      <c r="AW26" s="2"/>
    </row>
    <row r="27" spans="1:49" ht="15">
      <c r="A27" s="2"/>
      <c r="B27" s="2"/>
      <c r="C27" s="2"/>
      <c r="D27" s="2"/>
      <c r="E27" s="56" t="s">
        <v>883</v>
      </c>
      <c r="F27" s="7"/>
      <c r="G27" s="2" t="s">
        <v>105</v>
      </c>
      <c r="H27" s="7"/>
      <c r="I27" s="7"/>
      <c r="J27" s="2"/>
      <c r="K27" s="432">
        <f t="shared" ref="K27:L27" si="2">SUM(K24:K26)</f>
        <v>141.70383586083852</v>
      </c>
      <c r="L27" s="432">
        <f t="shared" si="2"/>
        <v>119.1053156320512</v>
      </c>
      <c r="M27" s="432">
        <f t="shared" ref="M27" si="3">SUM(M24:M26)</f>
        <v>114.84493886760769</v>
      </c>
      <c r="N27" s="432">
        <f t="shared" ref="N27" si="4">SUM(N24:N26)</f>
        <v>121.88382221755786</v>
      </c>
      <c r="O27" s="432">
        <f t="shared" ref="O27" si="5">SUM(O24:O26)</f>
        <v>110.02886078606286</v>
      </c>
      <c r="P27" s="432">
        <f t="shared" ref="P27" si="6">SUM(P24:P26)</f>
        <v>117.06774413601302</v>
      </c>
      <c r="Q27" s="432">
        <f t="shared" ref="Q27" si="7">SUM(Q24:Q26)</f>
        <v>90.764548459883514</v>
      </c>
      <c r="R27" s="432">
        <f t="shared" ref="R27" si="8">SUM(R24:R26)</f>
        <v>100.39670462297319</v>
      </c>
      <c r="S27" s="432">
        <f t="shared" ref="S27" si="9">SUM(S24:S26)</f>
        <v>111.19383237494276</v>
      </c>
      <c r="T27" s="432">
        <f t="shared" ref="T27" si="10">SUM(T24:T26)</f>
        <v>103.09538122432622</v>
      </c>
      <c r="U27" s="432">
        <f t="shared" ref="U27" si="11">SUM(U24:U26)</f>
        <v>109.03541200505889</v>
      </c>
      <c r="V27" s="432">
        <f t="shared" ref="V27" si="12">SUM(V24:V26)</f>
        <v>141.77522166307213</v>
      </c>
      <c r="W27" s="432">
        <f t="shared" ref="W27" si="13">SUM(W24:W26)</f>
        <v>131.24376820248207</v>
      </c>
      <c r="X27" s="432">
        <f t="shared" ref="X27" si="14">SUM(X24:X26)</f>
        <v>131.38557793305023</v>
      </c>
      <c r="Y27" s="432">
        <f t="shared" ref="Y27" si="15">SUM(Y24:Y26)</f>
        <v>116.38578715518474</v>
      </c>
      <c r="Z27" s="432">
        <f t="shared" ref="Z27" si="16">SUM(Z24:Z26)</f>
        <v>118.21000616407133</v>
      </c>
      <c r="AA27" s="432">
        <f t="shared" ref="AA27" si="17">SUM(AA24:AA26)</f>
        <v>133.78107433545651</v>
      </c>
      <c r="AB27" s="432">
        <f t="shared" ref="AB27" si="18">SUM(AB24:AB26)</f>
        <v>144.83278417437833</v>
      </c>
      <c r="AC27" s="432">
        <f t="shared" ref="AC27" si="19">SUM(AC24:AC26)</f>
        <v>142.02723675021343</v>
      </c>
      <c r="AD27" s="432">
        <f t="shared" ref="AD27" si="20">SUM(AD24:AD26)</f>
        <v>117.78128364610983</v>
      </c>
      <c r="AE27" s="432">
        <f t="shared" ref="AE27" si="21">SUM(AE24:AE26)</f>
        <v>146.45264432823487</v>
      </c>
      <c r="AF27" s="432">
        <f t="shared" ref="AF27" si="22">SUM(AF24:AF26)</f>
        <v>160.98914503286744</v>
      </c>
      <c r="AG27" s="432">
        <f t="shared" ref="AG27" si="23">SUM(AG24:AG26)</f>
        <v>155.78448247749279</v>
      </c>
      <c r="AH27" s="432">
        <f t="shared" ref="AH27" si="24">SUM(AH24:AH26)</f>
        <v>181.16126867767576</v>
      </c>
      <c r="AI27" s="432">
        <f t="shared" ref="AI27" si="25">SUM(AI24:AI26)</f>
        <v>189.34499297544724</v>
      </c>
      <c r="AJ27" s="432">
        <f>SUM(AJ24:AJ26)</f>
        <v>186.92546132708756</v>
      </c>
      <c r="AK27" s="432">
        <f t="shared" ref="AK27" si="26">SUM(AK24:AK26)</f>
        <v>192.69036110532994</v>
      </c>
      <c r="AL27" s="432">
        <f t="shared" ref="AL27" si="27">SUM(AL24:AL26)</f>
        <v>196.70986554285136</v>
      </c>
      <c r="AM27" s="432">
        <f t="shared" ref="AM27" si="28">SUM(AM24:AM26)</f>
        <v>200.52551994509659</v>
      </c>
      <c r="AN27" s="432">
        <f t="shared" ref="AN27" si="29">SUM(AN24:AN26)</f>
        <v>193.19467847520997</v>
      </c>
      <c r="AO27" s="432">
        <f t="shared" ref="AO27" si="30">SUM(AO24:AO26)</f>
        <v>186.49410307673955</v>
      </c>
      <c r="AP27" s="432">
        <f t="shared" ref="AP27" si="31">SUM(AP24:AP26)</f>
        <v>177.03545799093234</v>
      </c>
      <c r="AQ27" s="534">
        <f t="shared" ref="AQ27" si="32">SUM(AQ24:AQ26)</f>
        <v>178.41711679190453</v>
      </c>
      <c r="AR27" s="432">
        <f t="shared" ref="AR27" si="33">SUM(AR24:AR26)</f>
        <v>203.71384287469564</v>
      </c>
      <c r="AS27" s="432">
        <f t="shared" ref="AS27" si="34">SUM(AS24:AS26)</f>
        <v>213.80481750081105</v>
      </c>
      <c r="AT27" s="432">
        <f t="shared" ref="AT27:AV27" si="35">SUM(AT24:AT26)</f>
        <v>202.5512860004865</v>
      </c>
      <c r="AU27" s="432">
        <f t="shared" si="35"/>
        <v>202.28705030251621</v>
      </c>
      <c r="AV27" s="432">
        <f t="shared" si="35"/>
        <v>202.74553131410039</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884</v>
      </c>
      <c r="F29" s="7"/>
      <c r="G29" s="2" t="s">
        <v>105</v>
      </c>
      <c r="H29" s="7"/>
      <c r="I29" s="7"/>
      <c r="J29" s="2"/>
      <c r="K29" s="2">
        <f t="shared" ref="K29:AV29" si="36">K59</f>
        <v>0</v>
      </c>
      <c r="L29" s="2">
        <f t="shared" si="36"/>
        <v>3.7290483121273295</v>
      </c>
      <c r="M29" s="2">
        <f t="shared" si="36"/>
        <v>6.8633987234970979</v>
      </c>
      <c r="N29" s="2">
        <f t="shared" si="36"/>
        <v>9.8856339568551945</v>
      </c>
      <c r="O29" s="2">
        <f t="shared" si="36"/>
        <v>13.093102962580401</v>
      </c>
      <c r="P29" s="2">
        <f t="shared" si="36"/>
        <v>15.988599299055739</v>
      </c>
      <c r="Q29" s="2">
        <f t="shared" si="36"/>
        <v>19.069329407898188</v>
      </c>
      <c r="R29" s="2">
        <f t="shared" si="36"/>
        <v>21.457870156842489</v>
      </c>
      <c r="S29" s="2">
        <f t="shared" si="36"/>
        <v>24.099888699552309</v>
      </c>
      <c r="T29" s="2">
        <f t="shared" si="36"/>
        <v>27.026042183103435</v>
      </c>
      <c r="U29" s="2">
        <f t="shared" si="36"/>
        <v>29.739078531112021</v>
      </c>
      <c r="V29" s="2">
        <f t="shared" si="36"/>
        <v>32.608431478613568</v>
      </c>
      <c r="W29" s="2">
        <f t="shared" si="36"/>
        <v>36.339358364483886</v>
      </c>
      <c r="X29" s="2">
        <f t="shared" si="36"/>
        <v>39.793141738233416</v>
      </c>
      <c r="Y29" s="2">
        <f t="shared" si="36"/>
        <v>43.250656946997893</v>
      </c>
      <c r="Z29" s="2">
        <f t="shared" si="36"/>
        <v>46.313440819502752</v>
      </c>
      <c r="AA29" s="2">
        <f t="shared" si="36"/>
        <v>49.424230455399368</v>
      </c>
      <c r="AB29" s="2">
        <f t="shared" si="36"/>
        <v>52.944785043174541</v>
      </c>
      <c r="AC29" s="2">
        <f t="shared" si="36"/>
        <v>56.756174100395022</v>
      </c>
      <c r="AD29" s="2">
        <f t="shared" si="36"/>
        <v>60.493732962242746</v>
      </c>
      <c r="AE29" s="2">
        <f t="shared" si="36"/>
        <v>156.15971345906675</v>
      </c>
      <c r="AF29" s="2">
        <f t="shared" si="36"/>
        <v>156.39715388243653</v>
      </c>
      <c r="AG29" s="2">
        <f t="shared" si="36"/>
        <v>158.4913453524774</v>
      </c>
      <c r="AH29" s="2">
        <f t="shared" si="36"/>
        <v>160.5383225329717</v>
      </c>
      <c r="AI29" s="2">
        <f>AI59</f>
        <v>163.50219485597759</v>
      </c>
      <c r="AJ29" s="2">
        <f t="shared" si="36"/>
        <v>167.4680014654468</v>
      </c>
      <c r="AK29" s="2">
        <f t="shared" si="36"/>
        <v>161.61461425864618</v>
      </c>
      <c r="AL29" s="2">
        <f t="shared" si="36"/>
        <v>157.07638683565193</v>
      </c>
      <c r="AM29" s="2">
        <f t="shared" si="36"/>
        <v>152.05655160450328</v>
      </c>
      <c r="AN29" s="2">
        <f t="shared" si="36"/>
        <v>146.49685998575612</v>
      </c>
      <c r="AO29" s="2">
        <f t="shared" si="36"/>
        <v>141.34209092453983</v>
      </c>
      <c r="AP29" s="2">
        <f t="shared" si="36"/>
        <v>135.89032032428693</v>
      </c>
      <c r="AQ29" s="57">
        <f>AQ59</f>
        <v>128.80155924113328</v>
      </c>
      <c r="AR29" s="2">
        <f>AR59</f>
        <v>122.23937083100918</v>
      </c>
      <c r="AS29" s="2">
        <f t="shared" si="36"/>
        <v>115.67009193435675</v>
      </c>
      <c r="AT29" s="2">
        <f t="shared" si="36"/>
        <v>74.518245928097429</v>
      </c>
      <c r="AU29" s="2">
        <f t="shared" si="36"/>
        <v>68.607745619893763</v>
      </c>
      <c r="AV29" s="2">
        <f t="shared" si="36"/>
        <v>61.918691903120958</v>
      </c>
      <c r="AW29" s="2"/>
    </row>
    <row r="30" spans="1:49" ht="15">
      <c r="A30" s="2"/>
      <c r="B30" s="2"/>
      <c r="C30" s="2"/>
      <c r="D30" s="2"/>
      <c r="E30" s="56" t="s">
        <v>885</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8.0832631925227059</v>
      </c>
      <c r="AL30" s="2">
        <f t="shared" si="38"/>
        <v>15.423848377487657</v>
      </c>
      <c r="AM30" s="2">
        <f t="shared" si="38"/>
        <v>22.120354438520895</v>
      </c>
      <c r="AN30" s="2">
        <f t="shared" si="38"/>
        <v>28.290370436831559</v>
      </c>
      <c r="AO30" s="2">
        <f t="shared" si="38"/>
        <v>33.713378955433946</v>
      </c>
      <c r="AP30" s="2">
        <f t="shared" si="38"/>
        <v>38.526130002575613</v>
      </c>
      <c r="AQ30" s="57">
        <f t="shared" si="38"/>
        <v>42.753842432209815</v>
      </c>
      <c r="AR30" s="2">
        <f t="shared" si="38"/>
        <v>46.718667249807694</v>
      </c>
      <c r="AS30" s="2">
        <f t="shared" si="38"/>
        <v>46.718667249807694</v>
      </c>
      <c r="AT30" s="2">
        <f t="shared" si="38"/>
        <v>46.718667249807694</v>
      </c>
      <c r="AU30" s="2">
        <f t="shared" si="38"/>
        <v>46.718667249807694</v>
      </c>
      <c r="AV30" s="2">
        <f t="shared" si="38"/>
        <v>46.718667249807694</v>
      </c>
      <c r="AW30" s="2"/>
    </row>
    <row r="31" spans="1:49" ht="15">
      <c r="A31" s="2"/>
      <c r="B31" s="2"/>
      <c r="C31" s="2"/>
      <c r="D31" s="2"/>
      <c r="E31" s="56" t="s">
        <v>886</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4.5269742861043474</v>
      </c>
      <c r="AT31" s="2">
        <f t="shared" si="40"/>
        <v>9.2781924527890389</v>
      </c>
      <c r="AU31" s="2">
        <f t="shared" si="40"/>
        <v>13.779332141688739</v>
      </c>
      <c r="AV31" s="2">
        <f t="shared" si="40"/>
        <v>18.274599926189097</v>
      </c>
      <c r="AW31" s="2"/>
    </row>
    <row r="32" spans="1:49" ht="15">
      <c r="A32" s="2"/>
      <c r="B32" s="2"/>
      <c r="C32" s="2"/>
      <c r="D32" s="2"/>
      <c r="E32" s="56" t="s">
        <v>887</v>
      </c>
      <c r="F32" s="7"/>
      <c r="G32" s="2" t="s">
        <v>105</v>
      </c>
      <c r="H32" s="7"/>
      <c r="I32" s="7"/>
      <c r="J32" s="2"/>
      <c r="K32" s="464">
        <f t="shared" ref="K32:AV32" si="41">SUM(K29:K31)</f>
        <v>0</v>
      </c>
      <c r="L32" s="464">
        <f t="shared" si="41"/>
        <v>3.7290483121273295</v>
      </c>
      <c r="M32" s="464">
        <f t="shared" si="41"/>
        <v>6.8633987234970979</v>
      </c>
      <c r="N32" s="464">
        <f t="shared" si="41"/>
        <v>9.8856339568551945</v>
      </c>
      <c r="O32" s="464">
        <f t="shared" si="41"/>
        <v>13.093102962580401</v>
      </c>
      <c r="P32" s="464">
        <f t="shared" si="41"/>
        <v>15.988599299055739</v>
      </c>
      <c r="Q32" s="464">
        <f t="shared" si="41"/>
        <v>19.069329407898188</v>
      </c>
      <c r="R32" s="464">
        <f t="shared" si="41"/>
        <v>21.457870156842489</v>
      </c>
      <c r="S32" s="464">
        <f t="shared" si="41"/>
        <v>24.099888699552309</v>
      </c>
      <c r="T32" s="464">
        <f t="shared" si="41"/>
        <v>27.026042183103435</v>
      </c>
      <c r="U32" s="464">
        <f t="shared" si="41"/>
        <v>29.739078531112021</v>
      </c>
      <c r="V32" s="464">
        <f t="shared" si="41"/>
        <v>32.608431478613568</v>
      </c>
      <c r="W32" s="464">
        <f t="shared" si="41"/>
        <v>36.339358364483886</v>
      </c>
      <c r="X32" s="464">
        <f t="shared" si="41"/>
        <v>39.793141738233416</v>
      </c>
      <c r="Y32" s="464">
        <f t="shared" si="41"/>
        <v>43.250656946997893</v>
      </c>
      <c r="Z32" s="464">
        <f t="shared" si="41"/>
        <v>46.313440819502752</v>
      </c>
      <c r="AA32" s="464">
        <f t="shared" si="41"/>
        <v>49.424230455399368</v>
      </c>
      <c r="AB32" s="464">
        <f t="shared" si="41"/>
        <v>52.944785043174541</v>
      </c>
      <c r="AC32" s="464">
        <f t="shared" si="41"/>
        <v>56.756174100395022</v>
      </c>
      <c r="AD32" s="464">
        <f t="shared" si="41"/>
        <v>60.493732962242746</v>
      </c>
      <c r="AE32" s="464">
        <f t="shared" si="41"/>
        <v>156.15971345906675</v>
      </c>
      <c r="AF32" s="464">
        <f t="shared" si="41"/>
        <v>156.39715388243653</v>
      </c>
      <c r="AG32" s="464">
        <f t="shared" si="41"/>
        <v>158.4913453524774</v>
      </c>
      <c r="AH32" s="464">
        <f t="shared" si="41"/>
        <v>160.5383225329717</v>
      </c>
      <c r="AI32" s="464">
        <f t="shared" si="41"/>
        <v>163.50219485597759</v>
      </c>
      <c r="AJ32" s="464">
        <f t="shared" si="41"/>
        <v>167.4680014654468</v>
      </c>
      <c r="AK32" s="464">
        <f t="shared" si="41"/>
        <v>169.69787745116889</v>
      </c>
      <c r="AL32" s="464">
        <f t="shared" si="41"/>
        <v>172.50023521313958</v>
      </c>
      <c r="AM32" s="464">
        <f t="shared" si="41"/>
        <v>174.17690604302419</v>
      </c>
      <c r="AN32" s="464">
        <f t="shared" si="41"/>
        <v>174.78723042258767</v>
      </c>
      <c r="AO32" s="464">
        <f t="shared" si="41"/>
        <v>175.05546987997377</v>
      </c>
      <c r="AP32" s="464">
        <f t="shared" si="41"/>
        <v>174.41645032686256</v>
      </c>
      <c r="AQ32" s="382">
        <f t="shared" si="41"/>
        <v>171.55540167334308</v>
      </c>
      <c r="AR32" s="464">
        <f t="shared" si="41"/>
        <v>168.95803808081689</v>
      </c>
      <c r="AS32" s="464">
        <f t="shared" si="41"/>
        <v>166.91573347026878</v>
      </c>
      <c r="AT32" s="464">
        <f t="shared" si="41"/>
        <v>130.51510563069417</v>
      </c>
      <c r="AU32" s="464">
        <f t="shared" si="41"/>
        <v>129.10574501139018</v>
      </c>
      <c r="AV32" s="464">
        <f t="shared" si="41"/>
        <v>126.91195907911775</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888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889</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545</v>
      </c>
      <c r="F37" s="34"/>
      <c r="G37" s="2" t="s">
        <v>550</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890</v>
      </c>
      <c r="F38" s="34"/>
      <c r="G38" s="2" t="s">
        <v>550</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891</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892</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3250.2756697030522</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893</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1383.9646742245975</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894</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3250.2756697030522</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895</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1383.9646742245975</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1"/>
    </row>
    <row r="49" spans="1:49" ht="15">
      <c r="A49" s="2"/>
      <c r="B49" s="22" t="s">
        <v>896</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8"/>
      <c r="AR49" s="22"/>
      <c r="AS49" s="22"/>
      <c r="AT49" s="22"/>
      <c r="AU49" s="22"/>
      <c r="AV49" s="22"/>
      <c r="AW49" s="2"/>
    </row>
    <row r="50" spans="1:49" ht="15">
      <c r="B50" s="4" t="s">
        <v>897</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898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899</v>
      </c>
      <c r="F54" s="34"/>
      <c r="G54" s="2" t="s">
        <v>281</v>
      </c>
      <c r="H54" s="7"/>
      <c r="I54" s="46"/>
      <c r="J54" s="34"/>
      <c r="K54" s="81">
        <f>InputSummary!K226</f>
        <v>38</v>
      </c>
      <c r="L54" s="81">
        <f>InputSummary!L226</f>
        <v>38</v>
      </c>
      <c r="M54" s="81">
        <f>InputSummary!M226</f>
        <v>38</v>
      </c>
      <c r="N54" s="81">
        <f>InputSummary!N226</f>
        <v>38</v>
      </c>
      <c r="O54" s="81">
        <f>InputSummary!O226</f>
        <v>38</v>
      </c>
      <c r="P54" s="81">
        <f>InputSummary!P226</f>
        <v>38</v>
      </c>
      <c r="Q54" s="81">
        <f>InputSummary!Q226</f>
        <v>38</v>
      </c>
      <c r="R54" s="81">
        <f>InputSummary!R226</f>
        <v>38</v>
      </c>
      <c r="S54" s="81">
        <f>InputSummary!S226</f>
        <v>38</v>
      </c>
      <c r="T54" s="81">
        <f>InputSummary!T226</f>
        <v>38</v>
      </c>
      <c r="U54" s="81">
        <f>InputSummary!U226</f>
        <v>38</v>
      </c>
      <c r="V54" s="81">
        <f>InputSummary!V226</f>
        <v>38</v>
      </c>
      <c r="W54" s="81">
        <f>InputSummary!W226</f>
        <v>38</v>
      </c>
      <c r="X54" s="81">
        <f>InputSummary!X226</f>
        <v>38</v>
      </c>
      <c r="Y54" s="81">
        <f>InputSummary!Y226</f>
        <v>38</v>
      </c>
      <c r="Z54" s="81">
        <f>InputSummary!Z226</f>
        <v>38</v>
      </c>
      <c r="AA54" s="81">
        <f>InputSummary!AA226</f>
        <v>38</v>
      </c>
      <c r="AB54" s="81">
        <f>InputSummary!AB226</f>
        <v>38</v>
      </c>
      <c r="AC54" s="81">
        <f>InputSummary!AC226</f>
        <v>38</v>
      </c>
      <c r="AD54" s="81">
        <f>InputSummary!AD226</f>
        <v>38</v>
      </c>
      <c r="AE54" s="81">
        <f>InputSummary!AE226</f>
        <v>38</v>
      </c>
      <c r="AF54" s="81">
        <f>InputSummary!AF226</f>
        <v>38</v>
      </c>
      <c r="AG54" s="81">
        <f>InputSummary!AG226</f>
        <v>38</v>
      </c>
      <c r="AH54" s="81">
        <f>InputSummary!AH226</f>
        <v>38</v>
      </c>
      <c r="AI54" s="81">
        <f>InputSummary!AI226</f>
        <v>38</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5">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900</v>
      </c>
      <c r="F55" s="34"/>
      <c r="G55" s="7" t="s">
        <v>209</v>
      </c>
      <c r="H55" s="7"/>
      <c r="I55" s="46"/>
      <c r="J55" s="34"/>
      <c r="K55" s="142">
        <f>1/K54</f>
        <v>2.6315789473684209E-2</v>
      </c>
      <c r="L55" s="142">
        <f t="shared" ref="L55:AV55" si="57">1/L54</f>
        <v>2.6315789473684209E-2</v>
      </c>
      <c r="M55" s="142">
        <f t="shared" si="57"/>
        <v>2.6315789473684209E-2</v>
      </c>
      <c r="N55" s="142">
        <f t="shared" si="57"/>
        <v>2.6315789473684209E-2</v>
      </c>
      <c r="O55" s="142">
        <f t="shared" si="57"/>
        <v>2.6315789473684209E-2</v>
      </c>
      <c r="P55" s="142">
        <f t="shared" si="57"/>
        <v>2.6315789473684209E-2</v>
      </c>
      <c r="Q55" s="142">
        <f t="shared" si="57"/>
        <v>2.6315789473684209E-2</v>
      </c>
      <c r="R55" s="142">
        <f t="shared" si="57"/>
        <v>2.6315789473684209E-2</v>
      </c>
      <c r="S55" s="142">
        <f t="shared" si="57"/>
        <v>2.6315789473684209E-2</v>
      </c>
      <c r="T55" s="142">
        <f t="shared" si="57"/>
        <v>2.6315789473684209E-2</v>
      </c>
      <c r="U55" s="142">
        <f t="shared" si="57"/>
        <v>2.6315789473684209E-2</v>
      </c>
      <c r="V55" s="142">
        <f t="shared" si="57"/>
        <v>2.6315789473684209E-2</v>
      </c>
      <c r="W55" s="142">
        <f t="shared" si="57"/>
        <v>2.6315789473684209E-2</v>
      </c>
      <c r="X55" s="142">
        <f t="shared" si="57"/>
        <v>2.6315789473684209E-2</v>
      </c>
      <c r="Y55" s="142">
        <f t="shared" si="57"/>
        <v>2.6315789473684209E-2</v>
      </c>
      <c r="Z55" s="142">
        <f t="shared" si="57"/>
        <v>2.6315789473684209E-2</v>
      </c>
      <c r="AA55" s="142">
        <f t="shared" si="57"/>
        <v>2.6315789473684209E-2</v>
      </c>
      <c r="AB55" s="142">
        <f t="shared" si="57"/>
        <v>2.6315789473684209E-2</v>
      </c>
      <c r="AC55" s="142">
        <f t="shared" si="57"/>
        <v>2.6315789473684209E-2</v>
      </c>
      <c r="AD55" s="142">
        <f t="shared" si="57"/>
        <v>2.6315789473684209E-2</v>
      </c>
      <c r="AE55" s="142">
        <f t="shared" si="57"/>
        <v>2.6315789473684209E-2</v>
      </c>
      <c r="AF55" s="142">
        <f t="shared" si="57"/>
        <v>2.6315789473684209E-2</v>
      </c>
      <c r="AG55" s="142">
        <f t="shared" si="57"/>
        <v>2.6315789473684209E-2</v>
      </c>
      <c r="AH55" s="142">
        <f t="shared" si="57"/>
        <v>2.6315789473684209E-2</v>
      </c>
      <c r="AI55" s="142">
        <f t="shared" si="57"/>
        <v>2.6315789473684209E-2</v>
      </c>
      <c r="AJ55" s="213">
        <f t="shared" si="57"/>
        <v>4.3243243243243246E-2</v>
      </c>
      <c r="AK55" s="213">
        <f t="shared" si="57"/>
        <v>3.8095238095238099E-2</v>
      </c>
      <c r="AL55" s="213">
        <f t="shared" si="57"/>
        <v>3.4042553191489362E-2</v>
      </c>
      <c r="AM55" s="213">
        <f t="shared" si="57"/>
        <v>3.0769230769230771E-2</v>
      </c>
      <c r="AN55" s="213">
        <f t="shared" si="57"/>
        <v>2.8070175438596492E-2</v>
      </c>
      <c r="AO55" s="213">
        <f t="shared" si="57"/>
        <v>2.5806451612903226E-2</v>
      </c>
      <c r="AP55" s="213">
        <f t="shared" si="57"/>
        <v>2.3880597014925373E-2</v>
      </c>
      <c r="AQ55" s="228">
        <f t="shared" si="57"/>
        <v>2.2222222222222223E-2</v>
      </c>
      <c r="AR55" s="213">
        <f t="shared" si="57"/>
        <v>2.2222222222222223E-2</v>
      </c>
      <c r="AS55" s="213">
        <f t="shared" si="57"/>
        <v>2.2222222222222223E-2</v>
      </c>
      <c r="AT55" s="213">
        <f t="shared" si="57"/>
        <v>2.2222222222222223E-2</v>
      </c>
      <c r="AU55" s="213">
        <f t="shared" si="57"/>
        <v>2.2222222222222223E-2</v>
      </c>
      <c r="AV55" s="213">
        <f t="shared" si="57"/>
        <v>2.2222222222222223E-2</v>
      </c>
      <c r="AW55" s="142"/>
    </row>
    <row r="56" spans="1:49" ht="15" outlineLevel="1">
      <c r="B56" s="34"/>
      <c r="C56" s="34"/>
      <c r="D56" s="34"/>
      <c r="E56" s="34" t="s">
        <v>901</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5">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900</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3">
        <f t="shared" si="59"/>
        <v>4.3243243243243246E-2</v>
      </c>
      <c r="AK57" s="213">
        <f t="shared" si="59"/>
        <v>3.8095238095238099E-2</v>
      </c>
      <c r="AL57" s="213">
        <f t="shared" si="59"/>
        <v>3.4042553191489362E-2</v>
      </c>
      <c r="AM57" s="213">
        <f t="shared" si="59"/>
        <v>3.0769230769230771E-2</v>
      </c>
      <c r="AN57" s="213">
        <f t="shared" si="59"/>
        <v>2.8070175438596492E-2</v>
      </c>
      <c r="AO57" s="213">
        <f t="shared" si="59"/>
        <v>2.5806451612903226E-2</v>
      </c>
      <c r="AP57" s="213">
        <f t="shared" si="59"/>
        <v>2.3880597014925373E-2</v>
      </c>
      <c r="AQ57" s="228">
        <f t="shared" si="59"/>
        <v>2.2222222222222223E-2</v>
      </c>
      <c r="AR57" s="126">
        <f t="shared" si="59"/>
        <v>2.2222222222222223E-2</v>
      </c>
      <c r="AS57" s="213">
        <f t="shared" si="59"/>
        <v>2.2222222222222223E-2</v>
      </c>
      <c r="AT57" s="213">
        <f t="shared" si="59"/>
        <v>2.2222222222222223E-2</v>
      </c>
      <c r="AU57" s="213">
        <f t="shared" si="59"/>
        <v>2.2222222222222223E-2</v>
      </c>
      <c r="AV57" s="213">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902</v>
      </c>
      <c r="F59" s="34"/>
      <c r="G59" s="2" t="s">
        <v>105</v>
      </c>
      <c r="H59" s="7"/>
      <c r="I59" s="46"/>
      <c r="J59" s="34"/>
      <c r="K59" s="34">
        <f>K64 * SUM(K66:K103) + K108 * SUM(K110:K147) + SUM(K156:K193)</f>
        <v>0</v>
      </c>
      <c r="L59" s="34">
        <f t="shared" ref="L59:AV59" si="60">L64 * SUM(L66:L103) + L108 * SUM(L110:L147) + SUM(L156:L193)</f>
        <v>3.7290483121273295</v>
      </c>
      <c r="M59" s="34">
        <f t="shared" si="60"/>
        <v>6.8633987234970979</v>
      </c>
      <c r="N59" s="34">
        <f t="shared" si="60"/>
        <v>9.8856339568551945</v>
      </c>
      <c r="O59" s="34">
        <f t="shared" si="60"/>
        <v>13.093102962580401</v>
      </c>
      <c r="P59" s="34">
        <f>P64 * SUM(P66:P103) + P108 * SUM(P110:P147) + SUM(P156:P193)</f>
        <v>15.988599299055739</v>
      </c>
      <c r="Q59" s="34">
        <f t="shared" si="60"/>
        <v>19.069329407898188</v>
      </c>
      <c r="R59" s="34">
        <f t="shared" si="60"/>
        <v>21.457870156842489</v>
      </c>
      <c r="S59" s="34">
        <f t="shared" si="60"/>
        <v>24.099888699552309</v>
      </c>
      <c r="T59" s="34">
        <f t="shared" si="60"/>
        <v>27.026042183103435</v>
      </c>
      <c r="U59" s="34">
        <f t="shared" si="60"/>
        <v>29.739078531112021</v>
      </c>
      <c r="V59" s="34">
        <f t="shared" si="60"/>
        <v>32.608431478613568</v>
      </c>
      <c r="W59" s="34">
        <f t="shared" si="60"/>
        <v>36.339358364483886</v>
      </c>
      <c r="X59" s="34">
        <f t="shared" si="60"/>
        <v>39.793141738233416</v>
      </c>
      <c r="Y59" s="34">
        <f t="shared" si="60"/>
        <v>43.250656946997893</v>
      </c>
      <c r="Z59" s="34">
        <f t="shared" si="60"/>
        <v>46.313440819502752</v>
      </c>
      <c r="AA59" s="34">
        <f t="shared" si="60"/>
        <v>49.424230455399368</v>
      </c>
      <c r="AB59" s="34">
        <f t="shared" si="60"/>
        <v>52.944785043174541</v>
      </c>
      <c r="AC59" s="34">
        <f t="shared" si="60"/>
        <v>56.756174100395022</v>
      </c>
      <c r="AD59" s="34">
        <f t="shared" si="60"/>
        <v>60.493732962242746</v>
      </c>
      <c r="AE59" s="34">
        <f t="shared" si="60"/>
        <v>156.15971345906675</v>
      </c>
      <c r="AF59" s="34">
        <f t="shared" si="60"/>
        <v>156.39715388243653</v>
      </c>
      <c r="AG59" s="34">
        <f t="shared" si="60"/>
        <v>158.4913453524774</v>
      </c>
      <c r="AH59" s="34">
        <f t="shared" si="60"/>
        <v>160.5383225329717</v>
      </c>
      <c r="AI59" s="34">
        <f>AI64 * SUM(AI66:AI103) + AI108 * SUM(AI110:AI147) + SUM(AI156:AI193)</f>
        <v>163.50219485597759</v>
      </c>
      <c r="AJ59" s="34">
        <f t="shared" si="60"/>
        <v>167.4680014654468</v>
      </c>
      <c r="AK59" s="34">
        <f t="shared" si="60"/>
        <v>161.61461425864618</v>
      </c>
      <c r="AL59" s="34">
        <f t="shared" si="60"/>
        <v>157.07638683565193</v>
      </c>
      <c r="AM59" s="34">
        <f t="shared" si="60"/>
        <v>152.05655160450328</v>
      </c>
      <c r="AN59" s="34">
        <f t="shared" si="60"/>
        <v>146.49685998575612</v>
      </c>
      <c r="AO59" s="34">
        <f t="shared" si="60"/>
        <v>141.34209092453983</v>
      </c>
      <c r="AP59" s="34">
        <f t="shared" si="60"/>
        <v>135.89032032428693</v>
      </c>
      <c r="AQ59" s="36">
        <f t="shared" si="60"/>
        <v>128.80155924113328</v>
      </c>
      <c r="AR59" s="34">
        <f t="shared" si="60"/>
        <v>122.23937083100918</v>
      </c>
      <c r="AS59" s="34">
        <f t="shared" si="60"/>
        <v>115.67009193435675</v>
      </c>
      <c r="AT59" s="34">
        <f t="shared" si="60"/>
        <v>74.518245928097429</v>
      </c>
      <c r="AU59" s="34">
        <f t="shared" si="60"/>
        <v>68.607745619893763</v>
      </c>
      <c r="AV59" s="34">
        <f t="shared" si="60"/>
        <v>61.918691903120958</v>
      </c>
    </row>
    <row r="60" spans="1:49">
      <c r="AQ60" s="221"/>
    </row>
    <row r="61" spans="1:49" ht="15">
      <c r="A61" s="2"/>
      <c r="B61" s="2"/>
      <c r="C61" s="20" t="s">
        <v>903</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1"/>
    </row>
    <row r="64" spans="1:49" ht="15" outlineLevel="1">
      <c r="E64" s="44" t="s">
        <v>904</v>
      </c>
      <c r="G64" s="2" t="s">
        <v>550</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1</v>
      </c>
      <c r="AB64" s="2">
        <f t="shared" si="61"/>
        <v>1</v>
      </c>
      <c r="AC64" s="2">
        <f t="shared" si="61"/>
        <v>1</v>
      </c>
      <c r="AD64" s="2">
        <f t="shared" si="61"/>
        <v>1</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1"/>
    </row>
    <row r="66" spans="5:49" ht="15" outlineLevel="1">
      <c r="E66" s="44">
        <f>INDEX($K$4:$AV$4,,COUNT(E65:E$65)+1)</f>
        <v>33328</v>
      </c>
      <c r="G66" s="2" t="s">
        <v>105</v>
      </c>
      <c r="I66" s="2">
        <f t="shared" ref="I66:I103" si="62">INDEX($K$24:$AV$24,,MATCH(E66,$K$4:$AV$4,0))</f>
        <v>141.70383586083852</v>
      </c>
      <c r="K66" s="2">
        <f>IF(J$4=$E66, $I66*J$55,0) + IF(J$4&gt;$E66,MIN(J66,$I66-SUM($J66:J66)))</f>
        <v>0</v>
      </c>
      <c r="L66" s="2">
        <f>IF(K$4=$E66, $I66*K$55,0) + IF(K$4&gt;$E66,MIN(K66,$I66-SUM($J66:K66)))</f>
        <v>3.7290483121273295</v>
      </c>
      <c r="M66" s="2">
        <f>IF(L$4=$E66, $I66*L$55,0) + IF(L$4&gt;$E66,MIN(L66,$I66-SUM($J66:L66)))</f>
        <v>3.7290483121273295</v>
      </c>
      <c r="N66" s="2">
        <f>IF(M$4=$E66, $I66*M$55,0) + IF(M$4&gt;$E66,MIN(M66,$I66-SUM($J66:M66)))</f>
        <v>3.7290483121273295</v>
      </c>
      <c r="O66" s="2">
        <f>IF(N$4=$E66, $I66*N$55,0) + IF(N$4&gt;$E66,MIN(N66,$I66-SUM($J66:N66)))</f>
        <v>3.7290483121273295</v>
      </c>
      <c r="P66" s="2">
        <f>IF(O$4=$E66, $I66*O$55,0) + IF(O$4&gt;$E66,MIN(O66,$I66-SUM($J66:O66)))</f>
        <v>3.7290483121273295</v>
      </c>
      <c r="Q66" s="2">
        <f>IF(P$4=$E66, $I66*P$55,0) + IF(P$4&gt;$E66,MIN(P66,$I66-SUM($J66:P66)))</f>
        <v>3.7290483121273295</v>
      </c>
      <c r="R66" s="2">
        <f>IF(Q$4=$E66, $I66*Q$55,0) + IF(Q$4&gt;$E66,MIN(Q66,$I66-SUM($J66:Q66)))</f>
        <v>3.7290483121273295</v>
      </c>
      <c r="S66" s="2">
        <f>IF(R$4=$E66, $I66*R$55,0) + IF(R$4&gt;$E66,MIN(R66,$I66-SUM($J66:R66)))</f>
        <v>3.7290483121273295</v>
      </c>
      <c r="T66" s="2">
        <f>IF(S$4=$E66, $I66*S$55,0) + IF(S$4&gt;$E66,MIN(S66,$I66-SUM($J66:S66)))</f>
        <v>3.7290483121273295</v>
      </c>
      <c r="U66" s="2">
        <f>IF(T$4=$E66, $I66*T$55,0) + IF(T$4&gt;$E66,MIN(T66,$I66-SUM($J66:T66)))</f>
        <v>3.7290483121273295</v>
      </c>
      <c r="V66" s="2">
        <f>IF(U$4=$E66, $I66*U$55,0) + IF(U$4&gt;$E66,MIN(U66,$I66-SUM($J66:U66)))</f>
        <v>3.7290483121273295</v>
      </c>
      <c r="W66" s="2">
        <f>IF(V$4=$E66, $I66*V$55,0) + IF(V$4&gt;$E66,MIN(V66,$I66-SUM($J66:V66)))</f>
        <v>3.7290483121273295</v>
      </c>
      <c r="X66" s="2">
        <f>IF(W$4=$E66, $I66*W$55,0) + IF(W$4&gt;$E66,MIN(W66,$I66-SUM($J66:W66)))</f>
        <v>3.7290483121273295</v>
      </c>
      <c r="Y66" s="2">
        <f>IF(X$4=$E66, $I66*X$55,0) + IF(X$4&gt;$E66,MIN(X66,$I66-SUM($J66:X66)))</f>
        <v>3.7290483121273295</v>
      </c>
      <c r="Z66" s="2">
        <f>IF(Y$4=$E66, $I66*Y$55,0) + IF(Y$4&gt;$E66,MIN(Y66,$I66-SUM($J66:Y66)))</f>
        <v>3.7290483121273295</v>
      </c>
      <c r="AA66" s="2">
        <f>IF(Z$4=$E66, $I66*Z$55,0) + IF(Z$4&gt;$E66,MIN(Z66,$I66-SUM($J66:Z66)))</f>
        <v>3.7290483121273295</v>
      </c>
      <c r="AB66" s="2">
        <f>IF(AA$4=$E66, $I66*AA$55,0) + IF(AA$4&gt;$E66,MIN(AA66,$I66-SUM($J66:AA66)))</f>
        <v>3.7290483121273295</v>
      </c>
      <c r="AC66" s="2">
        <f>IF(AB$4=$E66, $I66*AB$55,0) + IF(AB$4&gt;$E66,MIN(AB66,$I66-SUM($J66:AB66)))</f>
        <v>3.7290483121273295</v>
      </c>
      <c r="AD66" s="2">
        <f>IF(AC$4=$E66, $I66*AC$55,0) + IF(AC$4&gt;$E66,MIN(AC66,$I66-SUM($J66:AC66)))</f>
        <v>3.7290483121273295</v>
      </c>
      <c r="AE66" s="2">
        <f>IF(AD$4=$E66, $I66*AD$55,0) + IF(AD$4&gt;$E66,MIN(AD66,$I66-SUM($J66:AD66)))</f>
        <v>3.7290483121273295</v>
      </c>
      <c r="AF66" s="2">
        <f>IF(AE$4=$E66, $I66*AE$55,0) + IF(AE$4&gt;$E66,MIN(AE66,$I66-SUM($J66:AE66)))</f>
        <v>3.7290483121273295</v>
      </c>
      <c r="AG66" s="2">
        <f>IF(AF$4=$E66, $I66*AF$55,0) + IF(AF$4&gt;$E66,MIN(AF66,$I66-SUM($J66:AF66)))</f>
        <v>3.7290483121273295</v>
      </c>
      <c r="AH66" s="2">
        <f>IF(AG$4=$E66, $I66*AG$55,0) + IF(AG$4&gt;$E66,MIN(AG66,$I66-SUM($J66:AG66)))</f>
        <v>3.7290483121273295</v>
      </c>
      <c r="AI66" s="2">
        <f>IF(AH$4=$E66, $I66*AH$55,0) + IF(AH$4&gt;$E66,MIN(AH66,$I66-SUM($J66:AH66)))</f>
        <v>3.7290483121273295</v>
      </c>
      <c r="AJ66" s="2">
        <f>IF(AI$4=$E66, $I66*AI$55,0) + IF(AI$4&gt;$E66,MIN(AI66,$I66-SUM($J66:AI66)))</f>
        <v>3.7290483121273295</v>
      </c>
      <c r="AK66" s="2">
        <f>IF(AJ$4=$E66, $I66*AJ$55,0) + IF(AJ$4&gt;$E66,MIN(AJ66,$I66-SUM($J66:AJ66)))</f>
        <v>3.7290483121273295</v>
      </c>
      <c r="AL66" s="2">
        <f>IF(AK$4=$E66, $I66*AK$55,0) + IF(AK$4&gt;$E66,MIN(AK66,$I66-SUM($J66:AK66)))</f>
        <v>3.7290483121273295</v>
      </c>
      <c r="AM66" s="2">
        <f>IF(AL$4=$E66, $I66*AL$55,0) + IF(AL$4&gt;$E66,MIN(AL66,$I66-SUM($J66:AL66)))</f>
        <v>3.7290483121273295</v>
      </c>
      <c r="AN66" s="2">
        <f>IF(AM$4=$E66, $I66*AM$55,0) + IF(AM$4&gt;$E66,MIN(AM66,$I66-SUM($J66:AM66)))</f>
        <v>3.7290483121273295</v>
      </c>
      <c r="AO66" s="2">
        <f>IF(AN$4=$E66, $I66*AN$55,0) + IF(AN$4&gt;$E66,MIN(AN66,$I66-SUM($J66:AN66)))</f>
        <v>3.7290483121273295</v>
      </c>
      <c r="AP66" s="2">
        <f>IF(AO$4=$E66, $I66*AO$55,0) + IF(AO$4&gt;$E66,MIN(AO66,$I66-SUM($J66:AO66)))</f>
        <v>3.7290483121273295</v>
      </c>
      <c r="AQ66" s="57">
        <f>IF(AP$4=$E66, $I66*AP$55,0) + IF(AP$4&gt;$E66,MIN(AP66,$I66-SUM($J66:AP66)))</f>
        <v>3.7290483121273295</v>
      </c>
      <c r="AR66" s="2">
        <f>IF(AQ$4=$E66, $I66*AQ$55,0) + IF(AQ$4&gt;$E66,MIN(AQ66,$I66-SUM($J66:AQ66)))</f>
        <v>3.7290483121273295</v>
      </c>
      <c r="AS66" s="2">
        <f>IF(AR$4=$E66, $I66*AR$55,0) + IF(AR$4&gt;$E66,MIN(AR66,$I66-SUM($J66:AR66)))</f>
        <v>3.7290483121273295</v>
      </c>
      <c r="AT66" s="2">
        <f>IF(AS$4=$E66, $I66*AS$55,0) + IF(AS$4&gt;$E66,MIN(AS66,$I66-SUM($J66:AS66)))</f>
        <v>3.7290483121273295</v>
      </c>
      <c r="AU66" s="2">
        <f>IF(AT$4=$E66, $I66*AT$55,0) + IF(AT$4&gt;$E66,MIN(AT66,$I66-SUM($J66:AT66)))</f>
        <v>3.7290483121273295</v>
      </c>
      <c r="AV66" s="2">
        <f>IF(AU$4=$E66, $I66*AU$55,0) + IF(AU$4&gt;$E66,MIN(AU66,$I66-SUM($J66:AU66)))</f>
        <v>3.7290483121273295</v>
      </c>
      <c r="AW66" s="2"/>
    </row>
    <row r="67" spans="5:49" ht="15" outlineLevel="1">
      <c r="E67" s="44">
        <f>INDEX($K$4:$AV$4,,COUNT(E$65:E66)+1)</f>
        <v>33694</v>
      </c>
      <c r="G67" s="2" t="s">
        <v>105</v>
      </c>
      <c r="I67" s="2">
        <f t="shared" si="62"/>
        <v>119.1053156320512</v>
      </c>
      <c r="K67" s="2">
        <f>IF(J$4=$E67, $I67*J$55,0) + IF(J$4&gt;$E67,MIN(J67,$I67-SUM($J67:J67)))</f>
        <v>0</v>
      </c>
      <c r="L67" s="2">
        <f>IF(K$4=$E67, $I67*K$55,0) + IF(K$4&gt;$E67,MIN(K67,$I67-SUM($J67:K67)))</f>
        <v>0</v>
      </c>
      <c r="M67" s="2">
        <f>IF(L$4=$E67, $I67*L$55,0) + IF(L$4&gt;$E67,MIN(L67,$I67-SUM($J67:L67)))</f>
        <v>3.1343504113697684</v>
      </c>
      <c r="N67" s="2">
        <f>IF(M$4=$E67, $I67*M$55,0) + IF(M$4&gt;$E67,MIN(M67,$I67-SUM($J67:M67)))</f>
        <v>3.1343504113697684</v>
      </c>
      <c r="O67" s="2">
        <f>IF(N$4=$E67, $I67*N$55,0) + IF(N$4&gt;$E67,MIN(N67,$I67-SUM($J67:N67)))</f>
        <v>3.1343504113697684</v>
      </c>
      <c r="P67" s="2">
        <f>IF(O$4=$E67, $I67*O$55,0) + IF(O$4&gt;$E67,MIN(O67,$I67-SUM($J67:O67)))</f>
        <v>3.1343504113697684</v>
      </c>
      <c r="Q67" s="2">
        <f>IF(P$4=$E67, $I67*P$55,0) + IF(P$4&gt;$E67,MIN(P67,$I67-SUM($J67:P67)))</f>
        <v>3.1343504113697684</v>
      </c>
      <c r="R67" s="2">
        <f>IF(Q$4=$E67, $I67*Q$55,0) + IF(Q$4&gt;$E67,MIN(Q67,$I67-SUM($J67:Q67)))</f>
        <v>3.1343504113697684</v>
      </c>
      <c r="S67" s="2">
        <f>IF(R$4=$E67, $I67*R$55,0) + IF(R$4&gt;$E67,MIN(R67,$I67-SUM($J67:R67)))</f>
        <v>3.1343504113697684</v>
      </c>
      <c r="T67" s="2">
        <f>IF(S$4=$E67, $I67*S$55,0) + IF(S$4&gt;$E67,MIN(S67,$I67-SUM($J67:S67)))</f>
        <v>3.1343504113697684</v>
      </c>
      <c r="U67" s="2">
        <f>IF(T$4=$E67, $I67*T$55,0) + IF(T$4&gt;$E67,MIN(T67,$I67-SUM($J67:T67)))</f>
        <v>3.1343504113697684</v>
      </c>
      <c r="V67" s="2">
        <f>IF(U$4=$E67, $I67*U$55,0) + IF(U$4&gt;$E67,MIN(U67,$I67-SUM($J67:U67)))</f>
        <v>3.1343504113697684</v>
      </c>
      <c r="W67" s="2">
        <f>IF(V$4=$E67, $I67*V$55,0) + IF(V$4&gt;$E67,MIN(V67,$I67-SUM($J67:V67)))</f>
        <v>3.1343504113697684</v>
      </c>
      <c r="X67" s="2">
        <f>IF(W$4=$E67, $I67*W$55,0) + IF(W$4&gt;$E67,MIN(W67,$I67-SUM($J67:W67)))</f>
        <v>3.1343504113697684</v>
      </c>
      <c r="Y67" s="2">
        <f>IF(X$4=$E67, $I67*X$55,0) + IF(X$4&gt;$E67,MIN(X67,$I67-SUM($J67:X67)))</f>
        <v>3.1343504113697684</v>
      </c>
      <c r="Z67" s="2">
        <f>IF(Y$4=$E67, $I67*Y$55,0) + IF(Y$4&gt;$E67,MIN(Y67,$I67-SUM($J67:Y67)))</f>
        <v>3.1343504113697684</v>
      </c>
      <c r="AA67" s="2">
        <f>IF(Z$4=$E67, $I67*Z$55,0) + IF(Z$4&gt;$E67,MIN(Z67,$I67-SUM($J67:Z67)))</f>
        <v>3.1343504113697684</v>
      </c>
      <c r="AB67" s="2">
        <f>IF(AA$4=$E67, $I67*AA$55,0) + IF(AA$4&gt;$E67,MIN(AA67,$I67-SUM($J67:AA67)))</f>
        <v>3.1343504113697684</v>
      </c>
      <c r="AC67" s="2">
        <f>IF(AB$4=$E67, $I67*AB$55,0) + IF(AB$4&gt;$E67,MIN(AB67,$I67-SUM($J67:AB67)))</f>
        <v>3.1343504113697684</v>
      </c>
      <c r="AD67" s="2">
        <f>IF(AC$4=$E67, $I67*AC$55,0) + IF(AC$4&gt;$E67,MIN(AC67,$I67-SUM($J67:AC67)))</f>
        <v>3.1343504113697684</v>
      </c>
      <c r="AE67" s="2">
        <f>IF(AD$4=$E67, $I67*AD$55,0) + IF(AD$4&gt;$E67,MIN(AD67,$I67-SUM($J67:AD67)))</f>
        <v>3.1343504113697684</v>
      </c>
      <c r="AF67" s="2">
        <f>IF(AE$4=$E67, $I67*AE$55,0) + IF(AE$4&gt;$E67,MIN(AE67,$I67-SUM($J67:AE67)))</f>
        <v>3.1343504113697684</v>
      </c>
      <c r="AG67" s="2">
        <f>IF(AF$4=$E67, $I67*AF$55,0) + IF(AF$4&gt;$E67,MIN(AF67,$I67-SUM($J67:AF67)))</f>
        <v>3.1343504113697684</v>
      </c>
      <c r="AH67" s="2">
        <f>IF(AG$4=$E67, $I67*AG$55,0) + IF(AG$4&gt;$E67,MIN(AG67,$I67-SUM($J67:AG67)))</f>
        <v>3.1343504113697684</v>
      </c>
      <c r="AI67" s="2">
        <f>IF(AH$4=$E67, $I67*AH$55,0) + IF(AH$4&gt;$E67,MIN(AH67,$I67-SUM($J67:AH67)))</f>
        <v>3.1343504113697684</v>
      </c>
      <c r="AJ67" s="2">
        <f>IF(AI$4=$E67, $I67*AI$55,0) + IF(AI$4&gt;$E67,MIN(AI67,$I67-SUM($J67:AI67)))</f>
        <v>3.1343504113697684</v>
      </c>
      <c r="AK67" s="2">
        <f>IF(AJ$4=$E67, $I67*AJ$55,0) + IF(AJ$4&gt;$E67,MIN(AJ67,$I67-SUM($J67:AJ67)))</f>
        <v>3.1343504113697684</v>
      </c>
      <c r="AL67" s="2">
        <f>IF(AK$4=$E67, $I67*AK$55,0) + IF(AK$4&gt;$E67,MIN(AK67,$I67-SUM($J67:AK67)))</f>
        <v>3.1343504113697684</v>
      </c>
      <c r="AM67" s="2">
        <f>IF(AL$4=$E67, $I67*AL$55,0) + IF(AL$4&gt;$E67,MIN(AL67,$I67-SUM($J67:AL67)))</f>
        <v>3.1343504113697684</v>
      </c>
      <c r="AN67" s="2">
        <f>IF(AM$4=$E67, $I67*AM$55,0) + IF(AM$4&gt;$E67,MIN(AM67,$I67-SUM($J67:AM67)))</f>
        <v>3.1343504113697684</v>
      </c>
      <c r="AO67" s="2">
        <f>IF(AN$4=$E67, $I67*AN$55,0) + IF(AN$4&gt;$E67,MIN(AN67,$I67-SUM($J67:AN67)))</f>
        <v>3.1343504113697684</v>
      </c>
      <c r="AP67" s="2">
        <f>IF(AO$4=$E67, $I67*AO$55,0) + IF(AO$4&gt;$E67,MIN(AO67,$I67-SUM($J67:AO67)))</f>
        <v>3.1343504113697684</v>
      </c>
      <c r="AQ67" s="57">
        <f>IF(AP$4=$E67, $I67*AP$55,0) + IF(AP$4&gt;$E67,MIN(AP67,$I67-SUM($J67:AP67)))</f>
        <v>3.1343504113697684</v>
      </c>
      <c r="AR67" s="2">
        <f>IF(AQ$4=$E67, $I67*AQ$55,0) + IF(AQ$4&gt;$E67,MIN(AQ67,$I67-SUM($J67:AQ67)))</f>
        <v>3.1343504113697684</v>
      </c>
      <c r="AS67" s="2">
        <f>IF(AR$4=$E67, $I67*AR$55,0) + IF(AR$4&gt;$E67,MIN(AR67,$I67-SUM($J67:AR67)))</f>
        <v>3.1343504113697684</v>
      </c>
      <c r="AT67" s="2">
        <f>IF(AS$4=$E67, $I67*AS$55,0) + IF(AS$4&gt;$E67,MIN(AS67,$I67-SUM($J67:AS67)))</f>
        <v>3.1343504113697684</v>
      </c>
      <c r="AU67" s="2">
        <f>IF(AT$4=$E67, $I67*AT$55,0) + IF(AT$4&gt;$E67,MIN(AT67,$I67-SUM($J67:AT67)))</f>
        <v>3.1343504113697684</v>
      </c>
      <c r="AV67" s="2">
        <f>IF(AU$4=$E67, $I67*AU$55,0) + IF(AU$4&gt;$E67,MIN(AU67,$I67-SUM($J67:AU67)))</f>
        <v>3.1343504113697684</v>
      </c>
      <c r="AW67" s="2"/>
    </row>
    <row r="68" spans="5:49" ht="15" outlineLevel="1">
      <c r="E68" s="44">
        <f>INDEX($K$4:$AV$4,,COUNT(E$65:E67)+1)</f>
        <v>34059</v>
      </c>
      <c r="G68" s="2" t="s">
        <v>105</v>
      </c>
      <c r="I68" s="2">
        <f t="shared" si="62"/>
        <v>114.84493886760769</v>
      </c>
      <c r="K68" s="2">
        <f>IF(J$4=$E68, $I68*J$55,0) + IF(J$4&gt;$E68,MIN(J68,$I68-SUM($J68:J68)))</f>
        <v>0</v>
      </c>
      <c r="L68" s="2">
        <f>IF(K$4=$E68, $I68*K$55,0) + IF(K$4&gt;$E68,MIN(K68,$I68-SUM($J68:K68)))</f>
        <v>0</v>
      </c>
      <c r="M68" s="2">
        <f>IF(L$4=$E68, $I68*L$55,0) + IF(L$4&gt;$E68,MIN(L68,$I68-SUM($J68:L68)))</f>
        <v>0</v>
      </c>
      <c r="N68" s="2">
        <f>IF(M$4=$E68, $I68*M$55,0) + IF(M$4&gt;$E68,MIN(M68,$I68-SUM($J68:M68)))</f>
        <v>3.0222352333580971</v>
      </c>
      <c r="O68" s="2">
        <f>IF(N$4=$E68, $I68*N$55,0) + IF(N$4&gt;$E68,MIN(N68,$I68-SUM($J68:N68)))</f>
        <v>3.0222352333580971</v>
      </c>
      <c r="P68" s="2">
        <f>IF(O$4=$E68, $I68*O$55,0) + IF(O$4&gt;$E68,MIN(O68,$I68-SUM($J68:O68)))</f>
        <v>3.0222352333580971</v>
      </c>
      <c r="Q68" s="2">
        <f>IF(P$4=$E68, $I68*P$55,0) + IF(P$4&gt;$E68,MIN(P68,$I68-SUM($J68:P68)))</f>
        <v>3.0222352333580971</v>
      </c>
      <c r="R68" s="2">
        <f>IF(Q$4=$E68, $I68*Q$55,0) + IF(Q$4&gt;$E68,MIN(Q68,$I68-SUM($J68:Q68)))</f>
        <v>3.0222352333580971</v>
      </c>
      <c r="S68" s="2">
        <f>IF(R$4=$E68, $I68*R$55,0) + IF(R$4&gt;$E68,MIN(R68,$I68-SUM($J68:R68)))</f>
        <v>3.0222352333580971</v>
      </c>
      <c r="T68" s="2">
        <f>IF(S$4=$E68, $I68*S$55,0) + IF(S$4&gt;$E68,MIN(S68,$I68-SUM($J68:S68)))</f>
        <v>3.0222352333580971</v>
      </c>
      <c r="U68" s="2">
        <f>IF(T$4=$E68, $I68*T$55,0) + IF(T$4&gt;$E68,MIN(T68,$I68-SUM($J68:T68)))</f>
        <v>3.0222352333580971</v>
      </c>
      <c r="V68" s="2">
        <f>IF(U$4=$E68, $I68*U$55,0) + IF(U$4&gt;$E68,MIN(U68,$I68-SUM($J68:U68)))</f>
        <v>3.0222352333580971</v>
      </c>
      <c r="W68" s="2">
        <f>IF(V$4=$E68, $I68*V$55,0) + IF(V$4&gt;$E68,MIN(V68,$I68-SUM($J68:V68)))</f>
        <v>3.0222352333580971</v>
      </c>
      <c r="X68" s="2">
        <f>IF(W$4=$E68, $I68*W$55,0) + IF(W$4&gt;$E68,MIN(W68,$I68-SUM($J68:W68)))</f>
        <v>3.0222352333580971</v>
      </c>
      <c r="Y68" s="2">
        <f>IF(X$4=$E68, $I68*X$55,0) + IF(X$4&gt;$E68,MIN(X68,$I68-SUM($J68:X68)))</f>
        <v>3.0222352333580971</v>
      </c>
      <c r="Z68" s="2">
        <f>IF(Y$4=$E68, $I68*Y$55,0) + IF(Y$4&gt;$E68,MIN(Y68,$I68-SUM($J68:Y68)))</f>
        <v>3.0222352333580971</v>
      </c>
      <c r="AA68" s="2">
        <f>IF(Z$4=$E68, $I68*Z$55,0) + IF(Z$4&gt;$E68,MIN(Z68,$I68-SUM($J68:Z68)))</f>
        <v>3.0222352333580971</v>
      </c>
      <c r="AB68" s="2">
        <f>IF(AA$4=$E68, $I68*AA$55,0) + IF(AA$4&gt;$E68,MIN(AA68,$I68-SUM($J68:AA68)))</f>
        <v>3.0222352333580971</v>
      </c>
      <c r="AC68" s="2">
        <f>IF(AB$4=$E68, $I68*AB$55,0) + IF(AB$4&gt;$E68,MIN(AB68,$I68-SUM($J68:AB68)))</f>
        <v>3.0222352333580971</v>
      </c>
      <c r="AD68" s="2">
        <f>IF(AC$4=$E68, $I68*AC$55,0) + IF(AC$4&gt;$E68,MIN(AC68,$I68-SUM($J68:AC68)))</f>
        <v>3.0222352333580971</v>
      </c>
      <c r="AE68" s="2">
        <f>IF(AD$4=$E68, $I68*AD$55,0) + IF(AD$4&gt;$E68,MIN(AD68,$I68-SUM($J68:AD68)))</f>
        <v>3.0222352333580971</v>
      </c>
      <c r="AF68" s="2">
        <f>IF(AE$4=$E68, $I68*AE$55,0) + IF(AE$4&gt;$E68,MIN(AE68,$I68-SUM($J68:AE68)))</f>
        <v>3.0222352333580971</v>
      </c>
      <c r="AG68" s="2">
        <f>IF(AF$4=$E68, $I68*AF$55,0) + IF(AF$4&gt;$E68,MIN(AF68,$I68-SUM($J68:AF68)))</f>
        <v>3.0222352333580971</v>
      </c>
      <c r="AH68" s="2">
        <f>IF(AG$4=$E68, $I68*AG$55,0) + IF(AG$4&gt;$E68,MIN(AG68,$I68-SUM($J68:AG68)))</f>
        <v>3.0222352333580971</v>
      </c>
      <c r="AI68" s="2">
        <f>IF(AH$4=$E68, $I68*AH$55,0) + IF(AH$4&gt;$E68,MIN(AH68,$I68-SUM($J68:AH68)))</f>
        <v>3.0222352333580971</v>
      </c>
      <c r="AJ68" s="2">
        <f>IF(AI$4=$E68, $I68*AI$55,0) + IF(AI$4&gt;$E68,MIN(AI68,$I68-SUM($J68:AI68)))</f>
        <v>3.0222352333580971</v>
      </c>
      <c r="AK68" s="2">
        <f>IF(AJ$4=$E68, $I68*AJ$55,0) + IF(AJ$4&gt;$E68,MIN(AJ68,$I68-SUM($J68:AJ68)))</f>
        <v>3.0222352333580971</v>
      </c>
      <c r="AL68" s="2">
        <f>IF(AK$4=$E68, $I68*AK$55,0) + IF(AK$4&gt;$E68,MIN(AK68,$I68-SUM($J68:AK68)))</f>
        <v>3.0222352333580971</v>
      </c>
      <c r="AM68" s="2">
        <f>IF(AL$4=$E68, $I68*AL$55,0) + IF(AL$4&gt;$E68,MIN(AL68,$I68-SUM($J68:AL68)))</f>
        <v>3.0222352333580971</v>
      </c>
      <c r="AN68" s="2">
        <f>IF(AM$4=$E68, $I68*AM$55,0) + IF(AM$4&gt;$E68,MIN(AM68,$I68-SUM($J68:AM68)))</f>
        <v>3.0222352333580971</v>
      </c>
      <c r="AO68" s="2">
        <f>IF(AN$4=$E68, $I68*AN$55,0) + IF(AN$4&gt;$E68,MIN(AN68,$I68-SUM($J68:AN68)))</f>
        <v>3.0222352333580971</v>
      </c>
      <c r="AP68" s="2">
        <f>IF(AO$4=$E68, $I68*AO$55,0) + IF(AO$4&gt;$E68,MIN(AO68,$I68-SUM($J68:AO68)))</f>
        <v>3.0222352333580971</v>
      </c>
      <c r="AQ68" s="57">
        <f>IF(AP$4=$E68, $I68*AP$55,0) + IF(AP$4&gt;$E68,MIN(AP68,$I68-SUM($J68:AP68)))</f>
        <v>3.0222352333580971</v>
      </c>
      <c r="AR68" s="2">
        <f>IF(AQ$4=$E68, $I68*AQ$55,0) + IF(AQ$4&gt;$E68,MIN(AQ68,$I68-SUM($J68:AQ68)))</f>
        <v>3.0222352333580971</v>
      </c>
      <c r="AS68" s="2">
        <f>IF(AR$4=$E68, $I68*AR$55,0) + IF(AR$4&gt;$E68,MIN(AR68,$I68-SUM($J68:AR68)))</f>
        <v>3.0222352333580971</v>
      </c>
      <c r="AT68" s="2">
        <f>IF(AS$4=$E68, $I68*AS$55,0) + IF(AS$4&gt;$E68,MIN(AS68,$I68-SUM($J68:AS68)))</f>
        <v>3.0222352333580971</v>
      </c>
      <c r="AU68" s="2">
        <f>IF(AT$4=$E68, $I68*AT$55,0) + IF(AT$4&gt;$E68,MIN(AT68,$I68-SUM($J68:AT68)))</f>
        <v>3.0222352333580971</v>
      </c>
      <c r="AV68" s="2">
        <f>IF(AU$4=$E68, $I68*AU$55,0) + IF(AU$4&gt;$E68,MIN(AU68,$I68-SUM($J68:AU68)))</f>
        <v>3.0222352333580971</v>
      </c>
      <c r="AW68" s="2"/>
    </row>
    <row r="69" spans="5:49" ht="15" outlineLevel="1">
      <c r="E69" s="44">
        <f>INDEX($K$4:$AV$4,,COUNT(E$65:E68)+1)</f>
        <v>34424</v>
      </c>
      <c r="G69" s="2" t="s">
        <v>105</v>
      </c>
      <c r="I69" s="2">
        <f t="shared" si="62"/>
        <v>121.88382221755786</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3.2074690057252067</v>
      </c>
      <c r="P69" s="2">
        <f>IF(O$4=$E69, $I69*O$55,0) + IF(O$4&gt;$E69,MIN(O69,$I69-SUM($J69:O69)))</f>
        <v>3.2074690057252067</v>
      </c>
      <c r="Q69" s="2">
        <f>IF(P$4=$E69, $I69*P$55,0) + IF(P$4&gt;$E69,MIN(P69,$I69-SUM($J69:P69)))</f>
        <v>3.2074690057252067</v>
      </c>
      <c r="R69" s="2">
        <f>IF(Q$4=$E69, $I69*Q$55,0) + IF(Q$4&gt;$E69,MIN(Q69,$I69-SUM($J69:Q69)))</f>
        <v>3.2074690057252067</v>
      </c>
      <c r="S69" s="2">
        <f>IF(R$4=$E69, $I69*R$55,0) + IF(R$4&gt;$E69,MIN(R69,$I69-SUM($J69:R69)))</f>
        <v>3.2074690057252067</v>
      </c>
      <c r="T69" s="2">
        <f>IF(S$4=$E69, $I69*S$55,0) + IF(S$4&gt;$E69,MIN(S69,$I69-SUM($J69:S69)))</f>
        <v>3.2074690057252067</v>
      </c>
      <c r="U69" s="2">
        <f>IF(T$4=$E69, $I69*T$55,0) + IF(T$4&gt;$E69,MIN(T69,$I69-SUM($J69:T69)))</f>
        <v>3.2074690057252067</v>
      </c>
      <c r="V69" s="2">
        <f>IF(U$4=$E69, $I69*U$55,0) + IF(U$4&gt;$E69,MIN(U69,$I69-SUM($J69:U69)))</f>
        <v>3.2074690057252067</v>
      </c>
      <c r="W69" s="2">
        <f>IF(V$4=$E69, $I69*V$55,0) + IF(V$4&gt;$E69,MIN(V69,$I69-SUM($J69:V69)))</f>
        <v>3.2074690057252067</v>
      </c>
      <c r="X69" s="2">
        <f>IF(W$4=$E69, $I69*W$55,0) + IF(W$4&gt;$E69,MIN(W69,$I69-SUM($J69:W69)))</f>
        <v>3.2074690057252067</v>
      </c>
      <c r="Y69" s="2">
        <f>IF(X$4=$E69, $I69*X$55,0) + IF(X$4&gt;$E69,MIN(X69,$I69-SUM($J69:X69)))</f>
        <v>3.2074690057252067</v>
      </c>
      <c r="Z69" s="2">
        <f>IF(Y$4=$E69, $I69*Y$55,0) + IF(Y$4&gt;$E69,MIN(Y69,$I69-SUM($J69:Y69)))</f>
        <v>3.2074690057252067</v>
      </c>
      <c r="AA69" s="2">
        <f>IF(Z$4=$E69, $I69*Z$55,0) + IF(Z$4&gt;$E69,MIN(Z69,$I69-SUM($J69:Z69)))</f>
        <v>3.2074690057252067</v>
      </c>
      <c r="AB69" s="2">
        <f>IF(AA$4=$E69, $I69*AA$55,0) + IF(AA$4&gt;$E69,MIN(AA69,$I69-SUM($J69:AA69)))</f>
        <v>3.2074690057252067</v>
      </c>
      <c r="AC69" s="2">
        <f>IF(AB$4=$E69, $I69*AB$55,0) + IF(AB$4&gt;$E69,MIN(AB69,$I69-SUM($J69:AB69)))</f>
        <v>3.2074690057252067</v>
      </c>
      <c r="AD69" s="2">
        <f>IF(AC$4=$E69, $I69*AC$55,0) + IF(AC$4&gt;$E69,MIN(AC69,$I69-SUM($J69:AC69)))</f>
        <v>3.2074690057252067</v>
      </c>
      <c r="AE69" s="2">
        <f>IF(AD$4=$E69, $I69*AD$55,0) + IF(AD$4&gt;$E69,MIN(AD69,$I69-SUM($J69:AD69)))</f>
        <v>3.2074690057252067</v>
      </c>
      <c r="AF69" s="2">
        <f>IF(AE$4=$E69, $I69*AE$55,0) + IF(AE$4&gt;$E69,MIN(AE69,$I69-SUM($J69:AE69)))</f>
        <v>3.2074690057252067</v>
      </c>
      <c r="AG69" s="2">
        <f>IF(AF$4=$E69, $I69*AF$55,0) + IF(AF$4&gt;$E69,MIN(AF69,$I69-SUM($J69:AF69)))</f>
        <v>3.2074690057252067</v>
      </c>
      <c r="AH69" s="2">
        <f>IF(AG$4=$E69, $I69*AG$55,0) + IF(AG$4&gt;$E69,MIN(AG69,$I69-SUM($J69:AG69)))</f>
        <v>3.2074690057252067</v>
      </c>
      <c r="AI69" s="2">
        <f>IF(AH$4=$E69, $I69*AH$55,0) + IF(AH$4&gt;$E69,MIN(AH69,$I69-SUM($J69:AH69)))</f>
        <v>3.2074690057252067</v>
      </c>
      <c r="AJ69" s="2">
        <f>IF(AI$4=$E69, $I69*AI$55,0) + IF(AI$4&gt;$E69,MIN(AI69,$I69-SUM($J69:AI69)))</f>
        <v>3.2074690057252067</v>
      </c>
      <c r="AK69" s="2">
        <f>IF(AJ$4=$E69, $I69*AJ$55,0) + IF(AJ$4&gt;$E69,MIN(AJ69,$I69-SUM($J69:AJ69)))</f>
        <v>3.2074690057252067</v>
      </c>
      <c r="AL69" s="2">
        <f>IF(AK$4=$E69, $I69*AK$55,0) + IF(AK$4&gt;$E69,MIN(AK69,$I69-SUM($J69:AK69)))</f>
        <v>3.2074690057252067</v>
      </c>
      <c r="AM69" s="2">
        <f>IF(AL$4=$E69, $I69*AL$55,0) + IF(AL$4&gt;$E69,MIN(AL69,$I69-SUM($J69:AL69)))</f>
        <v>3.2074690057252067</v>
      </c>
      <c r="AN69" s="2">
        <f>IF(AM$4=$E69, $I69*AM$55,0) + IF(AM$4&gt;$E69,MIN(AM69,$I69-SUM($J69:AM69)))</f>
        <v>3.2074690057252067</v>
      </c>
      <c r="AO69" s="2">
        <f>IF(AN$4=$E69, $I69*AN$55,0) + IF(AN$4&gt;$E69,MIN(AN69,$I69-SUM($J69:AN69)))</f>
        <v>3.2074690057252067</v>
      </c>
      <c r="AP69" s="2">
        <f>IF(AO$4=$E69, $I69*AO$55,0) + IF(AO$4&gt;$E69,MIN(AO69,$I69-SUM($J69:AO69)))</f>
        <v>3.2074690057252067</v>
      </c>
      <c r="AQ69" s="57">
        <f>IF(AP$4=$E69, $I69*AP$55,0) + IF(AP$4&gt;$E69,MIN(AP69,$I69-SUM($J69:AP69)))</f>
        <v>3.2074690057252067</v>
      </c>
      <c r="AR69" s="2">
        <f>IF(AQ$4=$E69, $I69*AQ$55,0) + IF(AQ$4&gt;$E69,MIN(AQ69,$I69-SUM($J69:AQ69)))</f>
        <v>3.2074690057252067</v>
      </c>
      <c r="AS69" s="2">
        <f>IF(AR$4=$E69, $I69*AR$55,0) + IF(AR$4&gt;$E69,MIN(AR69,$I69-SUM($J69:AR69)))</f>
        <v>3.2074690057252067</v>
      </c>
      <c r="AT69" s="2">
        <f>IF(AS$4=$E69, $I69*AS$55,0) + IF(AS$4&gt;$E69,MIN(AS69,$I69-SUM($J69:AS69)))</f>
        <v>3.2074690057252067</v>
      </c>
      <c r="AU69" s="2">
        <f>IF(AT$4=$E69, $I69*AT$55,0) + IF(AT$4&gt;$E69,MIN(AT69,$I69-SUM($J69:AT69)))</f>
        <v>3.2074690057252067</v>
      </c>
      <c r="AV69" s="2">
        <f>IF(AU$4=$E69, $I69*AU$55,0) + IF(AU$4&gt;$E69,MIN(AU69,$I69-SUM($J69:AU69)))</f>
        <v>3.2074690057252067</v>
      </c>
      <c r="AW69" s="2"/>
    </row>
    <row r="70" spans="5:49" ht="15" outlineLevel="1">
      <c r="E70" s="44">
        <f>INDEX($K$4:$AV$4,,COUNT(E$65:E69)+1)</f>
        <v>34789</v>
      </c>
      <c r="G70" s="2" t="s">
        <v>105</v>
      </c>
      <c r="I70" s="2">
        <f t="shared" si="62"/>
        <v>110.02886078606286</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2.8954963364753383</v>
      </c>
      <c r="Q70" s="2">
        <f>IF(P$4=$E70, $I70*P$55,0) + IF(P$4&gt;$E70,MIN(P70,$I70-SUM($J70:P70)))</f>
        <v>2.8954963364753383</v>
      </c>
      <c r="R70" s="2">
        <f>IF(Q$4=$E70, $I70*Q$55,0) + IF(Q$4&gt;$E70,MIN(Q70,$I70-SUM($J70:Q70)))</f>
        <v>2.8954963364753383</v>
      </c>
      <c r="S70" s="2">
        <f>IF(R$4=$E70, $I70*R$55,0) + IF(R$4&gt;$E70,MIN(R70,$I70-SUM($J70:R70)))</f>
        <v>2.8954963364753383</v>
      </c>
      <c r="T70" s="2">
        <f>IF(S$4=$E70, $I70*S$55,0) + IF(S$4&gt;$E70,MIN(S70,$I70-SUM($J70:S70)))</f>
        <v>2.8954963364753383</v>
      </c>
      <c r="U70" s="2">
        <f>IF(T$4=$E70, $I70*T$55,0) + IF(T$4&gt;$E70,MIN(T70,$I70-SUM($J70:T70)))</f>
        <v>2.8954963364753383</v>
      </c>
      <c r="V70" s="2">
        <f>IF(U$4=$E70, $I70*U$55,0) + IF(U$4&gt;$E70,MIN(U70,$I70-SUM($J70:U70)))</f>
        <v>2.8954963364753383</v>
      </c>
      <c r="W70" s="2">
        <f>IF(V$4=$E70, $I70*V$55,0) + IF(V$4&gt;$E70,MIN(V70,$I70-SUM($J70:V70)))</f>
        <v>2.8954963364753383</v>
      </c>
      <c r="X70" s="2">
        <f>IF(W$4=$E70, $I70*W$55,0) + IF(W$4&gt;$E70,MIN(W70,$I70-SUM($J70:W70)))</f>
        <v>2.8954963364753383</v>
      </c>
      <c r="Y70" s="2">
        <f>IF(X$4=$E70, $I70*X$55,0) + IF(X$4&gt;$E70,MIN(X70,$I70-SUM($J70:X70)))</f>
        <v>2.8954963364753383</v>
      </c>
      <c r="Z70" s="2">
        <f>IF(Y$4=$E70, $I70*Y$55,0) + IF(Y$4&gt;$E70,MIN(Y70,$I70-SUM($J70:Y70)))</f>
        <v>2.8954963364753383</v>
      </c>
      <c r="AA70" s="2">
        <f>IF(Z$4=$E70, $I70*Z$55,0) + IF(Z$4&gt;$E70,MIN(Z70,$I70-SUM($J70:Z70)))</f>
        <v>2.8954963364753383</v>
      </c>
      <c r="AB70" s="2">
        <f>IF(AA$4=$E70, $I70*AA$55,0) + IF(AA$4&gt;$E70,MIN(AA70,$I70-SUM($J70:AA70)))</f>
        <v>2.8954963364753383</v>
      </c>
      <c r="AC70" s="2">
        <f>IF(AB$4=$E70, $I70*AB$55,0) + IF(AB$4&gt;$E70,MIN(AB70,$I70-SUM($J70:AB70)))</f>
        <v>2.8954963364753383</v>
      </c>
      <c r="AD70" s="2">
        <f>IF(AC$4=$E70, $I70*AC$55,0) + IF(AC$4&gt;$E70,MIN(AC70,$I70-SUM($J70:AC70)))</f>
        <v>2.8954963364753383</v>
      </c>
      <c r="AE70" s="2">
        <f>IF(AD$4=$E70, $I70*AD$55,0) + IF(AD$4&gt;$E70,MIN(AD70,$I70-SUM($J70:AD70)))</f>
        <v>2.8954963364753383</v>
      </c>
      <c r="AF70" s="2">
        <f>IF(AE$4=$E70, $I70*AE$55,0) + IF(AE$4&gt;$E70,MIN(AE70,$I70-SUM($J70:AE70)))</f>
        <v>2.8954963364753383</v>
      </c>
      <c r="AG70" s="2">
        <f>IF(AF$4=$E70, $I70*AF$55,0) + IF(AF$4&gt;$E70,MIN(AF70,$I70-SUM($J70:AF70)))</f>
        <v>2.8954963364753383</v>
      </c>
      <c r="AH70" s="2">
        <f>IF(AG$4=$E70, $I70*AG$55,0) + IF(AG$4&gt;$E70,MIN(AG70,$I70-SUM($J70:AG70)))</f>
        <v>2.8954963364753383</v>
      </c>
      <c r="AI70" s="2">
        <f>IF(AH$4=$E70, $I70*AH$55,0) + IF(AH$4&gt;$E70,MIN(AH70,$I70-SUM($J70:AH70)))</f>
        <v>2.8954963364753383</v>
      </c>
      <c r="AJ70" s="2">
        <f>IF(AI$4=$E70, $I70*AI$55,0) + IF(AI$4&gt;$E70,MIN(AI70,$I70-SUM($J70:AI70)))</f>
        <v>2.8954963364753383</v>
      </c>
      <c r="AK70" s="2">
        <f>IF(AJ$4=$E70, $I70*AJ$55,0) + IF(AJ$4&gt;$E70,MIN(AJ70,$I70-SUM($J70:AJ70)))</f>
        <v>2.8954963364753383</v>
      </c>
      <c r="AL70" s="2">
        <f>IF(AK$4=$E70, $I70*AK$55,0) + IF(AK$4&gt;$E70,MIN(AK70,$I70-SUM($J70:AK70)))</f>
        <v>2.8954963364753383</v>
      </c>
      <c r="AM70" s="2">
        <f>IF(AL$4=$E70, $I70*AL$55,0) + IF(AL$4&gt;$E70,MIN(AL70,$I70-SUM($J70:AL70)))</f>
        <v>2.8954963364753383</v>
      </c>
      <c r="AN70" s="2">
        <f>IF(AM$4=$E70, $I70*AM$55,0) + IF(AM$4&gt;$E70,MIN(AM70,$I70-SUM($J70:AM70)))</f>
        <v>2.8954963364753383</v>
      </c>
      <c r="AO70" s="2">
        <f>IF(AN$4=$E70, $I70*AN$55,0) + IF(AN$4&gt;$E70,MIN(AN70,$I70-SUM($J70:AN70)))</f>
        <v>2.8954963364753383</v>
      </c>
      <c r="AP70" s="2">
        <f>IF(AO$4=$E70, $I70*AO$55,0) + IF(AO$4&gt;$E70,MIN(AO70,$I70-SUM($J70:AO70)))</f>
        <v>2.8954963364753383</v>
      </c>
      <c r="AQ70" s="57">
        <f>IF(AP$4=$E70, $I70*AP$55,0) + IF(AP$4&gt;$E70,MIN(AP70,$I70-SUM($J70:AP70)))</f>
        <v>2.8954963364753383</v>
      </c>
      <c r="AR70" s="2">
        <f>IF(AQ$4=$E70, $I70*AQ$55,0) + IF(AQ$4&gt;$E70,MIN(AQ70,$I70-SUM($J70:AQ70)))</f>
        <v>2.8954963364753383</v>
      </c>
      <c r="AS70" s="2">
        <f>IF(AR$4=$E70, $I70*AR$55,0) + IF(AR$4&gt;$E70,MIN(AR70,$I70-SUM($J70:AR70)))</f>
        <v>2.8954963364753383</v>
      </c>
      <c r="AT70" s="2">
        <f>IF(AS$4=$E70, $I70*AS$55,0) + IF(AS$4&gt;$E70,MIN(AS70,$I70-SUM($J70:AS70)))</f>
        <v>2.8954963364753383</v>
      </c>
      <c r="AU70" s="2">
        <f>IF(AT$4=$E70, $I70*AT$55,0) + IF(AT$4&gt;$E70,MIN(AT70,$I70-SUM($J70:AT70)))</f>
        <v>2.8954963364753383</v>
      </c>
      <c r="AV70" s="2">
        <f>IF(AU$4=$E70, $I70*AU$55,0) + IF(AU$4&gt;$E70,MIN(AU70,$I70-SUM($J70:AU70)))</f>
        <v>2.8954963364753383</v>
      </c>
      <c r="AW70" s="2"/>
    </row>
    <row r="71" spans="5:49" ht="15" outlineLevel="1">
      <c r="E71" s="44">
        <f>INDEX($K$4:$AV$4,,COUNT(E$65:E70)+1)</f>
        <v>35155</v>
      </c>
      <c r="G71" s="2" t="s">
        <v>105</v>
      </c>
      <c r="I71" s="2">
        <f t="shared" si="62"/>
        <v>117.06774413601302</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3.0807301088424479</v>
      </c>
      <c r="R71" s="2">
        <f>IF(Q$4=$E71, $I71*Q$55,0) + IF(Q$4&gt;$E71,MIN(Q71,$I71-SUM($J71:Q71)))</f>
        <v>3.0807301088424479</v>
      </c>
      <c r="S71" s="2">
        <f>IF(R$4=$E71, $I71*R$55,0) + IF(R$4&gt;$E71,MIN(R71,$I71-SUM($J71:R71)))</f>
        <v>3.0807301088424479</v>
      </c>
      <c r="T71" s="2">
        <f>IF(S$4=$E71, $I71*S$55,0) + IF(S$4&gt;$E71,MIN(S71,$I71-SUM($J71:S71)))</f>
        <v>3.0807301088424479</v>
      </c>
      <c r="U71" s="2">
        <f>IF(T$4=$E71, $I71*T$55,0) + IF(T$4&gt;$E71,MIN(T71,$I71-SUM($J71:T71)))</f>
        <v>3.0807301088424479</v>
      </c>
      <c r="V71" s="2">
        <f>IF(U$4=$E71, $I71*U$55,0) + IF(U$4&gt;$E71,MIN(U71,$I71-SUM($J71:U71)))</f>
        <v>3.0807301088424479</v>
      </c>
      <c r="W71" s="2">
        <f>IF(V$4=$E71, $I71*V$55,0) + IF(V$4&gt;$E71,MIN(V71,$I71-SUM($J71:V71)))</f>
        <v>3.0807301088424479</v>
      </c>
      <c r="X71" s="2">
        <f>IF(W$4=$E71, $I71*W$55,0) + IF(W$4&gt;$E71,MIN(W71,$I71-SUM($J71:W71)))</f>
        <v>3.0807301088424479</v>
      </c>
      <c r="Y71" s="2">
        <f>IF(X$4=$E71, $I71*X$55,0) + IF(X$4&gt;$E71,MIN(X71,$I71-SUM($J71:X71)))</f>
        <v>3.0807301088424479</v>
      </c>
      <c r="Z71" s="2">
        <f>IF(Y$4=$E71, $I71*Y$55,0) + IF(Y$4&gt;$E71,MIN(Y71,$I71-SUM($J71:Y71)))</f>
        <v>3.0807301088424479</v>
      </c>
      <c r="AA71" s="2">
        <f>IF(Z$4=$E71, $I71*Z$55,0) + IF(Z$4&gt;$E71,MIN(Z71,$I71-SUM($J71:Z71)))</f>
        <v>3.0807301088424479</v>
      </c>
      <c r="AB71" s="2">
        <f>IF(AA$4=$E71, $I71*AA$55,0) + IF(AA$4&gt;$E71,MIN(AA71,$I71-SUM($J71:AA71)))</f>
        <v>3.0807301088424479</v>
      </c>
      <c r="AC71" s="2">
        <f>IF(AB$4=$E71, $I71*AB$55,0) + IF(AB$4&gt;$E71,MIN(AB71,$I71-SUM($J71:AB71)))</f>
        <v>3.0807301088424479</v>
      </c>
      <c r="AD71" s="2">
        <f>IF(AC$4=$E71, $I71*AC$55,0) + IF(AC$4&gt;$E71,MIN(AC71,$I71-SUM($J71:AC71)))</f>
        <v>3.0807301088424479</v>
      </c>
      <c r="AE71" s="2">
        <f>IF(AD$4=$E71, $I71*AD$55,0) + IF(AD$4&gt;$E71,MIN(AD71,$I71-SUM($J71:AD71)))</f>
        <v>3.0807301088424479</v>
      </c>
      <c r="AF71" s="2">
        <f>IF(AE$4=$E71, $I71*AE$55,0) + IF(AE$4&gt;$E71,MIN(AE71,$I71-SUM($J71:AE71)))</f>
        <v>3.0807301088424479</v>
      </c>
      <c r="AG71" s="2">
        <f>IF(AF$4=$E71, $I71*AF$55,0) + IF(AF$4&gt;$E71,MIN(AF71,$I71-SUM($J71:AF71)))</f>
        <v>3.0807301088424479</v>
      </c>
      <c r="AH71" s="2">
        <f>IF(AG$4=$E71, $I71*AG$55,0) + IF(AG$4&gt;$E71,MIN(AG71,$I71-SUM($J71:AG71)))</f>
        <v>3.0807301088424479</v>
      </c>
      <c r="AI71" s="2">
        <f>IF(AH$4=$E71, $I71*AH$55,0) + IF(AH$4&gt;$E71,MIN(AH71,$I71-SUM($J71:AH71)))</f>
        <v>3.0807301088424479</v>
      </c>
      <c r="AJ71" s="2">
        <f>IF(AI$4=$E71, $I71*AI$55,0) + IF(AI$4&gt;$E71,MIN(AI71,$I71-SUM($J71:AI71)))</f>
        <v>3.0807301088424479</v>
      </c>
      <c r="AK71" s="2">
        <f>IF(AJ$4=$E71, $I71*AJ$55,0) + IF(AJ$4&gt;$E71,MIN(AJ71,$I71-SUM($J71:AJ71)))</f>
        <v>3.0807301088424479</v>
      </c>
      <c r="AL71" s="2">
        <f>IF(AK$4=$E71, $I71*AK$55,0) + IF(AK$4&gt;$E71,MIN(AK71,$I71-SUM($J71:AK71)))</f>
        <v>3.0807301088424479</v>
      </c>
      <c r="AM71" s="2">
        <f>IF(AL$4=$E71, $I71*AL$55,0) + IF(AL$4&gt;$E71,MIN(AL71,$I71-SUM($J71:AL71)))</f>
        <v>3.0807301088424479</v>
      </c>
      <c r="AN71" s="2">
        <f>IF(AM$4=$E71, $I71*AM$55,0) + IF(AM$4&gt;$E71,MIN(AM71,$I71-SUM($J71:AM71)))</f>
        <v>3.0807301088424479</v>
      </c>
      <c r="AO71" s="2">
        <f>IF(AN$4=$E71, $I71*AN$55,0) + IF(AN$4&gt;$E71,MIN(AN71,$I71-SUM($J71:AN71)))</f>
        <v>3.0807301088424479</v>
      </c>
      <c r="AP71" s="2">
        <f>IF(AO$4=$E71, $I71*AO$55,0) + IF(AO$4&gt;$E71,MIN(AO71,$I71-SUM($J71:AO71)))</f>
        <v>3.0807301088424479</v>
      </c>
      <c r="AQ71" s="57">
        <f>IF(AP$4=$E71, $I71*AP$55,0) + IF(AP$4&gt;$E71,MIN(AP71,$I71-SUM($J71:AP71)))</f>
        <v>3.0807301088424479</v>
      </c>
      <c r="AR71" s="2">
        <f>IF(AQ$4=$E71, $I71*AQ$55,0) + IF(AQ$4&gt;$E71,MIN(AQ71,$I71-SUM($J71:AQ71)))</f>
        <v>3.0807301088424479</v>
      </c>
      <c r="AS71" s="2">
        <f>IF(AR$4=$E71, $I71*AR$55,0) + IF(AR$4&gt;$E71,MIN(AR71,$I71-SUM($J71:AR71)))</f>
        <v>3.0807301088424479</v>
      </c>
      <c r="AT71" s="2">
        <f>IF(AS$4=$E71, $I71*AS$55,0) + IF(AS$4&gt;$E71,MIN(AS71,$I71-SUM($J71:AS71)))</f>
        <v>3.0807301088424479</v>
      </c>
      <c r="AU71" s="2">
        <f>IF(AT$4=$E71, $I71*AT$55,0) + IF(AT$4&gt;$E71,MIN(AT71,$I71-SUM($J71:AT71)))</f>
        <v>3.0807301088424479</v>
      </c>
      <c r="AV71" s="2">
        <f>IF(AU$4=$E71, $I71*AU$55,0) + IF(AU$4&gt;$E71,MIN(AU71,$I71-SUM($J71:AU71)))</f>
        <v>3.0807301088424479</v>
      </c>
      <c r="AW71" s="2"/>
    </row>
    <row r="72" spans="5:49" ht="15" outlineLevel="1">
      <c r="E72" s="44">
        <f>INDEX($K$4:$AV$4,,COUNT(E$65:E71)+1)</f>
        <v>35520</v>
      </c>
      <c r="G72" s="2" t="s">
        <v>105</v>
      </c>
      <c r="I72" s="2">
        <f t="shared" si="62"/>
        <v>90.764548459883514</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2.3885407489443029</v>
      </c>
      <c r="S72" s="2">
        <f>IF(R$4=$E72, $I72*R$55,0) + IF(R$4&gt;$E72,MIN(R72,$I72-SUM($J72:R72)))</f>
        <v>2.3885407489443029</v>
      </c>
      <c r="T72" s="2">
        <f>IF(S$4=$E72, $I72*S$55,0) + IF(S$4&gt;$E72,MIN(S72,$I72-SUM($J72:S72)))</f>
        <v>2.3885407489443029</v>
      </c>
      <c r="U72" s="2">
        <f>IF(T$4=$E72, $I72*T$55,0) + IF(T$4&gt;$E72,MIN(T72,$I72-SUM($J72:T72)))</f>
        <v>2.3885407489443029</v>
      </c>
      <c r="V72" s="2">
        <f>IF(U$4=$E72, $I72*U$55,0) + IF(U$4&gt;$E72,MIN(U72,$I72-SUM($J72:U72)))</f>
        <v>2.3885407489443029</v>
      </c>
      <c r="W72" s="2">
        <f>IF(V$4=$E72, $I72*V$55,0) + IF(V$4&gt;$E72,MIN(V72,$I72-SUM($J72:V72)))</f>
        <v>2.3885407489443029</v>
      </c>
      <c r="X72" s="2">
        <f>IF(W$4=$E72, $I72*W$55,0) + IF(W$4&gt;$E72,MIN(W72,$I72-SUM($J72:W72)))</f>
        <v>2.3885407489443029</v>
      </c>
      <c r="Y72" s="2">
        <f>IF(X$4=$E72, $I72*X$55,0) + IF(X$4&gt;$E72,MIN(X72,$I72-SUM($J72:X72)))</f>
        <v>2.3885407489443029</v>
      </c>
      <c r="Z72" s="2">
        <f>IF(Y$4=$E72, $I72*Y$55,0) + IF(Y$4&gt;$E72,MIN(Y72,$I72-SUM($J72:Y72)))</f>
        <v>2.3885407489443029</v>
      </c>
      <c r="AA72" s="2">
        <f>IF(Z$4=$E72, $I72*Z$55,0) + IF(Z$4&gt;$E72,MIN(Z72,$I72-SUM($J72:Z72)))</f>
        <v>2.3885407489443029</v>
      </c>
      <c r="AB72" s="2">
        <f>IF(AA$4=$E72, $I72*AA$55,0) + IF(AA$4&gt;$E72,MIN(AA72,$I72-SUM($J72:AA72)))</f>
        <v>2.3885407489443029</v>
      </c>
      <c r="AC72" s="2">
        <f>IF(AB$4=$E72, $I72*AB$55,0) + IF(AB$4&gt;$E72,MIN(AB72,$I72-SUM($J72:AB72)))</f>
        <v>2.3885407489443029</v>
      </c>
      <c r="AD72" s="2">
        <f>IF(AC$4=$E72, $I72*AC$55,0) + IF(AC$4&gt;$E72,MIN(AC72,$I72-SUM($J72:AC72)))</f>
        <v>2.3885407489443029</v>
      </c>
      <c r="AE72" s="2">
        <f>IF(AD$4=$E72, $I72*AD$55,0) + IF(AD$4&gt;$E72,MIN(AD72,$I72-SUM($J72:AD72)))</f>
        <v>2.3885407489443029</v>
      </c>
      <c r="AF72" s="2">
        <f>IF(AE$4=$E72, $I72*AE$55,0) + IF(AE$4&gt;$E72,MIN(AE72,$I72-SUM($J72:AE72)))</f>
        <v>2.3885407489443029</v>
      </c>
      <c r="AG72" s="2">
        <f>IF(AF$4=$E72, $I72*AF$55,0) + IF(AF$4&gt;$E72,MIN(AF72,$I72-SUM($J72:AF72)))</f>
        <v>2.3885407489443029</v>
      </c>
      <c r="AH72" s="2">
        <f>IF(AG$4=$E72, $I72*AG$55,0) + IF(AG$4&gt;$E72,MIN(AG72,$I72-SUM($J72:AG72)))</f>
        <v>2.3885407489443029</v>
      </c>
      <c r="AI72" s="2">
        <f>IF(AH$4=$E72, $I72*AH$55,0) + IF(AH$4&gt;$E72,MIN(AH72,$I72-SUM($J72:AH72)))</f>
        <v>2.3885407489443029</v>
      </c>
      <c r="AJ72" s="2">
        <f>IF(AI$4=$E72, $I72*AI$55,0) + IF(AI$4&gt;$E72,MIN(AI72,$I72-SUM($J72:AI72)))</f>
        <v>2.3885407489443029</v>
      </c>
      <c r="AK72" s="2">
        <f>IF(AJ$4=$E72, $I72*AJ$55,0) + IF(AJ$4&gt;$E72,MIN(AJ72,$I72-SUM($J72:AJ72)))</f>
        <v>2.3885407489443029</v>
      </c>
      <c r="AL72" s="2">
        <f>IF(AK$4=$E72, $I72*AK$55,0) + IF(AK$4&gt;$E72,MIN(AK72,$I72-SUM($J72:AK72)))</f>
        <v>2.3885407489443029</v>
      </c>
      <c r="AM72" s="2">
        <f>IF(AL$4=$E72, $I72*AL$55,0) + IF(AL$4&gt;$E72,MIN(AL72,$I72-SUM($J72:AL72)))</f>
        <v>2.3885407489443029</v>
      </c>
      <c r="AN72" s="2">
        <f>IF(AM$4=$E72, $I72*AM$55,0) + IF(AM$4&gt;$E72,MIN(AM72,$I72-SUM($J72:AM72)))</f>
        <v>2.3885407489443029</v>
      </c>
      <c r="AO72" s="2">
        <f>IF(AN$4=$E72, $I72*AN$55,0) + IF(AN$4&gt;$E72,MIN(AN72,$I72-SUM($J72:AN72)))</f>
        <v>2.3885407489443029</v>
      </c>
      <c r="AP72" s="2">
        <f>IF(AO$4=$E72, $I72*AO$55,0) + IF(AO$4&gt;$E72,MIN(AO72,$I72-SUM($J72:AO72)))</f>
        <v>2.3885407489443029</v>
      </c>
      <c r="AQ72" s="57">
        <f>IF(AP$4=$E72, $I72*AP$55,0) + IF(AP$4&gt;$E72,MIN(AP72,$I72-SUM($J72:AP72)))</f>
        <v>2.3885407489443029</v>
      </c>
      <c r="AR72" s="2">
        <f>IF(AQ$4=$E72, $I72*AQ$55,0) + IF(AQ$4&gt;$E72,MIN(AQ72,$I72-SUM($J72:AQ72)))</f>
        <v>2.3885407489443029</v>
      </c>
      <c r="AS72" s="2">
        <f>IF(AR$4=$E72, $I72*AR$55,0) + IF(AR$4&gt;$E72,MIN(AR72,$I72-SUM($J72:AR72)))</f>
        <v>2.3885407489443029</v>
      </c>
      <c r="AT72" s="2">
        <f>IF(AS$4=$E72, $I72*AS$55,0) + IF(AS$4&gt;$E72,MIN(AS72,$I72-SUM($J72:AS72)))</f>
        <v>2.3885407489443029</v>
      </c>
      <c r="AU72" s="2">
        <f>IF(AT$4=$E72, $I72*AT$55,0) + IF(AT$4&gt;$E72,MIN(AT72,$I72-SUM($J72:AT72)))</f>
        <v>2.3885407489443029</v>
      </c>
      <c r="AV72" s="2">
        <f>IF(AU$4=$E72, $I72*AU$55,0) + IF(AU$4&gt;$E72,MIN(AU72,$I72-SUM($J72:AU72)))</f>
        <v>2.3885407489443029</v>
      </c>
      <c r="AW72" s="2"/>
    </row>
    <row r="73" spans="5:49" ht="15" outlineLevel="1">
      <c r="E73" s="44">
        <f>INDEX($K$4:$AV$4,,COUNT(E$65:E72)+1)</f>
        <v>35885</v>
      </c>
      <c r="G73" s="2" t="s">
        <v>105</v>
      </c>
      <c r="I73" s="2">
        <f t="shared" si="62"/>
        <v>100.39670462297319</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2.6420185427098208</v>
      </c>
      <c r="T73" s="2">
        <f>IF(S$4=$E73, $I73*S$55,0) + IF(S$4&gt;$E73,MIN(S73,$I73-SUM($J73:S73)))</f>
        <v>2.6420185427098208</v>
      </c>
      <c r="U73" s="2">
        <f>IF(T$4=$E73, $I73*T$55,0) + IF(T$4&gt;$E73,MIN(T73,$I73-SUM($J73:T73)))</f>
        <v>2.6420185427098208</v>
      </c>
      <c r="V73" s="2">
        <f>IF(U$4=$E73, $I73*U$55,0) + IF(U$4&gt;$E73,MIN(U73,$I73-SUM($J73:U73)))</f>
        <v>2.6420185427098208</v>
      </c>
      <c r="W73" s="2">
        <f>IF(V$4=$E73, $I73*V$55,0) + IF(V$4&gt;$E73,MIN(V73,$I73-SUM($J73:V73)))</f>
        <v>2.6420185427098208</v>
      </c>
      <c r="X73" s="2">
        <f>IF(W$4=$E73, $I73*W$55,0) + IF(W$4&gt;$E73,MIN(W73,$I73-SUM($J73:W73)))</f>
        <v>2.6420185427098208</v>
      </c>
      <c r="Y73" s="2">
        <f>IF(X$4=$E73, $I73*X$55,0) + IF(X$4&gt;$E73,MIN(X73,$I73-SUM($J73:X73)))</f>
        <v>2.6420185427098208</v>
      </c>
      <c r="Z73" s="2">
        <f>IF(Y$4=$E73, $I73*Y$55,0) + IF(Y$4&gt;$E73,MIN(Y73,$I73-SUM($J73:Y73)))</f>
        <v>2.6420185427098208</v>
      </c>
      <c r="AA73" s="2">
        <f>IF(Z$4=$E73, $I73*Z$55,0) + IF(Z$4&gt;$E73,MIN(Z73,$I73-SUM($J73:Z73)))</f>
        <v>2.6420185427098208</v>
      </c>
      <c r="AB73" s="2">
        <f>IF(AA$4=$E73, $I73*AA$55,0) + IF(AA$4&gt;$E73,MIN(AA73,$I73-SUM($J73:AA73)))</f>
        <v>2.6420185427098208</v>
      </c>
      <c r="AC73" s="2">
        <f>IF(AB$4=$E73, $I73*AB$55,0) + IF(AB$4&gt;$E73,MIN(AB73,$I73-SUM($J73:AB73)))</f>
        <v>2.6420185427098208</v>
      </c>
      <c r="AD73" s="2">
        <f>IF(AC$4=$E73, $I73*AC$55,0) + IF(AC$4&gt;$E73,MIN(AC73,$I73-SUM($J73:AC73)))</f>
        <v>2.6420185427098208</v>
      </c>
      <c r="AE73" s="2">
        <f>IF(AD$4=$E73, $I73*AD$55,0) + IF(AD$4&gt;$E73,MIN(AD73,$I73-SUM($J73:AD73)))</f>
        <v>2.6420185427098208</v>
      </c>
      <c r="AF73" s="2">
        <f>IF(AE$4=$E73, $I73*AE$55,0) + IF(AE$4&gt;$E73,MIN(AE73,$I73-SUM($J73:AE73)))</f>
        <v>2.6420185427098208</v>
      </c>
      <c r="AG73" s="2">
        <f>IF(AF$4=$E73, $I73*AF$55,0) + IF(AF$4&gt;$E73,MIN(AF73,$I73-SUM($J73:AF73)))</f>
        <v>2.6420185427098208</v>
      </c>
      <c r="AH73" s="2">
        <f>IF(AG$4=$E73, $I73*AG$55,0) + IF(AG$4&gt;$E73,MIN(AG73,$I73-SUM($J73:AG73)))</f>
        <v>2.6420185427098208</v>
      </c>
      <c r="AI73" s="2">
        <f>IF(AH$4=$E73, $I73*AH$55,0) + IF(AH$4&gt;$E73,MIN(AH73,$I73-SUM($J73:AH73)))</f>
        <v>2.6420185427098208</v>
      </c>
      <c r="AJ73" s="2">
        <f>IF(AI$4=$E73, $I73*AI$55,0) + IF(AI$4&gt;$E73,MIN(AI73,$I73-SUM($J73:AI73)))</f>
        <v>2.6420185427098208</v>
      </c>
      <c r="AK73" s="2">
        <f>IF(AJ$4=$E73, $I73*AJ$55,0) + IF(AJ$4&gt;$E73,MIN(AJ73,$I73-SUM($J73:AJ73)))</f>
        <v>2.6420185427098208</v>
      </c>
      <c r="AL73" s="2">
        <f>IF(AK$4=$E73, $I73*AK$55,0) + IF(AK$4&gt;$E73,MIN(AK73,$I73-SUM($J73:AK73)))</f>
        <v>2.6420185427098208</v>
      </c>
      <c r="AM73" s="2">
        <f>IF(AL$4=$E73, $I73*AL$55,0) + IF(AL$4&gt;$E73,MIN(AL73,$I73-SUM($J73:AL73)))</f>
        <v>2.6420185427098208</v>
      </c>
      <c r="AN73" s="2">
        <f>IF(AM$4=$E73, $I73*AM$55,0) + IF(AM$4&gt;$E73,MIN(AM73,$I73-SUM($J73:AM73)))</f>
        <v>2.6420185427098208</v>
      </c>
      <c r="AO73" s="2">
        <f>IF(AN$4=$E73, $I73*AN$55,0) + IF(AN$4&gt;$E73,MIN(AN73,$I73-SUM($J73:AN73)))</f>
        <v>2.6420185427098208</v>
      </c>
      <c r="AP73" s="2">
        <f>IF(AO$4=$E73, $I73*AO$55,0) + IF(AO$4&gt;$E73,MIN(AO73,$I73-SUM($J73:AO73)))</f>
        <v>2.6420185427098208</v>
      </c>
      <c r="AQ73" s="57">
        <f>IF(AP$4=$E73, $I73*AP$55,0) + IF(AP$4&gt;$E73,MIN(AP73,$I73-SUM($J73:AP73)))</f>
        <v>2.6420185427098208</v>
      </c>
      <c r="AR73" s="2">
        <f>IF(AQ$4=$E73, $I73*AQ$55,0) + IF(AQ$4&gt;$E73,MIN(AQ73,$I73-SUM($J73:AQ73)))</f>
        <v>2.6420185427098208</v>
      </c>
      <c r="AS73" s="2">
        <f>IF(AR$4=$E73, $I73*AR$55,0) + IF(AR$4&gt;$E73,MIN(AR73,$I73-SUM($J73:AR73)))</f>
        <v>2.6420185427098208</v>
      </c>
      <c r="AT73" s="2">
        <f>IF(AS$4=$E73, $I73*AS$55,0) + IF(AS$4&gt;$E73,MIN(AS73,$I73-SUM($J73:AS73)))</f>
        <v>2.6420185427098208</v>
      </c>
      <c r="AU73" s="2">
        <f>IF(AT$4=$E73, $I73*AT$55,0) + IF(AT$4&gt;$E73,MIN(AT73,$I73-SUM($J73:AT73)))</f>
        <v>2.6420185427098208</v>
      </c>
      <c r="AV73" s="2">
        <f>IF(AU$4=$E73, $I73*AU$55,0) + IF(AU$4&gt;$E73,MIN(AU73,$I73-SUM($J73:AU73)))</f>
        <v>2.6420185427098208</v>
      </c>
      <c r="AW73" s="2"/>
    </row>
    <row r="74" spans="5:49" ht="15" outlineLevel="1">
      <c r="E74" s="44">
        <f>INDEX($K$4:$AV$4,,COUNT(E$65:E73)+1)</f>
        <v>36250</v>
      </c>
      <c r="G74" s="2" t="s">
        <v>105</v>
      </c>
      <c r="I74" s="2">
        <f t="shared" si="62"/>
        <v>111.19383237494276</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2.9261534835511251</v>
      </c>
      <c r="U74" s="2">
        <f>IF(T$4=$E74, $I74*T$55,0) + IF(T$4&gt;$E74,MIN(T74,$I74-SUM($J74:T74)))</f>
        <v>2.9261534835511251</v>
      </c>
      <c r="V74" s="2">
        <f>IF(U$4=$E74, $I74*U$55,0) + IF(U$4&gt;$E74,MIN(U74,$I74-SUM($J74:U74)))</f>
        <v>2.9261534835511251</v>
      </c>
      <c r="W74" s="2">
        <f>IF(V$4=$E74, $I74*V$55,0) + IF(V$4&gt;$E74,MIN(V74,$I74-SUM($J74:V74)))</f>
        <v>2.9261534835511251</v>
      </c>
      <c r="X74" s="2">
        <f>IF(W$4=$E74, $I74*W$55,0) + IF(W$4&gt;$E74,MIN(W74,$I74-SUM($J74:W74)))</f>
        <v>2.9261534835511251</v>
      </c>
      <c r="Y74" s="2">
        <f>IF(X$4=$E74, $I74*X$55,0) + IF(X$4&gt;$E74,MIN(X74,$I74-SUM($J74:X74)))</f>
        <v>2.9261534835511251</v>
      </c>
      <c r="Z74" s="2">
        <f>IF(Y$4=$E74, $I74*Y$55,0) + IF(Y$4&gt;$E74,MIN(Y74,$I74-SUM($J74:Y74)))</f>
        <v>2.9261534835511251</v>
      </c>
      <c r="AA74" s="2">
        <f>IF(Z$4=$E74, $I74*Z$55,0) + IF(Z$4&gt;$E74,MIN(Z74,$I74-SUM($J74:Z74)))</f>
        <v>2.9261534835511251</v>
      </c>
      <c r="AB74" s="2">
        <f>IF(AA$4=$E74, $I74*AA$55,0) + IF(AA$4&gt;$E74,MIN(AA74,$I74-SUM($J74:AA74)))</f>
        <v>2.9261534835511251</v>
      </c>
      <c r="AC74" s="2">
        <f>IF(AB$4=$E74, $I74*AB$55,0) + IF(AB$4&gt;$E74,MIN(AB74,$I74-SUM($J74:AB74)))</f>
        <v>2.9261534835511251</v>
      </c>
      <c r="AD74" s="2">
        <f>IF(AC$4=$E74, $I74*AC$55,0) + IF(AC$4&gt;$E74,MIN(AC74,$I74-SUM($J74:AC74)))</f>
        <v>2.9261534835511251</v>
      </c>
      <c r="AE74" s="2">
        <f>IF(AD$4=$E74, $I74*AD$55,0) + IF(AD$4&gt;$E74,MIN(AD74,$I74-SUM($J74:AD74)))</f>
        <v>2.9261534835511251</v>
      </c>
      <c r="AF74" s="2">
        <f>IF(AE$4=$E74, $I74*AE$55,0) + IF(AE$4&gt;$E74,MIN(AE74,$I74-SUM($J74:AE74)))</f>
        <v>2.9261534835511251</v>
      </c>
      <c r="AG74" s="2">
        <f>IF(AF$4=$E74, $I74*AF$55,0) + IF(AF$4&gt;$E74,MIN(AF74,$I74-SUM($J74:AF74)))</f>
        <v>2.9261534835511251</v>
      </c>
      <c r="AH74" s="2">
        <f>IF(AG$4=$E74, $I74*AG$55,0) + IF(AG$4&gt;$E74,MIN(AG74,$I74-SUM($J74:AG74)))</f>
        <v>2.9261534835511251</v>
      </c>
      <c r="AI74" s="2">
        <f>IF(AH$4=$E74, $I74*AH$55,0) + IF(AH$4&gt;$E74,MIN(AH74,$I74-SUM($J74:AH74)))</f>
        <v>2.9261534835511251</v>
      </c>
      <c r="AJ74" s="2">
        <f>IF(AI$4=$E74, $I74*AI$55,0) + IF(AI$4&gt;$E74,MIN(AI74,$I74-SUM($J74:AI74)))</f>
        <v>2.9261534835511251</v>
      </c>
      <c r="AK74" s="2">
        <f>IF(AJ$4=$E74, $I74*AJ$55,0) + IF(AJ$4&gt;$E74,MIN(AJ74,$I74-SUM($J74:AJ74)))</f>
        <v>2.9261534835511251</v>
      </c>
      <c r="AL74" s="2">
        <f>IF(AK$4=$E74, $I74*AK$55,0) + IF(AK$4&gt;$E74,MIN(AK74,$I74-SUM($J74:AK74)))</f>
        <v>2.9261534835511251</v>
      </c>
      <c r="AM74" s="2">
        <f>IF(AL$4=$E74, $I74*AL$55,0) + IF(AL$4&gt;$E74,MIN(AL74,$I74-SUM($J74:AL74)))</f>
        <v>2.9261534835511251</v>
      </c>
      <c r="AN74" s="2">
        <f>IF(AM$4=$E74, $I74*AM$55,0) + IF(AM$4&gt;$E74,MIN(AM74,$I74-SUM($J74:AM74)))</f>
        <v>2.9261534835511251</v>
      </c>
      <c r="AO74" s="2">
        <f>IF(AN$4=$E74, $I74*AN$55,0) + IF(AN$4&gt;$E74,MIN(AN74,$I74-SUM($J74:AN74)))</f>
        <v>2.9261534835511251</v>
      </c>
      <c r="AP74" s="2">
        <f>IF(AO$4=$E74, $I74*AO$55,0) + IF(AO$4&gt;$E74,MIN(AO74,$I74-SUM($J74:AO74)))</f>
        <v>2.9261534835511251</v>
      </c>
      <c r="AQ74" s="57">
        <f>IF(AP$4=$E74, $I74*AP$55,0) + IF(AP$4&gt;$E74,MIN(AP74,$I74-SUM($J74:AP74)))</f>
        <v>2.9261534835511251</v>
      </c>
      <c r="AR74" s="2">
        <f>IF(AQ$4=$E74, $I74*AQ$55,0) + IF(AQ$4&gt;$E74,MIN(AQ74,$I74-SUM($J74:AQ74)))</f>
        <v>2.9261534835511251</v>
      </c>
      <c r="AS74" s="2">
        <f>IF(AR$4=$E74, $I74*AR$55,0) + IF(AR$4&gt;$E74,MIN(AR74,$I74-SUM($J74:AR74)))</f>
        <v>2.9261534835511251</v>
      </c>
      <c r="AT74" s="2">
        <f>IF(AS$4=$E74, $I74*AS$55,0) + IF(AS$4&gt;$E74,MIN(AS74,$I74-SUM($J74:AS74)))</f>
        <v>2.9261534835511251</v>
      </c>
      <c r="AU74" s="2">
        <f>IF(AT$4=$E74, $I74*AT$55,0) + IF(AT$4&gt;$E74,MIN(AT74,$I74-SUM($J74:AT74)))</f>
        <v>2.9261534835511251</v>
      </c>
      <c r="AV74" s="2">
        <f>IF(AU$4=$E74, $I74*AU$55,0) + IF(AU$4&gt;$E74,MIN(AU74,$I74-SUM($J74:AU74)))</f>
        <v>2.9261534835511251</v>
      </c>
      <c r="AW74" s="2"/>
    </row>
    <row r="75" spans="5:49" ht="15" outlineLevel="1">
      <c r="E75" s="44">
        <f>INDEX($K$4:$AV$4,,COUNT(E$65:E74)+1)</f>
        <v>36616</v>
      </c>
      <c r="G75" s="2" t="s">
        <v>105</v>
      </c>
      <c r="I75" s="2">
        <f t="shared" si="62"/>
        <v>103.09538122432622</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2.7130363480085844</v>
      </c>
      <c r="V75" s="2">
        <f>IF(U$4=$E75, $I75*U$55,0) + IF(U$4&gt;$E75,MIN(U75,$I75-SUM($J75:U75)))</f>
        <v>2.7130363480085844</v>
      </c>
      <c r="W75" s="2">
        <f>IF(V$4=$E75, $I75*V$55,0) + IF(V$4&gt;$E75,MIN(V75,$I75-SUM($J75:V75)))</f>
        <v>2.7130363480085844</v>
      </c>
      <c r="X75" s="2">
        <f>IF(W$4=$E75, $I75*W$55,0) + IF(W$4&gt;$E75,MIN(W75,$I75-SUM($J75:W75)))</f>
        <v>2.7130363480085844</v>
      </c>
      <c r="Y75" s="2">
        <f>IF(X$4=$E75, $I75*X$55,0) + IF(X$4&gt;$E75,MIN(X75,$I75-SUM($J75:X75)))</f>
        <v>2.7130363480085844</v>
      </c>
      <c r="Z75" s="2">
        <f>IF(Y$4=$E75, $I75*Y$55,0) + IF(Y$4&gt;$E75,MIN(Y75,$I75-SUM($J75:Y75)))</f>
        <v>2.7130363480085844</v>
      </c>
      <c r="AA75" s="2">
        <f>IF(Z$4=$E75, $I75*Z$55,0) + IF(Z$4&gt;$E75,MIN(Z75,$I75-SUM($J75:Z75)))</f>
        <v>2.7130363480085844</v>
      </c>
      <c r="AB75" s="2">
        <f>IF(AA$4=$E75, $I75*AA$55,0) + IF(AA$4&gt;$E75,MIN(AA75,$I75-SUM($J75:AA75)))</f>
        <v>2.7130363480085844</v>
      </c>
      <c r="AC75" s="2">
        <f>IF(AB$4=$E75, $I75*AB$55,0) + IF(AB$4&gt;$E75,MIN(AB75,$I75-SUM($J75:AB75)))</f>
        <v>2.7130363480085844</v>
      </c>
      <c r="AD75" s="2">
        <f>IF(AC$4=$E75, $I75*AC$55,0) + IF(AC$4&gt;$E75,MIN(AC75,$I75-SUM($J75:AC75)))</f>
        <v>2.7130363480085844</v>
      </c>
      <c r="AE75" s="2">
        <f>IF(AD$4=$E75, $I75*AD$55,0) + IF(AD$4&gt;$E75,MIN(AD75,$I75-SUM($J75:AD75)))</f>
        <v>2.7130363480085844</v>
      </c>
      <c r="AF75" s="2">
        <f>IF(AE$4=$E75, $I75*AE$55,0) + IF(AE$4&gt;$E75,MIN(AE75,$I75-SUM($J75:AE75)))</f>
        <v>2.7130363480085844</v>
      </c>
      <c r="AG75" s="2">
        <f>IF(AF$4=$E75, $I75*AF$55,0) + IF(AF$4&gt;$E75,MIN(AF75,$I75-SUM($J75:AF75)))</f>
        <v>2.7130363480085844</v>
      </c>
      <c r="AH75" s="2">
        <f>IF(AG$4=$E75, $I75*AG$55,0) + IF(AG$4&gt;$E75,MIN(AG75,$I75-SUM($J75:AG75)))</f>
        <v>2.7130363480085844</v>
      </c>
      <c r="AI75" s="2">
        <f>IF(AH$4=$E75, $I75*AH$55,0) + IF(AH$4&gt;$E75,MIN(AH75,$I75-SUM($J75:AH75)))</f>
        <v>2.7130363480085844</v>
      </c>
      <c r="AJ75" s="2">
        <f>IF(AI$4=$E75, $I75*AI$55,0) + IF(AI$4&gt;$E75,MIN(AI75,$I75-SUM($J75:AI75)))</f>
        <v>2.7130363480085844</v>
      </c>
      <c r="AK75" s="2">
        <f>IF(AJ$4=$E75, $I75*AJ$55,0) + IF(AJ$4&gt;$E75,MIN(AJ75,$I75-SUM($J75:AJ75)))</f>
        <v>2.7130363480085844</v>
      </c>
      <c r="AL75" s="2">
        <f>IF(AK$4=$E75, $I75*AK$55,0) + IF(AK$4&gt;$E75,MIN(AK75,$I75-SUM($J75:AK75)))</f>
        <v>2.7130363480085844</v>
      </c>
      <c r="AM75" s="2">
        <f>IF(AL$4=$E75, $I75*AL$55,0) + IF(AL$4&gt;$E75,MIN(AL75,$I75-SUM($J75:AL75)))</f>
        <v>2.7130363480085844</v>
      </c>
      <c r="AN75" s="2">
        <f>IF(AM$4=$E75, $I75*AM$55,0) + IF(AM$4&gt;$E75,MIN(AM75,$I75-SUM($J75:AM75)))</f>
        <v>2.7130363480085844</v>
      </c>
      <c r="AO75" s="2">
        <f>IF(AN$4=$E75, $I75*AN$55,0) + IF(AN$4&gt;$E75,MIN(AN75,$I75-SUM($J75:AN75)))</f>
        <v>2.7130363480085844</v>
      </c>
      <c r="AP75" s="2">
        <f>IF(AO$4=$E75, $I75*AO$55,0) + IF(AO$4&gt;$E75,MIN(AO75,$I75-SUM($J75:AO75)))</f>
        <v>2.7130363480085844</v>
      </c>
      <c r="AQ75" s="57">
        <f>IF(AP$4=$E75, $I75*AP$55,0) + IF(AP$4&gt;$E75,MIN(AP75,$I75-SUM($J75:AP75)))</f>
        <v>2.7130363480085844</v>
      </c>
      <c r="AR75" s="2">
        <f>IF(AQ$4=$E75, $I75*AQ$55,0) + IF(AQ$4&gt;$E75,MIN(AQ75,$I75-SUM($J75:AQ75)))</f>
        <v>2.7130363480085844</v>
      </c>
      <c r="AS75" s="2">
        <f>IF(AR$4=$E75, $I75*AR$55,0) + IF(AR$4&gt;$E75,MIN(AR75,$I75-SUM($J75:AR75)))</f>
        <v>2.7130363480085844</v>
      </c>
      <c r="AT75" s="2">
        <f>IF(AS$4=$E75, $I75*AS$55,0) + IF(AS$4&gt;$E75,MIN(AS75,$I75-SUM($J75:AS75)))</f>
        <v>2.7130363480085844</v>
      </c>
      <c r="AU75" s="2">
        <f>IF(AT$4=$E75, $I75*AT$55,0) + IF(AT$4&gt;$E75,MIN(AT75,$I75-SUM($J75:AT75)))</f>
        <v>2.7130363480085844</v>
      </c>
      <c r="AV75" s="2">
        <f>IF(AU$4=$E75, $I75*AU$55,0) + IF(AU$4&gt;$E75,MIN(AU75,$I75-SUM($J75:AU75)))</f>
        <v>2.7130363480085844</v>
      </c>
      <c r="AW75" s="2"/>
    </row>
    <row r="76" spans="5:49" ht="15" outlineLevel="1">
      <c r="E76" s="44">
        <f>INDEX($K$4:$AV$4,,COUNT(E$65:E75)+1)</f>
        <v>36981</v>
      </c>
      <c r="G76" s="2" t="s">
        <v>105</v>
      </c>
      <c r="I76" s="2">
        <f t="shared" si="62"/>
        <v>109.03541200505889</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2.8693529475015493</v>
      </c>
      <c r="W76" s="2">
        <f>IF(V$4=$E76, $I76*V$55,0) + IF(V$4&gt;$E76,MIN(V76,$I76-SUM($J76:V76)))</f>
        <v>2.8693529475015493</v>
      </c>
      <c r="X76" s="2">
        <f>IF(W$4=$E76, $I76*W$55,0) + IF(W$4&gt;$E76,MIN(W76,$I76-SUM($J76:W76)))</f>
        <v>2.8693529475015493</v>
      </c>
      <c r="Y76" s="2">
        <f>IF(X$4=$E76, $I76*X$55,0) + IF(X$4&gt;$E76,MIN(X76,$I76-SUM($J76:X76)))</f>
        <v>2.8693529475015493</v>
      </c>
      <c r="Z76" s="2">
        <f>IF(Y$4=$E76, $I76*Y$55,0) + IF(Y$4&gt;$E76,MIN(Y76,$I76-SUM($J76:Y76)))</f>
        <v>2.8693529475015493</v>
      </c>
      <c r="AA76" s="2">
        <f>IF(Z$4=$E76, $I76*Z$55,0) + IF(Z$4&gt;$E76,MIN(Z76,$I76-SUM($J76:Z76)))</f>
        <v>2.8693529475015493</v>
      </c>
      <c r="AB76" s="2">
        <f>IF(AA$4=$E76, $I76*AA$55,0) + IF(AA$4&gt;$E76,MIN(AA76,$I76-SUM($J76:AA76)))</f>
        <v>2.8693529475015493</v>
      </c>
      <c r="AC76" s="2">
        <f>IF(AB$4=$E76, $I76*AB$55,0) + IF(AB$4&gt;$E76,MIN(AB76,$I76-SUM($J76:AB76)))</f>
        <v>2.8693529475015493</v>
      </c>
      <c r="AD76" s="2">
        <f>IF(AC$4=$E76, $I76*AC$55,0) + IF(AC$4&gt;$E76,MIN(AC76,$I76-SUM($J76:AC76)))</f>
        <v>2.8693529475015493</v>
      </c>
      <c r="AE76" s="2">
        <f>IF(AD$4=$E76, $I76*AD$55,0) + IF(AD$4&gt;$E76,MIN(AD76,$I76-SUM($J76:AD76)))</f>
        <v>2.8693529475015493</v>
      </c>
      <c r="AF76" s="2">
        <f>IF(AE$4=$E76, $I76*AE$55,0) + IF(AE$4&gt;$E76,MIN(AE76,$I76-SUM($J76:AE76)))</f>
        <v>2.8693529475015493</v>
      </c>
      <c r="AG76" s="2">
        <f>IF(AF$4=$E76, $I76*AF$55,0) + IF(AF$4&gt;$E76,MIN(AF76,$I76-SUM($J76:AF76)))</f>
        <v>2.8693529475015493</v>
      </c>
      <c r="AH76" s="2">
        <f>IF(AG$4=$E76, $I76*AG$55,0) + IF(AG$4&gt;$E76,MIN(AG76,$I76-SUM($J76:AG76)))</f>
        <v>2.8693529475015493</v>
      </c>
      <c r="AI76" s="2">
        <f>IF(AH$4=$E76, $I76*AH$55,0) + IF(AH$4&gt;$E76,MIN(AH76,$I76-SUM($J76:AH76)))</f>
        <v>2.8693529475015493</v>
      </c>
      <c r="AJ76" s="2">
        <f>IF(AI$4=$E76, $I76*AI$55,0) + IF(AI$4&gt;$E76,MIN(AI76,$I76-SUM($J76:AI76)))</f>
        <v>2.8693529475015493</v>
      </c>
      <c r="AK76" s="2">
        <f>IF(AJ$4=$E76, $I76*AJ$55,0) + IF(AJ$4&gt;$E76,MIN(AJ76,$I76-SUM($J76:AJ76)))</f>
        <v>2.8693529475015493</v>
      </c>
      <c r="AL76" s="2">
        <f>IF(AK$4=$E76, $I76*AK$55,0) + IF(AK$4&gt;$E76,MIN(AK76,$I76-SUM($J76:AK76)))</f>
        <v>2.8693529475015493</v>
      </c>
      <c r="AM76" s="2">
        <f>IF(AL$4=$E76, $I76*AL$55,0) + IF(AL$4&gt;$E76,MIN(AL76,$I76-SUM($J76:AL76)))</f>
        <v>2.8693529475015493</v>
      </c>
      <c r="AN76" s="2">
        <f>IF(AM$4=$E76, $I76*AM$55,0) + IF(AM$4&gt;$E76,MIN(AM76,$I76-SUM($J76:AM76)))</f>
        <v>2.8693529475015493</v>
      </c>
      <c r="AO76" s="2">
        <f>IF(AN$4=$E76, $I76*AN$55,0) + IF(AN$4&gt;$E76,MIN(AN76,$I76-SUM($J76:AN76)))</f>
        <v>2.8693529475015493</v>
      </c>
      <c r="AP76" s="2">
        <f>IF(AO$4=$E76, $I76*AO$55,0) + IF(AO$4&gt;$E76,MIN(AO76,$I76-SUM($J76:AO76)))</f>
        <v>2.8693529475015493</v>
      </c>
      <c r="AQ76" s="57">
        <f>IF(AP$4=$E76, $I76*AP$55,0) + IF(AP$4&gt;$E76,MIN(AP76,$I76-SUM($J76:AP76)))</f>
        <v>2.8693529475015493</v>
      </c>
      <c r="AR76" s="2">
        <f>IF(AQ$4=$E76, $I76*AQ$55,0) + IF(AQ$4&gt;$E76,MIN(AQ76,$I76-SUM($J76:AQ76)))</f>
        <v>2.8693529475015493</v>
      </c>
      <c r="AS76" s="2">
        <f>IF(AR$4=$E76, $I76*AR$55,0) + IF(AR$4&gt;$E76,MIN(AR76,$I76-SUM($J76:AR76)))</f>
        <v>2.8693529475015493</v>
      </c>
      <c r="AT76" s="2">
        <f>IF(AS$4=$E76, $I76*AS$55,0) + IF(AS$4&gt;$E76,MIN(AS76,$I76-SUM($J76:AS76)))</f>
        <v>2.8693529475015493</v>
      </c>
      <c r="AU76" s="2">
        <f>IF(AT$4=$E76, $I76*AT$55,0) + IF(AT$4&gt;$E76,MIN(AT76,$I76-SUM($J76:AT76)))</f>
        <v>2.8693529475015493</v>
      </c>
      <c r="AV76" s="2">
        <f>IF(AU$4=$E76, $I76*AU$55,0) + IF(AU$4&gt;$E76,MIN(AU76,$I76-SUM($J76:AU76)))</f>
        <v>2.8693529475015493</v>
      </c>
      <c r="AW76" s="2"/>
    </row>
    <row r="77" spans="5:49" ht="15" outlineLevel="1">
      <c r="E77" s="44">
        <f>INDEX($K$4:$AV$4,,COUNT(E$65:E76)+1)</f>
        <v>37346</v>
      </c>
      <c r="G77" s="2" t="s">
        <v>105</v>
      </c>
      <c r="I77" s="2">
        <f t="shared" si="62"/>
        <v>141.77522166307213</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3.7309268858703191</v>
      </c>
      <c r="X77" s="2">
        <f>IF(W$4=$E77, $I77*W$55,0) + IF(W$4&gt;$E77,MIN(W77,$I77-SUM($J77:W77)))</f>
        <v>3.7309268858703191</v>
      </c>
      <c r="Y77" s="2">
        <f>IF(X$4=$E77, $I77*X$55,0) + IF(X$4&gt;$E77,MIN(X77,$I77-SUM($J77:X77)))</f>
        <v>3.7309268858703191</v>
      </c>
      <c r="Z77" s="2">
        <f>IF(Y$4=$E77, $I77*Y$55,0) + IF(Y$4&gt;$E77,MIN(Y77,$I77-SUM($J77:Y77)))</f>
        <v>3.7309268858703191</v>
      </c>
      <c r="AA77" s="2">
        <f>IF(Z$4=$E77, $I77*Z$55,0) + IF(Z$4&gt;$E77,MIN(Z77,$I77-SUM($J77:Z77)))</f>
        <v>3.7309268858703191</v>
      </c>
      <c r="AB77" s="2">
        <f>IF(AA$4=$E77, $I77*AA$55,0) + IF(AA$4&gt;$E77,MIN(AA77,$I77-SUM($J77:AA77)))</f>
        <v>3.7309268858703191</v>
      </c>
      <c r="AC77" s="2">
        <f>IF(AB$4=$E77, $I77*AB$55,0) + IF(AB$4&gt;$E77,MIN(AB77,$I77-SUM($J77:AB77)))</f>
        <v>3.7309268858703191</v>
      </c>
      <c r="AD77" s="2">
        <f>IF(AC$4=$E77, $I77*AC$55,0) + IF(AC$4&gt;$E77,MIN(AC77,$I77-SUM($J77:AC77)))</f>
        <v>3.7309268858703191</v>
      </c>
      <c r="AE77" s="2">
        <f>IF(AD$4=$E77, $I77*AD$55,0) + IF(AD$4&gt;$E77,MIN(AD77,$I77-SUM($J77:AD77)))</f>
        <v>3.7309268858703191</v>
      </c>
      <c r="AF77" s="2">
        <f>IF(AE$4=$E77, $I77*AE$55,0) + IF(AE$4&gt;$E77,MIN(AE77,$I77-SUM($J77:AE77)))</f>
        <v>3.7309268858703191</v>
      </c>
      <c r="AG77" s="2">
        <f>IF(AF$4=$E77, $I77*AF$55,0) + IF(AF$4&gt;$E77,MIN(AF77,$I77-SUM($J77:AF77)))</f>
        <v>3.7309268858703191</v>
      </c>
      <c r="AH77" s="2">
        <f>IF(AG$4=$E77, $I77*AG$55,0) + IF(AG$4&gt;$E77,MIN(AG77,$I77-SUM($J77:AG77)))</f>
        <v>3.7309268858703191</v>
      </c>
      <c r="AI77" s="2">
        <f>IF(AH$4=$E77, $I77*AH$55,0) + IF(AH$4&gt;$E77,MIN(AH77,$I77-SUM($J77:AH77)))</f>
        <v>3.7309268858703191</v>
      </c>
      <c r="AJ77" s="2">
        <f>IF(AI$4=$E77, $I77*AI$55,0) + IF(AI$4&gt;$E77,MIN(AI77,$I77-SUM($J77:AI77)))</f>
        <v>3.7309268858703191</v>
      </c>
      <c r="AK77" s="2">
        <f>IF(AJ$4=$E77, $I77*AJ$55,0) + IF(AJ$4&gt;$E77,MIN(AJ77,$I77-SUM($J77:AJ77)))</f>
        <v>3.7309268858703191</v>
      </c>
      <c r="AL77" s="2">
        <f>IF(AK$4=$E77, $I77*AK$55,0) + IF(AK$4&gt;$E77,MIN(AK77,$I77-SUM($J77:AK77)))</f>
        <v>3.7309268858703191</v>
      </c>
      <c r="AM77" s="2">
        <f>IF(AL$4=$E77, $I77*AL$55,0) + IF(AL$4&gt;$E77,MIN(AL77,$I77-SUM($J77:AL77)))</f>
        <v>3.7309268858703191</v>
      </c>
      <c r="AN77" s="2">
        <f>IF(AM$4=$E77, $I77*AM$55,0) + IF(AM$4&gt;$E77,MIN(AM77,$I77-SUM($J77:AM77)))</f>
        <v>3.7309268858703191</v>
      </c>
      <c r="AO77" s="2">
        <f>IF(AN$4=$E77, $I77*AN$55,0) + IF(AN$4&gt;$E77,MIN(AN77,$I77-SUM($J77:AN77)))</f>
        <v>3.7309268858703191</v>
      </c>
      <c r="AP77" s="2">
        <f>IF(AO$4=$E77, $I77*AO$55,0) + IF(AO$4&gt;$E77,MIN(AO77,$I77-SUM($J77:AO77)))</f>
        <v>3.7309268858703191</v>
      </c>
      <c r="AQ77" s="57">
        <f>IF(AP$4=$E77, $I77*AP$55,0) + IF(AP$4&gt;$E77,MIN(AP77,$I77-SUM($J77:AP77)))</f>
        <v>3.7309268858703191</v>
      </c>
      <c r="AR77" s="2">
        <f>IF(AQ$4=$E77, $I77*AQ$55,0) + IF(AQ$4&gt;$E77,MIN(AQ77,$I77-SUM($J77:AQ77)))</f>
        <v>3.7309268858703191</v>
      </c>
      <c r="AS77" s="2">
        <f>IF(AR$4=$E77, $I77*AR$55,0) + IF(AR$4&gt;$E77,MIN(AR77,$I77-SUM($J77:AR77)))</f>
        <v>3.7309268858703191</v>
      </c>
      <c r="AT77" s="2">
        <f>IF(AS$4=$E77, $I77*AS$55,0) + IF(AS$4&gt;$E77,MIN(AS77,$I77-SUM($J77:AS77)))</f>
        <v>3.7309268858703191</v>
      </c>
      <c r="AU77" s="2">
        <f>IF(AT$4=$E77, $I77*AT$55,0) + IF(AT$4&gt;$E77,MIN(AT77,$I77-SUM($J77:AT77)))</f>
        <v>3.7309268858703191</v>
      </c>
      <c r="AV77" s="2">
        <f>IF(AU$4=$E77, $I77*AU$55,0) + IF(AU$4&gt;$E77,MIN(AU77,$I77-SUM($J77:AU77)))</f>
        <v>3.7309268858703191</v>
      </c>
      <c r="AW77" s="2"/>
    </row>
    <row r="78" spans="5:49" ht="15" outlineLevel="1">
      <c r="E78" s="44">
        <f>INDEX($K$4:$AV$4,,COUNT(E$65:E77)+1)</f>
        <v>37711</v>
      </c>
      <c r="G78" s="2" t="s">
        <v>105</v>
      </c>
      <c r="I78" s="2">
        <f t="shared" si="62"/>
        <v>131.24376820248207</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3.4537833737495283</v>
      </c>
      <c r="Y78" s="2">
        <f>IF(X$4=$E78, $I78*X$55,0) + IF(X$4&gt;$E78,MIN(X78,$I78-SUM($J78:X78)))</f>
        <v>3.4537833737495283</v>
      </c>
      <c r="Z78" s="2">
        <f>IF(Y$4=$E78, $I78*Y$55,0) + IF(Y$4&gt;$E78,MIN(Y78,$I78-SUM($J78:Y78)))</f>
        <v>3.4537833737495283</v>
      </c>
      <c r="AA78" s="2">
        <f>IF(Z$4=$E78, $I78*Z$55,0) + IF(Z$4&gt;$E78,MIN(Z78,$I78-SUM($J78:Z78)))</f>
        <v>3.4537833737495283</v>
      </c>
      <c r="AB78" s="2">
        <f>IF(AA$4=$E78, $I78*AA$55,0) + IF(AA$4&gt;$E78,MIN(AA78,$I78-SUM($J78:AA78)))</f>
        <v>3.4537833737495283</v>
      </c>
      <c r="AC78" s="2">
        <f>IF(AB$4=$E78, $I78*AB$55,0) + IF(AB$4&gt;$E78,MIN(AB78,$I78-SUM($J78:AB78)))</f>
        <v>3.4537833737495283</v>
      </c>
      <c r="AD78" s="2">
        <f>IF(AC$4=$E78, $I78*AC$55,0) + IF(AC$4&gt;$E78,MIN(AC78,$I78-SUM($J78:AC78)))</f>
        <v>3.4537833737495283</v>
      </c>
      <c r="AE78" s="2">
        <f>IF(AD$4=$E78, $I78*AD$55,0) + IF(AD$4&gt;$E78,MIN(AD78,$I78-SUM($J78:AD78)))</f>
        <v>3.4537833737495283</v>
      </c>
      <c r="AF78" s="2">
        <f>IF(AE$4=$E78, $I78*AE$55,0) + IF(AE$4&gt;$E78,MIN(AE78,$I78-SUM($J78:AE78)))</f>
        <v>3.4537833737495283</v>
      </c>
      <c r="AG78" s="2">
        <f>IF(AF$4=$E78, $I78*AF$55,0) + IF(AF$4&gt;$E78,MIN(AF78,$I78-SUM($J78:AF78)))</f>
        <v>3.4537833737495283</v>
      </c>
      <c r="AH78" s="2">
        <f>IF(AG$4=$E78, $I78*AG$55,0) + IF(AG$4&gt;$E78,MIN(AG78,$I78-SUM($J78:AG78)))</f>
        <v>3.4537833737495283</v>
      </c>
      <c r="AI78" s="2">
        <f>IF(AH$4=$E78, $I78*AH$55,0) + IF(AH$4&gt;$E78,MIN(AH78,$I78-SUM($J78:AH78)))</f>
        <v>3.4537833737495283</v>
      </c>
      <c r="AJ78" s="2">
        <f>IF(AI$4=$E78, $I78*AI$55,0) + IF(AI$4&gt;$E78,MIN(AI78,$I78-SUM($J78:AI78)))</f>
        <v>3.4537833737495283</v>
      </c>
      <c r="AK78" s="2">
        <f>IF(AJ$4=$E78, $I78*AJ$55,0) + IF(AJ$4&gt;$E78,MIN(AJ78,$I78-SUM($J78:AJ78)))</f>
        <v>3.4537833737495283</v>
      </c>
      <c r="AL78" s="2">
        <f>IF(AK$4=$E78, $I78*AK$55,0) + IF(AK$4&gt;$E78,MIN(AK78,$I78-SUM($J78:AK78)))</f>
        <v>3.4537833737495283</v>
      </c>
      <c r="AM78" s="2">
        <f>IF(AL$4=$E78, $I78*AL$55,0) + IF(AL$4&gt;$E78,MIN(AL78,$I78-SUM($J78:AL78)))</f>
        <v>3.4537833737495283</v>
      </c>
      <c r="AN78" s="2">
        <f>IF(AM$4=$E78, $I78*AM$55,0) + IF(AM$4&gt;$E78,MIN(AM78,$I78-SUM($J78:AM78)))</f>
        <v>3.4537833737495283</v>
      </c>
      <c r="AO78" s="2">
        <f>IF(AN$4=$E78, $I78*AN$55,0) + IF(AN$4&gt;$E78,MIN(AN78,$I78-SUM($J78:AN78)))</f>
        <v>3.4537833737495283</v>
      </c>
      <c r="AP78" s="2">
        <f>IF(AO$4=$E78, $I78*AO$55,0) + IF(AO$4&gt;$E78,MIN(AO78,$I78-SUM($J78:AO78)))</f>
        <v>3.4537833737495283</v>
      </c>
      <c r="AQ78" s="57">
        <f>IF(AP$4=$E78, $I78*AP$55,0) + IF(AP$4&gt;$E78,MIN(AP78,$I78-SUM($J78:AP78)))</f>
        <v>3.4537833737495283</v>
      </c>
      <c r="AR78" s="2">
        <f>IF(AQ$4=$E78, $I78*AQ$55,0) + IF(AQ$4&gt;$E78,MIN(AQ78,$I78-SUM($J78:AQ78)))</f>
        <v>3.4537833737495283</v>
      </c>
      <c r="AS78" s="2">
        <f>IF(AR$4=$E78, $I78*AR$55,0) + IF(AR$4&gt;$E78,MIN(AR78,$I78-SUM($J78:AR78)))</f>
        <v>3.4537833737495283</v>
      </c>
      <c r="AT78" s="2">
        <f>IF(AS$4=$E78, $I78*AS$55,0) + IF(AS$4&gt;$E78,MIN(AS78,$I78-SUM($J78:AS78)))</f>
        <v>3.4537833737495283</v>
      </c>
      <c r="AU78" s="2">
        <f>IF(AT$4=$E78, $I78*AT$55,0) + IF(AT$4&gt;$E78,MIN(AT78,$I78-SUM($J78:AT78)))</f>
        <v>3.4537833737495283</v>
      </c>
      <c r="AV78" s="2">
        <f>IF(AU$4=$E78, $I78*AU$55,0) + IF(AU$4&gt;$E78,MIN(AU78,$I78-SUM($J78:AU78)))</f>
        <v>3.4537833737495283</v>
      </c>
      <c r="AW78" s="2"/>
    </row>
    <row r="79" spans="5:49" ht="15" outlineLevel="1">
      <c r="E79" s="44">
        <f>INDEX($K$4:$AV$4,,COUNT(E$65:E78)+1)</f>
        <v>38077</v>
      </c>
      <c r="G79" s="2" t="s">
        <v>105</v>
      </c>
      <c r="I79" s="2">
        <f t="shared" si="62"/>
        <v>131.38557793305023</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3.4575152087644794</v>
      </c>
      <c r="Z79" s="2">
        <f>IF(Y$4=$E79, $I79*Y$55,0) + IF(Y$4&gt;$E79,MIN(Y79,$I79-SUM($J79:Y79)))</f>
        <v>3.4575152087644794</v>
      </c>
      <c r="AA79" s="2">
        <f>IF(Z$4=$E79, $I79*Z$55,0) + IF(Z$4&gt;$E79,MIN(Z79,$I79-SUM($J79:Z79)))</f>
        <v>3.4575152087644794</v>
      </c>
      <c r="AB79" s="2">
        <f>IF(AA$4=$E79, $I79*AA$55,0) + IF(AA$4&gt;$E79,MIN(AA79,$I79-SUM($J79:AA79)))</f>
        <v>3.4575152087644794</v>
      </c>
      <c r="AC79" s="2">
        <f>IF(AB$4=$E79, $I79*AB$55,0) + IF(AB$4&gt;$E79,MIN(AB79,$I79-SUM($J79:AB79)))</f>
        <v>3.4575152087644794</v>
      </c>
      <c r="AD79" s="2">
        <f>IF(AC$4=$E79, $I79*AC$55,0) + IF(AC$4&gt;$E79,MIN(AC79,$I79-SUM($J79:AC79)))</f>
        <v>3.4575152087644794</v>
      </c>
      <c r="AE79" s="2">
        <f>IF(AD$4=$E79, $I79*AD$55,0) + IF(AD$4&gt;$E79,MIN(AD79,$I79-SUM($J79:AD79)))</f>
        <v>3.4575152087644794</v>
      </c>
      <c r="AF79" s="2">
        <f>IF(AE$4=$E79, $I79*AE$55,0) + IF(AE$4&gt;$E79,MIN(AE79,$I79-SUM($J79:AE79)))</f>
        <v>3.4575152087644794</v>
      </c>
      <c r="AG79" s="2">
        <f>IF(AF$4=$E79, $I79*AF$55,0) + IF(AF$4&gt;$E79,MIN(AF79,$I79-SUM($J79:AF79)))</f>
        <v>3.4575152087644794</v>
      </c>
      <c r="AH79" s="2">
        <f>IF(AG$4=$E79, $I79*AG$55,0) + IF(AG$4&gt;$E79,MIN(AG79,$I79-SUM($J79:AG79)))</f>
        <v>3.4575152087644794</v>
      </c>
      <c r="AI79" s="2">
        <f>IF(AH$4=$E79, $I79*AH$55,0) + IF(AH$4&gt;$E79,MIN(AH79,$I79-SUM($J79:AH79)))</f>
        <v>3.4575152087644794</v>
      </c>
      <c r="AJ79" s="2">
        <f>IF(AI$4=$E79, $I79*AI$55,0) + IF(AI$4&gt;$E79,MIN(AI79,$I79-SUM($J79:AI79)))</f>
        <v>3.4575152087644794</v>
      </c>
      <c r="AK79" s="2">
        <f>IF(AJ$4=$E79, $I79*AJ$55,0) + IF(AJ$4&gt;$E79,MIN(AJ79,$I79-SUM($J79:AJ79)))</f>
        <v>3.4575152087644794</v>
      </c>
      <c r="AL79" s="2">
        <f>IF(AK$4=$E79, $I79*AK$55,0) + IF(AK$4&gt;$E79,MIN(AK79,$I79-SUM($J79:AK79)))</f>
        <v>3.4575152087644794</v>
      </c>
      <c r="AM79" s="2">
        <f>IF(AL$4=$E79, $I79*AL$55,0) + IF(AL$4&gt;$E79,MIN(AL79,$I79-SUM($J79:AL79)))</f>
        <v>3.4575152087644794</v>
      </c>
      <c r="AN79" s="2">
        <f>IF(AM$4=$E79, $I79*AM$55,0) + IF(AM$4&gt;$E79,MIN(AM79,$I79-SUM($J79:AM79)))</f>
        <v>3.4575152087644794</v>
      </c>
      <c r="AO79" s="2">
        <f>IF(AN$4=$E79, $I79*AN$55,0) + IF(AN$4&gt;$E79,MIN(AN79,$I79-SUM($J79:AN79)))</f>
        <v>3.4575152087644794</v>
      </c>
      <c r="AP79" s="2">
        <f>IF(AO$4=$E79, $I79*AO$55,0) + IF(AO$4&gt;$E79,MIN(AO79,$I79-SUM($J79:AO79)))</f>
        <v>3.4575152087644794</v>
      </c>
      <c r="AQ79" s="57">
        <f>IF(AP$4=$E79, $I79*AP$55,0) + IF(AP$4&gt;$E79,MIN(AP79,$I79-SUM($J79:AP79)))</f>
        <v>3.4575152087644794</v>
      </c>
      <c r="AR79" s="2">
        <f>IF(AQ$4=$E79, $I79*AQ$55,0) + IF(AQ$4&gt;$E79,MIN(AQ79,$I79-SUM($J79:AQ79)))</f>
        <v>3.4575152087644794</v>
      </c>
      <c r="AS79" s="2">
        <f>IF(AR$4=$E79, $I79*AR$55,0) + IF(AR$4&gt;$E79,MIN(AR79,$I79-SUM($J79:AR79)))</f>
        <v>3.4575152087644794</v>
      </c>
      <c r="AT79" s="2">
        <f>IF(AS$4=$E79, $I79*AS$55,0) + IF(AS$4&gt;$E79,MIN(AS79,$I79-SUM($J79:AS79)))</f>
        <v>3.4575152087644794</v>
      </c>
      <c r="AU79" s="2">
        <f>IF(AT$4=$E79, $I79*AT$55,0) + IF(AT$4&gt;$E79,MIN(AT79,$I79-SUM($J79:AT79)))</f>
        <v>3.4575152087644794</v>
      </c>
      <c r="AV79" s="2">
        <f>IF(AU$4=$E79, $I79*AU$55,0) + IF(AU$4&gt;$E79,MIN(AU79,$I79-SUM($J79:AU79)))</f>
        <v>3.4575152087644794</v>
      </c>
      <c r="AW79" s="2"/>
    </row>
    <row r="80" spans="5:49" ht="15" outlineLevel="1">
      <c r="E80" s="44">
        <f>INDEX($K$4:$AV$4,,COUNT(E$65:E79)+1)</f>
        <v>38442</v>
      </c>
      <c r="G80" s="2" t="s">
        <v>105</v>
      </c>
      <c r="I80" s="2">
        <f t="shared" si="62"/>
        <v>116.38578715518474</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3.0627838725048617</v>
      </c>
      <c r="AA80" s="2">
        <f>IF(Z$4=$E80, $I80*Z$55,0) + IF(Z$4&gt;$E80,MIN(Z80,$I80-SUM($J80:Z80)))</f>
        <v>3.0627838725048617</v>
      </c>
      <c r="AB80" s="2">
        <f>IF(AA$4=$E80, $I80*AA$55,0) + IF(AA$4&gt;$E80,MIN(AA80,$I80-SUM($J80:AA80)))</f>
        <v>3.0627838725048617</v>
      </c>
      <c r="AC80" s="2">
        <f>IF(AB$4=$E80, $I80*AB$55,0) + IF(AB$4&gt;$E80,MIN(AB80,$I80-SUM($J80:AB80)))</f>
        <v>3.0627838725048617</v>
      </c>
      <c r="AD80" s="2">
        <f>IF(AC$4=$E80, $I80*AC$55,0) + IF(AC$4&gt;$E80,MIN(AC80,$I80-SUM($J80:AC80)))</f>
        <v>3.0627838725048617</v>
      </c>
      <c r="AE80" s="2">
        <f>IF(AD$4=$E80, $I80*AD$55,0) + IF(AD$4&gt;$E80,MIN(AD80,$I80-SUM($J80:AD80)))</f>
        <v>3.0627838725048617</v>
      </c>
      <c r="AF80" s="2">
        <f>IF(AE$4=$E80, $I80*AE$55,0) + IF(AE$4&gt;$E80,MIN(AE80,$I80-SUM($J80:AE80)))</f>
        <v>3.0627838725048617</v>
      </c>
      <c r="AG80" s="2">
        <f>IF(AF$4=$E80, $I80*AF$55,0) + IF(AF$4&gt;$E80,MIN(AF80,$I80-SUM($J80:AF80)))</f>
        <v>3.0627838725048617</v>
      </c>
      <c r="AH80" s="2">
        <f>IF(AG$4=$E80, $I80*AG$55,0) + IF(AG$4&gt;$E80,MIN(AG80,$I80-SUM($J80:AG80)))</f>
        <v>3.0627838725048617</v>
      </c>
      <c r="AI80" s="2">
        <f>IF(AH$4=$E80, $I80*AH$55,0) + IF(AH$4&gt;$E80,MIN(AH80,$I80-SUM($J80:AH80)))</f>
        <v>3.0627838725048617</v>
      </c>
      <c r="AJ80" s="2">
        <f>IF(AI$4=$E80, $I80*AI$55,0) + IF(AI$4&gt;$E80,MIN(AI80,$I80-SUM($J80:AI80)))</f>
        <v>3.0627838725048617</v>
      </c>
      <c r="AK80" s="2">
        <f>IF(AJ$4=$E80, $I80*AJ$55,0) + IF(AJ$4&gt;$E80,MIN(AJ80,$I80-SUM($J80:AJ80)))</f>
        <v>3.0627838725048617</v>
      </c>
      <c r="AL80" s="2">
        <f>IF(AK$4=$E80, $I80*AK$55,0) + IF(AK$4&gt;$E80,MIN(AK80,$I80-SUM($J80:AK80)))</f>
        <v>3.0627838725048617</v>
      </c>
      <c r="AM80" s="2">
        <f>IF(AL$4=$E80, $I80*AL$55,0) + IF(AL$4&gt;$E80,MIN(AL80,$I80-SUM($J80:AL80)))</f>
        <v>3.0627838725048617</v>
      </c>
      <c r="AN80" s="2">
        <f>IF(AM$4=$E80, $I80*AM$55,0) + IF(AM$4&gt;$E80,MIN(AM80,$I80-SUM($J80:AM80)))</f>
        <v>3.0627838725048617</v>
      </c>
      <c r="AO80" s="2">
        <f>IF(AN$4=$E80, $I80*AN$55,0) + IF(AN$4&gt;$E80,MIN(AN80,$I80-SUM($J80:AN80)))</f>
        <v>3.0627838725048617</v>
      </c>
      <c r="AP80" s="2">
        <f>IF(AO$4=$E80, $I80*AO$55,0) + IF(AO$4&gt;$E80,MIN(AO80,$I80-SUM($J80:AO80)))</f>
        <v>3.0627838725048617</v>
      </c>
      <c r="AQ80" s="57">
        <f>IF(AP$4=$E80, $I80*AP$55,0) + IF(AP$4&gt;$E80,MIN(AP80,$I80-SUM($J80:AP80)))</f>
        <v>3.0627838725048617</v>
      </c>
      <c r="AR80" s="2">
        <f>IF(AQ$4=$E80, $I80*AQ$55,0) + IF(AQ$4&gt;$E80,MIN(AQ80,$I80-SUM($J80:AQ80)))</f>
        <v>3.0627838725048617</v>
      </c>
      <c r="AS80" s="2">
        <f>IF(AR$4=$E80, $I80*AR$55,0) + IF(AR$4&gt;$E80,MIN(AR80,$I80-SUM($J80:AR80)))</f>
        <v>3.0627838725048617</v>
      </c>
      <c r="AT80" s="2">
        <f>IF(AS$4=$E80, $I80*AS$55,0) + IF(AS$4&gt;$E80,MIN(AS80,$I80-SUM($J80:AS80)))</f>
        <v>3.0627838725048617</v>
      </c>
      <c r="AU80" s="2">
        <f>IF(AT$4=$E80, $I80*AT$55,0) + IF(AT$4&gt;$E80,MIN(AT80,$I80-SUM($J80:AT80)))</f>
        <v>3.0627838725048617</v>
      </c>
      <c r="AV80" s="2">
        <f>IF(AU$4=$E80, $I80*AU$55,0) + IF(AU$4&gt;$E80,MIN(AU80,$I80-SUM($J80:AU80)))</f>
        <v>3.0627838725048617</v>
      </c>
      <c r="AW80" s="2"/>
    </row>
    <row r="81" spans="5:49" ht="15" outlineLevel="1">
      <c r="E81" s="44">
        <f>INDEX($K$4:$AV$4,,COUNT(E$65:E80)+1)</f>
        <v>38807</v>
      </c>
      <c r="G81" s="2" t="s">
        <v>105</v>
      </c>
      <c r="I81" s="2">
        <f t="shared" si="62"/>
        <v>118.21000616407133</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3.1107896358966136</v>
      </c>
      <c r="AB81" s="2">
        <f>IF(AA$4=$E81, $I81*AA$55,0) + IF(AA$4&gt;$E81,MIN(AA81,$I81-SUM($J81:AA81)))</f>
        <v>3.1107896358966136</v>
      </c>
      <c r="AC81" s="2">
        <f>IF(AB$4=$E81, $I81*AB$55,0) + IF(AB$4&gt;$E81,MIN(AB81,$I81-SUM($J81:AB81)))</f>
        <v>3.1107896358966136</v>
      </c>
      <c r="AD81" s="2">
        <f>IF(AC$4=$E81, $I81*AC$55,0) + IF(AC$4&gt;$E81,MIN(AC81,$I81-SUM($J81:AC81)))</f>
        <v>3.1107896358966136</v>
      </c>
      <c r="AE81" s="2">
        <f>IF(AD$4=$E81, $I81*AD$55,0) + IF(AD$4&gt;$E81,MIN(AD81,$I81-SUM($J81:AD81)))</f>
        <v>3.1107896358966136</v>
      </c>
      <c r="AF81" s="2">
        <f>IF(AE$4=$E81, $I81*AE$55,0) + IF(AE$4&gt;$E81,MIN(AE81,$I81-SUM($J81:AE81)))</f>
        <v>3.1107896358966136</v>
      </c>
      <c r="AG81" s="2">
        <f>IF(AF$4=$E81, $I81*AF$55,0) + IF(AF$4&gt;$E81,MIN(AF81,$I81-SUM($J81:AF81)))</f>
        <v>3.1107896358966136</v>
      </c>
      <c r="AH81" s="2">
        <f>IF(AG$4=$E81, $I81*AG$55,0) + IF(AG$4&gt;$E81,MIN(AG81,$I81-SUM($J81:AG81)))</f>
        <v>3.1107896358966136</v>
      </c>
      <c r="AI81" s="2">
        <f>IF(AH$4=$E81, $I81*AH$55,0) + IF(AH$4&gt;$E81,MIN(AH81,$I81-SUM($J81:AH81)))</f>
        <v>3.1107896358966136</v>
      </c>
      <c r="AJ81" s="2">
        <f>IF(AI$4=$E81, $I81*AI$55,0) + IF(AI$4&gt;$E81,MIN(AI81,$I81-SUM($J81:AI81)))</f>
        <v>3.1107896358966136</v>
      </c>
      <c r="AK81" s="2">
        <f>IF(AJ$4=$E81, $I81*AJ$55,0) + IF(AJ$4&gt;$E81,MIN(AJ81,$I81-SUM($J81:AJ81)))</f>
        <v>3.1107896358966136</v>
      </c>
      <c r="AL81" s="2">
        <f>IF(AK$4=$E81, $I81*AK$55,0) + IF(AK$4&gt;$E81,MIN(AK81,$I81-SUM($J81:AK81)))</f>
        <v>3.1107896358966136</v>
      </c>
      <c r="AM81" s="2">
        <f>IF(AL$4=$E81, $I81*AL$55,0) + IF(AL$4&gt;$E81,MIN(AL81,$I81-SUM($J81:AL81)))</f>
        <v>3.1107896358966136</v>
      </c>
      <c r="AN81" s="2">
        <f>IF(AM$4=$E81, $I81*AM$55,0) + IF(AM$4&gt;$E81,MIN(AM81,$I81-SUM($J81:AM81)))</f>
        <v>3.1107896358966136</v>
      </c>
      <c r="AO81" s="2">
        <f>IF(AN$4=$E81, $I81*AN$55,0) + IF(AN$4&gt;$E81,MIN(AN81,$I81-SUM($J81:AN81)))</f>
        <v>3.1107896358966136</v>
      </c>
      <c r="AP81" s="2">
        <f>IF(AO$4=$E81, $I81*AO$55,0) + IF(AO$4&gt;$E81,MIN(AO81,$I81-SUM($J81:AO81)))</f>
        <v>3.1107896358966136</v>
      </c>
      <c r="AQ81" s="57">
        <f>IF(AP$4=$E81, $I81*AP$55,0) + IF(AP$4&gt;$E81,MIN(AP81,$I81-SUM($J81:AP81)))</f>
        <v>3.1107896358966136</v>
      </c>
      <c r="AR81" s="2">
        <f>IF(AQ$4=$E81, $I81*AQ$55,0) + IF(AQ$4&gt;$E81,MIN(AQ81,$I81-SUM($J81:AQ81)))</f>
        <v>3.1107896358966136</v>
      </c>
      <c r="AS81" s="2">
        <f>IF(AR$4=$E81, $I81*AR$55,0) + IF(AR$4&gt;$E81,MIN(AR81,$I81-SUM($J81:AR81)))</f>
        <v>3.1107896358966136</v>
      </c>
      <c r="AT81" s="2">
        <f>IF(AS$4=$E81, $I81*AS$55,0) + IF(AS$4&gt;$E81,MIN(AS81,$I81-SUM($J81:AS81)))</f>
        <v>3.1107896358966136</v>
      </c>
      <c r="AU81" s="2">
        <f>IF(AT$4=$E81, $I81*AT$55,0) + IF(AT$4&gt;$E81,MIN(AT81,$I81-SUM($J81:AT81)))</f>
        <v>3.1107896358966136</v>
      </c>
      <c r="AV81" s="2">
        <f>IF(AU$4=$E81, $I81*AU$55,0) + IF(AU$4&gt;$E81,MIN(AU81,$I81-SUM($J81:AU81)))</f>
        <v>3.1107896358966136</v>
      </c>
      <c r="AW81" s="2"/>
    </row>
    <row r="82" spans="5:49" ht="15" outlineLevel="1">
      <c r="E82" s="44">
        <f>INDEX($K$4:$AV$4,,COUNT(E$65:E81)+1)</f>
        <v>39172</v>
      </c>
      <c r="G82" s="2" t="s">
        <v>105</v>
      </c>
      <c r="I82" s="2">
        <f t="shared" si="62"/>
        <v>133.78107433545651</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3.5205545877751709</v>
      </c>
      <c r="AC82" s="2">
        <f>IF(AB$4=$E82, $I82*AB$55,0) + IF(AB$4&gt;$E82,MIN(AB82,$I82-SUM($J82:AB82)))</f>
        <v>3.5205545877751709</v>
      </c>
      <c r="AD82" s="2">
        <f>IF(AC$4=$E82, $I82*AC$55,0) + IF(AC$4&gt;$E82,MIN(AC82,$I82-SUM($J82:AC82)))</f>
        <v>3.5205545877751709</v>
      </c>
      <c r="AE82" s="2">
        <f>IF(AD$4=$E82, $I82*AD$55,0) + IF(AD$4&gt;$E82,MIN(AD82,$I82-SUM($J82:AD82)))</f>
        <v>3.5205545877751709</v>
      </c>
      <c r="AF82" s="2">
        <f>IF(AE$4=$E82, $I82*AE$55,0) + IF(AE$4&gt;$E82,MIN(AE82,$I82-SUM($J82:AE82)))</f>
        <v>3.5205545877751709</v>
      </c>
      <c r="AG82" s="2">
        <f>IF(AF$4=$E82, $I82*AF$55,0) + IF(AF$4&gt;$E82,MIN(AF82,$I82-SUM($J82:AF82)))</f>
        <v>3.5205545877751709</v>
      </c>
      <c r="AH82" s="2">
        <f>IF(AG$4=$E82, $I82*AG$55,0) + IF(AG$4&gt;$E82,MIN(AG82,$I82-SUM($J82:AG82)))</f>
        <v>3.5205545877751709</v>
      </c>
      <c r="AI82" s="2">
        <f>IF(AH$4=$E82, $I82*AH$55,0) + IF(AH$4&gt;$E82,MIN(AH82,$I82-SUM($J82:AH82)))</f>
        <v>3.5205545877751709</v>
      </c>
      <c r="AJ82" s="2">
        <f>IF(AI$4=$E82, $I82*AI$55,0) + IF(AI$4&gt;$E82,MIN(AI82,$I82-SUM($J82:AI82)))</f>
        <v>3.5205545877751709</v>
      </c>
      <c r="AK82" s="2">
        <f>IF(AJ$4=$E82, $I82*AJ$55,0) + IF(AJ$4&gt;$E82,MIN(AJ82,$I82-SUM($J82:AJ82)))</f>
        <v>3.5205545877751709</v>
      </c>
      <c r="AL82" s="2">
        <f>IF(AK$4=$E82, $I82*AK$55,0) + IF(AK$4&gt;$E82,MIN(AK82,$I82-SUM($J82:AK82)))</f>
        <v>3.5205545877751709</v>
      </c>
      <c r="AM82" s="2">
        <f>IF(AL$4=$E82, $I82*AL$55,0) + IF(AL$4&gt;$E82,MIN(AL82,$I82-SUM($J82:AL82)))</f>
        <v>3.5205545877751709</v>
      </c>
      <c r="AN82" s="2">
        <f>IF(AM$4=$E82, $I82*AM$55,0) + IF(AM$4&gt;$E82,MIN(AM82,$I82-SUM($J82:AM82)))</f>
        <v>3.5205545877751709</v>
      </c>
      <c r="AO82" s="2">
        <f>IF(AN$4=$E82, $I82*AN$55,0) + IF(AN$4&gt;$E82,MIN(AN82,$I82-SUM($J82:AN82)))</f>
        <v>3.5205545877751709</v>
      </c>
      <c r="AP82" s="2">
        <f>IF(AO$4=$E82, $I82*AO$55,0) + IF(AO$4&gt;$E82,MIN(AO82,$I82-SUM($J82:AO82)))</f>
        <v>3.5205545877751709</v>
      </c>
      <c r="AQ82" s="57">
        <f>IF(AP$4=$E82, $I82*AP$55,0) + IF(AP$4&gt;$E82,MIN(AP82,$I82-SUM($J82:AP82)))</f>
        <v>3.5205545877751709</v>
      </c>
      <c r="AR82" s="2">
        <f>IF(AQ$4=$E82, $I82*AQ$55,0) + IF(AQ$4&gt;$E82,MIN(AQ82,$I82-SUM($J82:AQ82)))</f>
        <v>3.5205545877751709</v>
      </c>
      <c r="AS82" s="2">
        <f>IF(AR$4=$E82, $I82*AR$55,0) + IF(AR$4&gt;$E82,MIN(AR82,$I82-SUM($J82:AR82)))</f>
        <v>3.5205545877751709</v>
      </c>
      <c r="AT82" s="2">
        <f>IF(AS$4=$E82, $I82*AS$55,0) + IF(AS$4&gt;$E82,MIN(AS82,$I82-SUM($J82:AS82)))</f>
        <v>3.5205545877751709</v>
      </c>
      <c r="AU82" s="2">
        <f>IF(AT$4=$E82, $I82*AT$55,0) + IF(AT$4&gt;$E82,MIN(AT82,$I82-SUM($J82:AT82)))</f>
        <v>3.5205545877751709</v>
      </c>
      <c r="AV82" s="2">
        <f>IF(AU$4=$E82, $I82*AU$55,0) + IF(AU$4&gt;$E82,MIN(AU82,$I82-SUM($J82:AU82)))</f>
        <v>3.5205545877751709</v>
      </c>
      <c r="AW82" s="2"/>
    </row>
    <row r="83" spans="5:49" ht="15" outlineLevel="1">
      <c r="E83" s="44">
        <f>INDEX($K$4:$AV$4,,COUNT(E$65:E82)+1)</f>
        <v>39538</v>
      </c>
      <c r="G83" s="2" t="s">
        <v>105</v>
      </c>
      <c r="I83" s="2">
        <f t="shared" si="62"/>
        <v>144.83278417437833</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3.8113890572204823</v>
      </c>
      <c r="AD83" s="2">
        <f>IF(AC$4=$E83, $I83*AC$55,0) + IF(AC$4&gt;$E83,MIN(AC83,$I83-SUM($J83:AC83)))</f>
        <v>3.8113890572204823</v>
      </c>
      <c r="AE83" s="2">
        <f>IF(AD$4=$E83, $I83*AD$55,0) + IF(AD$4&gt;$E83,MIN(AD83,$I83-SUM($J83:AD83)))</f>
        <v>3.8113890572204823</v>
      </c>
      <c r="AF83" s="2">
        <f>IF(AE$4=$E83, $I83*AE$55,0) + IF(AE$4&gt;$E83,MIN(AE83,$I83-SUM($J83:AE83)))</f>
        <v>3.8113890572204823</v>
      </c>
      <c r="AG83" s="2">
        <f>IF(AF$4=$E83, $I83*AF$55,0) + IF(AF$4&gt;$E83,MIN(AF83,$I83-SUM($J83:AF83)))</f>
        <v>3.8113890572204823</v>
      </c>
      <c r="AH83" s="2">
        <f>IF(AG$4=$E83, $I83*AG$55,0) + IF(AG$4&gt;$E83,MIN(AG83,$I83-SUM($J83:AG83)))</f>
        <v>3.8113890572204823</v>
      </c>
      <c r="AI83" s="2">
        <f>IF(AH$4=$E83, $I83*AH$55,0) + IF(AH$4&gt;$E83,MIN(AH83,$I83-SUM($J83:AH83)))</f>
        <v>3.8113890572204823</v>
      </c>
      <c r="AJ83" s="2">
        <f>IF(AI$4=$E83, $I83*AI$55,0) + IF(AI$4&gt;$E83,MIN(AI83,$I83-SUM($J83:AI83)))</f>
        <v>3.8113890572204823</v>
      </c>
      <c r="AK83" s="2">
        <f>IF(AJ$4=$E83, $I83*AJ$55,0) + IF(AJ$4&gt;$E83,MIN(AJ83,$I83-SUM($J83:AJ83)))</f>
        <v>3.8113890572204823</v>
      </c>
      <c r="AL83" s="2">
        <f>IF(AK$4=$E83, $I83*AK$55,0) + IF(AK$4&gt;$E83,MIN(AK83,$I83-SUM($J83:AK83)))</f>
        <v>3.8113890572204823</v>
      </c>
      <c r="AM83" s="2">
        <f>IF(AL$4=$E83, $I83*AL$55,0) + IF(AL$4&gt;$E83,MIN(AL83,$I83-SUM($J83:AL83)))</f>
        <v>3.8113890572204823</v>
      </c>
      <c r="AN83" s="2">
        <f>IF(AM$4=$E83, $I83*AM$55,0) + IF(AM$4&gt;$E83,MIN(AM83,$I83-SUM($J83:AM83)))</f>
        <v>3.8113890572204823</v>
      </c>
      <c r="AO83" s="2">
        <f>IF(AN$4=$E83, $I83*AN$55,0) + IF(AN$4&gt;$E83,MIN(AN83,$I83-SUM($J83:AN83)))</f>
        <v>3.8113890572204823</v>
      </c>
      <c r="AP83" s="2">
        <f>IF(AO$4=$E83, $I83*AO$55,0) + IF(AO$4&gt;$E83,MIN(AO83,$I83-SUM($J83:AO83)))</f>
        <v>3.8113890572204823</v>
      </c>
      <c r="AQ83" s="57">
        <f>IF(AP$4=$E83, $I83*AP$55,0) + IF(AP$4&gt;$E83,MIN(AP83,$I83-SUM($J83:AP83)))</f>
        <v>3.8113890572204823</v>
      </c>
      <c r="AR83" s="2">
        <f>IF(AQ$4=$E83, $I83*AQ$55,0) + IF(AQ$4&gt;$E83,MIN(AQ83,$I83-SUM($J83:AQ83)))</f>
        <v>3.8113890572204823</v>
      </c>
      <c r="AS83" s="2">
        <f>IF(AR$4=$E83, $I83*AR$55,0) + IF(AR$4&gt;$E83,MIN(AR83,$I83-SUM($J83:AR83)))</f>
        <v>3.8113890572204823</v>
      </c>
      <c r="AT83" s="2">
        <f>IF(AS$4=$E83, $I83*AS$55,0) + IF(AS$4&gt;$E83,MIN(AS83,$I83-SUM($J83:AS83)))</f>
        <v>3.8113890572204823</v>
      </c>
      <c r="AU83" s="2">
        <f>IF(AT$4=$E83, $I83*AT$55,0) + IF(AT$4&gt;$E83,MIN(AT83,$I83-SUM($J83:AT83)))</f>
        <v>3.8113890572204823</v>
      </c>
      <c r="AV83" s="2">
        <f>IF(AU$4=$E83, $I83*AU$55,0) + IF(AU$4&gt;$E83,MIN(AU83,$I83-SUM($J83:AU83)))</f>
        <v>3.8113890572204823</v>
      </c>
      <c r="AW83" s="2"/>
    </row>
    <row r="84" spans="5:49" ht="15" outlineLevel="1">
      <c r="E84" s="44">
        <f>INDEX($K$4:$AV$4,,COUNT(E$65:E83)+1)</f>
        <v>39903</v>
      </c>
      <c r="G84" s="2" t="s">
        <v>105</v>
      </c>
      <c r="I84" s="2">
        <f t="shared" si="62"/>
        <v>142.02723675021343</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3.7375588618477216</v>
      </c>
      <c r="AE84" s="2">
        <f>IF(AD$4=$E84, $I84*AD$55,0) + IF(AD$4&gt;$E84,MIN(AD84,$I84-SUM($J84:AD84)))</f>
        <v>3.7375588618477216</v>
      </c>
      <c r="AF84" s="2">
        <f>IF(AE$4=$E84, $I84*AE$55,0) + IF(AE$4&gt;$E84,MIN(AE84,$I84-SUM($J84:AE84)))</f>
        <v>3.7375588618477216</v>
      </c>
      <c r="AG84" s="2">
        <f>IF(AF$4=$E84, $I84*AF$55,0) + IF(AF$4&gt;$E84,MIN(AF84,$I84-SUM($J84:AF84)))</f>
        <v>3.7375588618477216</v>
      </c>
      <c r="AH84" s="2">
        <f>IF(AG$4=$E84, $I84*AG$55,0) + IF(AG$4&gt;$E84,MIN(AG84,$I84-SUM($J84:AG84)))</f>
        <v>3.7375588618477216</v>
      </c>
      <c r="AI84" s="2">
        <f>IF(AH$4=$E84, $I84*AH$55,0) + IF(AH$4&gt;$E84,MIN(AH84,$I84-SUM($J84:AH84)))</f>
        <v>3.7375588618477216</v>
      </c>
      <c r="AJ84" s="2">
        <f>IF(AI$4=$E84, $I84*AI$55,0) + IF(AI$4&gt;$E84,MIN(AI84,$I84-SUM($J84:AI84)))</f>
        <v>3.7375588618477216</v>
      </c>
      <c r="AK84" s="2">
        <f>IF(AJ$4=$E84, $I84*AJ$55,0) + IF(AJ$4&gt;$E84,MIN(AJ84,$I84-SUM($J84:AJ84)))</f>
        <v>3.7375588618477216</v>
      </c>
      <c r="AL84" s="2">
        <f>IF(AK$4=$E84, $I84*AK$55,0) + IF(AK$4&gt;$E84,MIN(AK84,$I84-SUM($J84:AK84)))</f>
        <v>3.7375588618477216</v>
      </c>
      <c r="AM84" s="2">
        <f>IF(AL$4=$E84, $I84*AL$55,0) + IF(AL$4&gt;$E84,MIN(AL84,$I84-SUM($J84:AL84)))</f>
        <v>3.7375588618477216</v>
      </c>
      <c r="AN84" s="2">
        <f>IF(AM$4=$E84, $I84*AM$55,0) + IF(AM$4&gt;$E84,MIN(AM84,$I84-SUM($J84:AM84)))</f>
        <v>3.7375588618477216</v>
      </c>
      <c r="AO84" s="2">
        <f>IF(AN$4=$E84, $I84*AN$55,0) + IF(AN$4&gt;$E84,MIN(AN84,$I84-SUM($J84:AN84)))</f>
        <v>3.7375588618477216</v>
      </c>
      <c r="AP84" s="2">
        <f>IF(AO$4=$E84, $I84*AO$55,0) + IF(AO$4&gt;$E84,MIN(AO84,$I84-SUM($J84:AO84)))</f>
        <v>3.7375588618477216</v>
      </c>
      <c r="AQ84" s="57">
        <f>IF(AP$4=$E84, $I84*AP$55,0) + IF(AP$4&gt;$E84,MIN(AP84,$I84-SUM($J84:AP84)))</f>
        <v>3.7375588618477216</v>
      </c>
      <c r="AR84" s="2">
        <f>IF(AQ$4=$E84, $I84*AQ$55,0) + IF(AQ$4&gt;$E84,MIN(AQ84,$I84-SUM($J84:AQ84)))</f>
        <v>3.7375588618477216</v>
      </c>
      <c r="AS84" s="2">
        <f>IF(AR$4=$E84, $I84*AR$55,0) + IF(AR$4&gt;$E84,MIN(AR84,$I84-SUM($J84:AR84)))</f>
        <v>3.7375588618477216</v>
      </c>
      <c r="AT84" s="2">
        <f>IF(AS$4=$E84, $I84*AS$55,0) + IF(AS$4&gt;$E84,MIN(AS84,$I84-SUM($J84:AS84)))</f>
        <v>3.7375588618477216</v>
      </c>
      <c r="AU84" s="2">
        <f>IF(AT$4=$E84, $I84*AT$55,0) + IF(AT$4&gt;$E84,MIN(AT84,$I84-SUM($J84:AT84)))</f>
        <v>3.7375588618477216</v>
      </c>
      <c r="AV84" s="2">
        <f>IF(AU$4=$E84, $I84*AU$55,0) + IF(AU$4&gt;$E84,MIN(AU84,$I84-SUM($J84:AU84)))</f>
        <v>3.7375588618477216</v>
      </c>
      <c r="AW84" s="2"/>
    </row>
    <row r="85" spans="5:49" ht="15" outlineLevel="1">
      <c r="E85" s="44">
        <f>INDEX($K$4:$AV$4,,COUNT(E$65:E84)+1)</f>
        <v>40268</v>
      </c>
      <c r="G85" s="2" t="s">
        <v>105</v>
      </c>
      <c r="I85" s="2">
        <f t="shared" si="62"/>
        <v>117.78128364610983</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3.0995074643713112</v>
      </c>
      <c r="AF85" s="2">
        <f>IF(AE$4=$E85, $I85*AE$55,0) + IF(AE$4&gt;$E85,MIN(AE85,$I85-SUM($J85:AE85)))</f>
        <v>3.0995074643713112</v>
      </c>
      <c r="AG85" s="2">
        <f>IF(AF$4=$E85, $I85*AF$55,0) + IF(AF$4&gt;$E85,MIN(AF85,$I85-SUM($J85:AF85)))</f>
        <v>3.0995074643713112</v>
      </c>
      <c r="AH85" s="2">
        <f>IF(AG$4=$E85, $I85*AG$55,0) + IF(AG$4&gt;$E85,MIN(AG85,$I85-SUM($J85:AG85)))</f>
        <v>3.0995074643713112</v>
      </c>
      <c r="AI85" s="2">
        <f>IF(AH$4=$E85, $I85*AH$55,0) + IF(AH$4&gt;$E85,MIN(AH85,$I85-SUM($J85:AH85)))</f>
        <v>3.0995074643713112</v>
      </c>
      <c r="AJ85" s="2">
        <f>IF(AI$4=$E85, $I85*AI$55,0) + IF(AI$4&gt;$E85,MIN(AI85,$I85-SUM($J85:AI85)))</f>
        <v>3.0995074643713112</v>
      </c>
      <c r="AK85" s="2">
        <f>IF(AJ$4=$E85, $I85*AJ$55,0) + IF(AJ$4&gt;$E85,MIN(AJ85,$I85-SUM($J85:AJ85)))</f>
        <v>3.0995074643713112</v>
      </c>
      <c r="AL85" s="2">
        <f>IF(AK$4=$E85, $I85*AK$55,0) + IF(AK$4&gt;$E85,MIN(AK85,$I85-SUM($J85:AK85)))</f>
        <v>3.0995074643713112</v>
      </c>
      <c r="AM85" s="2">
        <f>IF(AL$4=$E85, $I85*AL$55,0) + IF(AL$4&gt;$E85,MIN(AL85,$I85-SUM($J85:AL85)))</f>
        <v>3.0995074643713112</v>
      </c>
      <c r="AN85" s="2">
        <f>IF(AM$4=$E85, $I85*AM$55,0) + IF(AM$4&gt;$E85,MIN(AM85,$I85-SUM($J85:AM85)))</f>
        <v>3.0995074643713112</v>
      </c>
      <c r="AO85" s="2">
        <f>IF(AN$4=$E85, $I85*AN$55,0) + IF(AN$4&gt;$E85,MIN(AN85,$I85-SUM($J85:AN85)))</f>
        <v>3.0995074643713112</v>
      </c>
      <c r="AP85" s="2">
        <f>IF(AO$4=$E85, $I85*AO$55,0) + IF(AO$4&gt;$E85,MIN(AO85,$I85-SUM($J85:AO85)))</f>
        <v>3.0995074643713112</v>
      </c>
      <c r="AQ85" s="57">
        <f>IF(AP$4=$E85, $I85*AP$55,0) + IF(AP$4&gt;$E85,MIN(AP85,$I85-SUM($J85:AP85)))</f>
        <v>3.0995074643713112</v>
      </c>
      <c r="AR85" s="2">
        <f>IF(AQ$4=$E85, $I85*AQ$55,0) + IF(AQ$4&gt;$E85,MIN(AQ85,$I85-SUM($J85:AQ85)))</f>
        <v>3.0995074643713112</v>
      </c>
      <c r="AS85" s="2">
        <f>IF(AR$4=$E85, $I85*AR$55,0) + IF(AR$4&gt;$E85,MIN(AR85,$I85-SUM($J85:AR85)))</f>
        <v>3.0995074643713112</v>
      </c>
      <c r="AT85" s="2">
        <f>IF(AS$4=$E85, $I85*AS$55,0) + IF(AS$4&gt;$E85,MIN(AS85,$I85-SUM($J85:AS85)))</f>
        <v>3.0995074643713112</v>
      </c>
      <c r="AU85" s="2">
        <f>IF(AT$4=$E85, $I85*AT$55,0) + IF(AT$4&gt;$E85,MIN(AT85,$I85-SUM($J85:AT85)))</f>
        <v>3.0995074643713112</v>
      </c>
      <c r="AV85" s="2">
        <f>IF(AU$4=$E85, $I85*AU$55,0) + IF(AU$4&gt;$E85,MIN(AU85,$I85-SUM($J85:AU85)))</f>
        <v>3.0995074643713112</v>
      </c>
      <c r="AW85" s="2"/>
    </row>
    <row r="86" spans="5:49" ht="15" outlineLevel="1">
      <c r="E86" s="44">
        <f>INDEX($K$4:$AV$4,,COUNT(E$65:E85)+1)</f>
        <v>40633</v>
      </c>
      <c r="G86" s="2" t="s">
        <v>105</v>
      </c>
      <c r="I86" s="2">
        <f t="shared" si="62"/>
        <v>146.45264432823487</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3.8540169560061805</v>
      </c>
      <c r="AG86" s="2">
        <f>IF(AF$4=$E86, $I86*AF$55,0) + IF(AF$4&gt;$E86,MIN(AF86,$I86-SUM($J86:AF86)))</f>
        <v>3.8540169560061805</v>
      </c>
      <c r="AH86" s="2">
        <f>IF(AG$4=$E86, $I86*AG$55,0) + IF(AG$4&gt;$E86,MIN(AG86,$I86-SUM($J86:AG86)))</f>
        <v>3.8540169560061805</v>
      </c>
      <c r="AI86" s="2">
        <f>IF(AH$4=$E86, $I86*AH$55,0) + IF(AH$4&gt;$E86,MIN(AH86,$I86-SUM($J86:AH86)))</f>
        <v>3.8540169560061805</v>
      </c>
      <c r="AJ86" s="2">
        <f>IF(AI$4=$E86, $I86*AI$55,0) + IF(AI$4&gt;$E86,MIN(AI86,$I86-SUM($J86:AI86)))</f>
        <v>3.8540169560061805</v>
      </c>
      <c r="AK86" s="2">
        <f>IF(AJ$4=$E86, $I86*AJ$55,0) + IF(AJ$4&gt;$E86,MIN(AJ86,$I86-SUM($J86:AJ86)))</f>
        <v>3.8540169560061805</v>
      </c>
      <c r="AL86" s="2">
        <f>IF(AK$4=$E86, $I86*AK$55,0) + IF(AK$4&gt;$E86,MIN(AK86,$I86-SUM($J86:AK86)))</f>
        <v>3.8540169560061805</v>
      </c>
      <c r="AM86" s="2">
        <f>IF(AL$4=$E86, $I86*AL$55,0) + IF(AL$4&gt;$E86,MIN(AL86,$I86-SUM($J86:AL86)))</f>
        <v>3.8540169560061805</v>
      </c>
      <c r="AN86" s="2">
        <f>IF(AM$4=$E86, $I86*AM$55,0) + IF(AM$4&gt;$E86,MIN(AM86,$I86-SUM($J86:AM86)))</f>
        <v>3.8540169560061805</v>
      </c>
      <c r="AO86" s="2">
        <f>IF(AN$4=$E86, $I86*AN$55,0) + IF(AN$4&gt;$E86,MIN(AN86,$I86-SUM($J86:AN86)))</f>
        <v>3.8540169560061805</v>
      </c>
      <c r="AP86" s="2">
        <f>IF(AO$4=$E86, $I86*AO$55,0) + IF(AO$4&gt;$E86,MIN(AO86,$I86-SUM($J86:AO86)))</f>
        <v>3.8540169560061805</v>
      </c>
      <c r="AQ86" s="57">
        <f>IF(AP$4=$E86, $I86*AP$55,0) + IF(AP$4&gt;$E86,MIN(AP86,$I86-SUM($J86:AP86)))</f>
        <v>3.8540169560061805</v>
      </c>
      <c r="AR86" s="2">
        <f>IF(AQ$4=$E86, $I86*AQ$55,0) + IF(AQ$4&gt;$E86,MIN(AQ86,$I86-SUM($J86:AQ86)))</f>
        <v>3.8540169560061805</v>
      </c>
      <c r="AS86" s="2">
        <f>IF(AR$4=$E86, $I86*AR$55,0) + IF(AR$4&gt;$E86,MIN(AR86,$I86-SUM($J86:AR86)))</f>
        <v>3.8540169560061805</v>
      </c>
      <c r="AT86" s="2">
        <f>IF(AS$4=$E86, $I86*AS$55,0) + IF(AS$4&gt;$E86,MIN(AS86,$I86-SUM($J86:AS86)))</f>
        <v>3.8540169560061805</v>
      </c>
      <c r="AU86" s="2">
        <f>IF(AT$4=$E86, $I86*AT$55,0) + IF(AT$4&gt;$E86,MIN(AT86,$I86-SUM($J86:AT86)))</f>
        <v>3.8540169560061805</v>
      </c>
      <c r="AV86" s="2">
        <f>IF(AU$4=$E86, $I86*AU$55,0) + IF(AU$4&gt;$E86,MIN(AU86,$I86-SUM($J86:AU86)))</f>
        <v>3.8540169560061805</v>
      </c>
      <c r="AW86" s="2"/>
    </row>
    <row r="87" spans="5:49" ht="15" outlineLevel="1">
      <c r="E87" s="44">
        <f>INDEX($K$4:$AV$4,,COUNT(E$65:E86)+1)</f>
        <v>40999</v>
      </c>
      <c r="G87" s="2" t="s">
        <v>105</v>
      </c>
      <c r="I87" s="2">
        <f t="shared" si="62"/>
        <v>160.98914503286744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4.2365564482333538</v>
      </c>
      <c r="AH87" s="2">
        <f>IF(AG$4=$E87, $I87*AG$55,0) + IF(AG$4&gt;$E87,MIN(AG87,$I87-SUM($J87:AG87)))</f>
        <v>4.2365564482333538</v>
      </c>
      <c r="AI87" s="2">
        <f>IF(AH$4=$E87, $I87*AH$55,0) + IF(AH$4&gt;$E87,MIN(AH87,$I87-SUM($J87:AH87)))</f>
        <v>4.2365564482333538</v>
      </c>
      <c r="AJ87" s="2">
        <f>IF(AI$4=$E87, $I87*AI$55,0) + IF(AI$4&gt;$E87,MIN(AI87,$I87-SUM($J87:AI87)))</f>
        <v>4.2365564482333538</v>
      </c>
      <c r="AK87" s="2">
        <f>IF(AJ$4=$E87, $I87*AJ$55,0) + IF(AJ$4&gt;$E87,MIN(AJ87,$I87-SUM($J87:AJ87)))</f>
        <v>4.2365564482333538</v>
      </c>
      <c r="AL87" s="2">
        <f>IF(AK$4=$E87, $I87*AK$55,0) + IF(AK$4&gt;$E87,MIN(AK87,$I87-SUM($J87:AK87)))</f>
        <v>4.2365564482333538</v>
      </c>
      <c r="AM87" s="2">
        <f>IF(AL$4=$E87, $I87*AL$55,0) + IF(AL$4&gt;$E87,MIN(AL87,$I87-SUM($J87:AL87)))</f>
        <v>4.2365564482333538</v>
      </c>
      <c r="AN87" s="2">
        <f>IF(AM$4=$E87, $I87*AM$55,0) + IF(AM$4&gt;$E87,MIN(AM87,$I87-SUM($J87:AM87)))</f>
        <v>4.2365564482333538</v>
      </c>
      <c r="AO87" s="2">
        <f>IF(AN$4=$E87, $I87*AN$55,0) + IF(AN$4&gt;$E87,MIN(AN87,$I87-SUM($J87:AN87)))</f>
        <v>4.2365564482333538</v>
      </c>
      <c r="AP87" s="2">
        <f>IF(AO$4=$E87, $I87*AO$55,0) + IF(AO$4&gt;$E87,MIN(AO87,$I87-SUM($J87:AO87)))</f>
        <v>4.2365564482333538</v>
      </c>
      <c r="AQ87" s="57">
        <f>IF(AP$4=$E87, $I87*AP$55,0) + IF(AP$4&gt;$E87,MIN(AP87,$I87-SUM($J87:AP87)))</f>
        <v>4.2365564482333538</v>
      </c>
      <c r="AR87" s="2">
        <f>IF(AQ$4=$E87, $I87*AQ$55,0) + IF(AQ$4&gt;$E87,MIN(AQ87,$I87-SUM($J87:AQ87)))</f>
        <v>4.2365564482333538</v>
      </c>
      <c r="AS87" s="2">
        <f>IF(AR$4=$E87, $I87*AR$55,0) + IF(AR$4&gt;$E87,MIN(AR87,$I87-SUM($J87:AR87)))</f>
        <v>4.2365564482333538</v>
      </c>
      <c r="AT87" s="2">
        <f>IF(AS$4=$E87, $I87*AS$55,0) + IF(AS$4&gt;$E87,MIN(AS87,$I87-SUM($J87:AS87)))</f>
        <v>4.2365564482333538</v>
      </c>
      <c r="AU87" s="2">
        <f>IF(AT$4=$E87, $I87*AT$55,0) + IF(AT$4&gt;$E87,MIN(AT87,$I87-SUM($J87:AT87)))</f>
        <v>4.2365564482333538</v>
      </c>
      <c r="AV87" s="2">
        <f>IF(AU$4=$E87, $I87*AU$55,0) + IF(AU$4&gt;$E87,MIN(AU87,$I87-SUM($J87:AU87)))</f>
        <v>4.2365564482333538</v>
      </c>
      <c r="AW87" s="2"/>
    </row>
    <row r="88" spans="5:49" ht="15" outlineLevel="1">
      <c r="E88" s="44">
        <f>INDEX($K$4:$AV$4,,COUNT(E$65:E87)+1)</f>
        <v>41364</v>
      </c>
      <c r="G88" s="2" t="s">
        <v>105</v>
      </c>
      <c r="I88" s="2">
        <f t="shared" si="62"/>
        <v>155.78448247749279</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4.0995916441445468</v>
      </c>
      <c r="AI88" s="2">
        <f>IF(AH$4=$E88, $I88*AH$55,0) + IF(AH$4&gt;$E88,MIN(AH88,$I88-SUM($J88:AH88)))</f>
        <v>4.0995916441445468</v>
      </c>
      <c r="AJ88" s="2">
        <f>IF(AI$4=$E88, $I88*AI$55,0) + IF(AI$4&gt;$E88,MIN(AI88,$I88-SUM($J88:AI88)))</f>
        <v>4.0995916441445468</v>
      </c>
      <c r="AK88" s="2">
        <f>IF(AJ$4=$E88, $I88*AJ$55,0) + IF(AJ$4&gt;$E88,MIN(AJ88,$I88-SUM($J88:AJ88)))</f>
        <v>4.0995916441445468</v>
      </c>
      <c r="AL88" s="2">
        <f>IF(AK$4=$E88, $I88*AK$55,0) + IF(AK$4&gt;$E88,MIN(AK88,$I88-SUM($J88:AK88)))</f>
        <v>4.0995916441445468</v>
      </c>
      <c r="AM88" s="2">
        <f>IF(AL$4=$E88, $I88*AL$55,0) + IF(AL$4&gt;$E88,MIN(AL88,$I88-SUM($J88:AL88)))</f>
        <v>4.0995916441445468</v>
      </c>
      <c r="AN88" s="2">
        <f>IF(AM$4=$E88, $I88*AM$55,0) + IF(AM$4&gt;$E88,MIN(AM88,$I88-SUM($J88:AM88)))</f>
        <v>4.0995916441445468</v>
      </c>
      <c r="AO88" s="2">
        <f>IF(AN$4=$E88, $I88*AN$55,0) + IF(AN$4&gt;$E88,MIN(AN88,$I88-SUM($J88:AN88)))</f>
        <v>4.0995916441445468</v>
      </c>
      <c r="AP88" s="2">
        <f>IF(AO$4=$E88, $I88*AO$55,0) + IF(AO$4&gt;$E88,MIN(AO88,$I88-SUM($J88:AO88)))</f>
        <v>4.0995916441445468</v>
      </c>
      <c r="AQ88" s="57">
        <f>IF(AP$4=$E88, $I88*AP$55,0) + IF(AP$4&gt;$E88,MIN(AP88,$I88-SUM($J88:AP88)))</f>
        <v>4.0995916441445468</v>
      </c>
      <c r="AR88" s="2">
        <f>IF(AQ$4=$E88, $I88*AQ$55,0) + IF(AQ$4&gt;$E88,MIN(AQ88,$I88-SUM($J88:AQ88)))</f>
        <v>4.0995916441445468</v>
      </c>
      <c r="AS88" s="2">
        <f>IF(AR$4=$E88, $I88*AR$55,0) + IF(AR$4&gt;$E88,MIN(AR88,$I88-SUM($J88:AR88)))</f>
        <v>4.0995916441445468</v>
      </c>
      <c r="AT88" s="2">
        <f>IF(AS$4=$E88, $I88*AS$55,0) + IF(AS$4&gt;$E88,MIN(AS88,$I88-SUM($J88:AS88)))</f>
        <v>4.0995916441445468</v>
      </c>
      <c r="AU88" s="2">
        <f>IF(AT$4=$E88, $I88*AT$55,0) + IF(AT$4&gt;$E88,MIN(AT88,$I88-SUM($J88:AT88)))</f>
        <v>4.0995916441445468</v>
      </c>
      <c r="AV88" s="2">
        <f>IF(AU$4=$E88, $I88*AU$55,0) + IF(AU$4&gt;$E88,MIN(AU88,$I88-SUM($J88:AU88)))</f>
        <v>4.0995916441445468</v>
      </c>
      <c r="AW88" s="2"/>
    </row>
    <row r="89" spans="5:49" ht="15" outlineLevel="1">
      <c r="E89" s="44">
        <f>INDEX($K$4:$AV$4,,COUNT(E$65:E88)+1)</f>
        <v>41729</v>
      </c>
      <c r="G89" s="2" t="s">
        <v>105</v>
      </c>
      <c r="I89" s="2">
        <f t="shared" si="62"/>
        <v>181.16126867767576</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4.767401807307257</v>
      </c>
      <c r="AJ89" s="2">
        <f>IF(AI$4=$E89, $I89*AI$55,0) + IF(AI$4&gt;$E89,MIN(AI89,$I89-SUM($J89:AI89)))</f>
        <v>4.767401807307257</v>
      </c>
      <c r="AK89" s="2">
        <f>IF(AJ$4=$E89, $I89*AJ$55,0) + IF(AJ$4&gt;$E89,MIN(AJ89,$I89-SUM($J89:AJ89)))</f>
        <v>4.767401807307257</v>
      </c>
      <c r="AL89" s="2">
        <f>IF(AK$4=$E89, $I89*AK$55,0) + IF(AK$4&gt;$E89,MIN(AK89,$I89-SUM($J89:AK89)))</f>
        <v>4.767401807307257</v>
      </c>
      <c r="AM89" s="2">
        <f>IF(AL$4=$E89, $I89*AL$55,0) + IF(AL$4&gt;$E89,MIN(AL89,$I89-SUM($J89:AL89)))</f>
        <v>4.767401807307257</v>
      </c>
      <c r="AN89" s="2">
        <f>IF(AM$4=$E89, $I89*AM$55,0) + IF(AM$4&gt;$E89,MIN(AM89,$I89-SUM($J89:AM89)))</f>
        <v>4.767401807307257</v>
      </c>
      <c r="AO89" s="2">
        <f>IF(AN$4=$E89, $I89*AN$55,0) + IF(AN$4&gt;$E89,MIN(AN89,$I89-SUM($J89:AN89)))</f>
        <v>4.767401807307257</v>
      </c>
      <c r="AP89" s="2">
        <f>IF(AO$4=$E89, $I89*AO$55,0) + IF(AO$4&gt;$E89,MIN(AO89,$I89-SUM($J89:AO89)))</f>
        <v>4.767401807307257</v>
      </c>
      <c r="AQ89" s="57">
        <f>IF(AP$4=$E89, $I89*AP$55,0) + IF(AP$4&gt;$E89,MIN(AP89,$I89-SUM($J89:AP89)))</f>
        <v>4.767401807307257</v>
      </c>
      <c r="AR89" s="2">
        <f>IF(AQ$4=$E89, $I89*AQ$55,0) + IF(AQ$4&gt;$E89,MIN(AQ89,$I89-SUM($J89:AQ89)))</f>
        <v>4.767401807307257</v>
      </c>
      <c r="AS89" s="2">
        <f>IF(AR$4=$E89, $I89*AR$55,0) + IF(AR$4&gt;$E89,MIN(AR89,$I89-SUM($J89:AR89)))</f>
        <v>4.767401807307257</v>
      </c>
      <c r="AT89" s="2">
        <f>IF(AS$4=$E89, $I89*AS$55,0) + IF(AS$4&gt;$E89,MIN(AS89,$I89-SUM($J89:AS89)))</f>
        <v>4.767401807307257</v>
      </c>
      <c r="AU89" s="2">
        <f>IF(AT$4=$E89, $I89*AT$55,0) + IF(AT$4&gt;$E89,MIN(AT89,$I89-SUM($J89:AT89)))</f>
        <v>4.767401807307257</v>
      </c>
      <c r="AV89" s="2">
        <f>IF(AU$4=$E89, $I89*AU$55,0) + IF(AU$4&gt;$E89,MIN(AU89,$I89-SUM($J89:AU89)))</f>
        <v>4.767401807307257</v>
      </c>
      <c r="AW89" s="2"/>
    </row>
    <row r="90" spans="5:49" ht="15" outlineLevel="1">
      <c r="E90" s="44">
        <f>INDEX($K$4:$AV$4,,COUNT(E$65:E89)+1)</f>
        <v>42094</v>
      </c>
      <c r="G90" s="2" t="s">
        <v>105</v>
      </c>
      <c r="I90" s="2">
        <f t="shared" si="62"/>
        <v>189.34499297544724</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4.9827629730380849</v>
      </c>
      <c r="AK90" s="2">
        <f>IF(AJ$4=$E90, $I90*AJ$55,0) + IF(AJ$4&gt;$E90,MIN(AJ90,$I90-SUM($J90:AJ90)))</f>
        <v>4.9827629730380849</v>
      </c>
      <c r="AL90" s="2">
        <f>IF(AK$4=$E90, $I90*AK$55,0) + IF(AK$4&gt;$E90,MIN(AK90,$I90-SUM($J90:AK90)))</f>
        <v>4.9827629730380849</v>
      </c>
      <c r="AM90" s="2">
        <f>IF(AL$4=$E90, $I90*AL$55,0) + IF(AL$4&gt;$E90,MIN(AL90,$I90-SUM($J90:AL90)))</f>
        <v>4.9827629730380849</v>
      </c>
      <c r="AN90" s="2">
        <f>IF(AM$4=$E90, $I90*AM$55,0) + IF(AM$4&gt;$E90,MIN(AM90,$I90-SUM($J90:AM90)))</f>
        <v>4.9827629730380849</v>
      </c>
      <c r="AO90" s="2">
        <f>IF(AN$4=$E90, $I90*AN$55,0) + IF(AN$4&gt;$E90,MIN(AN90,$I90-SUM($J90:AN90)))</f>
        <v>4.9827629730380849</v>
      </c>
      <c r="AP90" s="2">
        <f>IF(AO$4=$E90, $I90*AO$55,0) + IF(AO$4&gt;$E90,MIN(AO90,$I90-SUM($J90:AO90)))</f>
        <v>4.9827629730380849</v>
      </c>
      <c r="AQ90" s="57">
        <f>IF(AP$4=$E90, $I90*AP$55,0) + IF(AP$4&gt;$E90,MIN(AP90,$I90-SUM($J90:AP90)))</f>
        <v>4.9827629730380849</v>
      </c>
      <c r="AR90" s="2">
        <f>IF(AQ$4=$E90, $I90*AQ$55,0) + IF(AQ$4&gt;$E90,MIN(AQ90,$I90-SUM($J90:AQ90)))</f>
        <v>4.9827629730380849</v>
      </c>
      <c r="AS90" s="2">
        <f>IF(AR$4=$E90, $I90*AR$55,0) + IF(AR$4&gt;$E90,MIN(AR90,$I90-SUM($J90:AR90)))</f>
        <v>4.9827629730380849</v>
      </c>
      <c r="AT90" s="2">
        <f>IF(AS$4=$E90, $I90*AS$55,0) + IF(AS$4&gt;$E90,MIN(AS90,$I90-SUM($J90:AS90)))</f>
        <v>4.9827629730380849</v>
      </c>
      <c r="AU90" s="2">
        <f>IF(AT$4=$E90, $I90*AT$55,0) + IF(AT$4&gt;$E90,MIN(AT90,$I90-SUM($J90:AT90)))</f>
        <v>4.9827629730380849</v>
      </c>
      <c r="AV90" s="2">
        <f>IF(AU$4=$E90, $I90*AU$55,0) + IF(AU$4&gt;$E90,MIN(AU90,$I90-SUM($J90:AU90)))</f>
        <v>4.9827629730380849</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1"/>
    </row>
    <row r="105" spans="1:49" ht="15">
      <c r="A105" s="2"/>
      <c r="B105" s="2"/>
      <c r="C105" s="20" t="s">
        <v>905</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1"/>
    </row>
    <row r="108" spans="1:49" ht="15" outlineLevel="1">
      <c r="E108" s="44" t="s">
        <v>906</v>
      </c>
      <c r="G108" s="44" t="s">
        <v>550</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0</v>
      </c>
      <c r="AB108" s="2">
        <f t="shared" si="63"/>
        <v>0</v>
      </c>
      <c r="AC108" s="2">
        <f t="shared" si="63"/>
        <v>0</v>
      </c>
      <c r="AD108" s="2">
        <f t="shared" si="63"/>
        <v>0</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1"/>
    </row>
    <row r="110" spans="1:49" ht="15" outlineLevel="1">
      <c r="E110" s="44">
        <f>INDEX($K$4:$AV$4,,COUNT(E$109:E109)+1)</f>
        <v>33328</v>
      </c>
      <c r="G110" s="2" t="s">
        <v>105</v>
      </c>
      <c r="I110" s="2">
        <f>INDEX($K$24:$AV$24,,MATCH(E110,$K$4:$AV$4,0))</f>
        <v>141.70383586083852</v>
      </c>
      <c r="K110" s="2">
        <f>IF(J$4=$E110, $I110*J$57,0) + IF(J$4&gt;$E110,MIN(J110,$I110-SUM($J110:J110)))</f>
        <v>0</v>
      </c>
      <c r="L110" s="2">
        <f>IF(K$4=$E110, $I110*K$57,0) + IF(K$4&gt;$E110,MIN(K110,$I110-SUM($J110:K110)))</f>
        <v>7.0851917930419264</v>
      </c>
      <c r="M110" s="2">
        <f>IF(L$4=$E110, $I110*L$57,0) + IF(L$4&gt;$E110,MIN(L110,$I110-SUM($J110:L110)))</f>
        <v>7.0851917930419264</v>
      </c>
      <c r="N110" s="2">
        <f>IF(M$4=$E110, $I110*M$57,0) + IF(M$4&gt;$E110,MIN(M110,$I110-SUM($J110:M110)))</f>
        <v>7.0851917930419264</v>
      </c>
      <c r="O110" s="2">
        <f>IF(N$4=$E110, $I110*N$57,0) + IF(N$4&gt;$E110,MIN(N110,$I110-SUM($J110:N110)))</f>
        <v>7.0851917930419264</v>
      </c>
      <c r="P110" s="2">
        <f>IF(O$4=$E110, $I110*O$57,0) + IF(O$4&gt;$E110,MIN(O110,$I110-SUM($J110:O110)))</f>
        <v>7.0851917930419264</v>
      </c>
      <c r="Q110" s="2">
        <f>IF(P$4=$E110, $I110*P$57,0) + IF(P$4&gt;$E110,MIN(P110,$I110-SUM($J110:P110)))</f>
        <v>7.0851917930419264</v>
      </c>
      <c r="R110" s="2">
        <f>IF(Q$4=$E110, $I110*Q$57,0) + IF(Q$4&gt;$E110,MIN(Q110,$I110-SUM($J110:Q110)))</f>
        <v>7.0851917930419264</v>
      </c>
      <c r="S110" s="2">
        <f>IF(R$4=$E110, $I110*R$57,0) + IF(R$4&gt;$E110,MIN(R110,$I110-SUM($J110:R110)))</f>
        <v>7.0851917930419264</v>
      </c>
      <c r="T110" s="2">
        <f>IF(S$4=$E110, $I110*S$57,0) + IF(S$4&gt;$E110,MIN(S110,$I110-SUM($J110:S110)))</f>
        <v>7.0851917930419264</v>
      </c>
      <c r="U110" s="2">
        <f>IF(T$4=$E110, $I110*T$57,0) + IF(T$4&gt;$E110,MIN(T110,$I110-SUM($J110:T110)))</f>
        <v>7.0851917930419264</v>
      </c>
      <c r="V110" s="2">
        <f>IF(U$4=$E110, $I110*U$57,0) + IF(U$4&gt;$E110,MIN(U110,$I110-SUM($J110:U110)))</f>
        <v>7.0851917930419264</v>
      </c>
      <c r="W110" s="2">
        <f>IF(V$4=$E110, $I110*V$57,0) + IF(V$4&gt;$E110,MIN(V110,$I110-SUM($J110:V110)))</f>
        <v>7.0851917930419264</v>
      </c>
      <c r="X110" s="2">
        <f>IF(W$4=$E110, $I110*W$57,0) + IF(W$4&gt;$E110,MIN(W110,$I110-SUM($J110:W110)))</f>
        <v>7.0851917930419264</v>
      </c>
      <c r="Y110" s="2">
        <f>IF(X$4=$E110, $I110*X$57,0) + IF(X$4&gt;$E110,MIN(X110,$I110-SUM($J110:X110)))</f>
        <v>7.0851917930419264</v>
      </c>
      <c r="Z110" s="2">
        <f>IF(Y$4=$E110, $I110*Y$57,0) + IF(Y$4&gt;$E110,MIN(Y110,$I110-SUM($J110:Y110)))</f>
        <v>7.0851917930419264</v>
      </c>
      <c r="AA110" s="2">
        <f>IF(Z$4=$E110, $I110*Z$57,0) + IF(Z$4&gt;$E110,MIN(Z110,$I110-SUM($J110:Z110)))</f>
        <v>7.0851917930419264</v>
      </c>
      <c r="AB110" s="2">
        <f>IF(AA$4=$E110, $I110*AA$57,0) + IF(AA$4&gt;$E110,MIN(AA110,$I110-SUM($J110:AA110)))</f>
        <v>7.0851917930419264</v>
      </c>
      <c r="AC110" s="2">
        <f>IF(AB$4=$E110, $I110*AB$57,0) + IF(AB$4&gt;$E110,MIN(AB110,$I110-SUM($J110:AB110)))</f>
        <v>7.0851917930419264</v>
      </c>
      <c r="AD110" s="2">
        <f>IF(AC$4=$E110, $I110*AC$57,0) + IF(AC$4&gt;$E110,MIN(AC110,$I110-SUM($J110:AC110)))</f>
        <v>7.0851917930419264</v>
      </c>
      <c r="AE110" s="2">
        <f>IF(AD$4=$E110, $I110*AD$57,0) + IF(AD$4&gt;$E110,MIN(AD110,$I110-SUM($J110:AD110)))</f>
        <v>7.0851917930419006</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119.1053156320512</v>
      </c>
      <c r="K111" s="2">
        <f>IF(J$4=$E111, $I111*J$57,0) + IF(J$4&gt;$E111,MIN(J111,$I111-SUM($J111:J111)))</f>
        <v>0</v>
      </c>
      <c r="L111" s="2">
        <f>IF(K$4=$E111, $I111*K$57,0) + IF(K$4&gt;$E111,MIN(K111,$I111-SUM($J111:K111)))</f>
        <v>0</v>
      </c>
      <c r="M111" s="2">
        <f>IF(L$4=$E111, $I111*L$57,0) + IF(L$4&gt;$E111,MIN(L111,$I111-SUM($J111:L111)))</f>
        <v>5.9552657816025603</v>
      </c>
      <c r="N111" s="2">
        <f>IF(M$4=$E111, $I111*M$57,0) + IF(M$4&gt;$E111,MIN(M111,$I111-SUM($J111:M111)))</f>
        <v>5.9552657816025603</v>
      </c>
      <c r="O111" s="2">
        <f>IF(N$4=$E111, $I111*N$57,0) + IF(N$4&gt;$E111,MIN(N111,$I111-SUM($J111:N111)))</f>
        <v>5.9552657816025603</v>
      </c>
      <c r="P111" s="2">
        <f>IF(O$4=$E111, $I111*O$57,0) + IF(O$4&gt;$E111,MIN(O111,$I111-SUM($J111:O111)))</f>
        <v>5.9552657816025603</v>
      </c>
      <c r="Q111" s="2">
        <f>IF(P$4=$E111, $I111*P$57,0) + IF(P$4&gt;$E111,MIN(P111,$I111-SUM($J111:P111)))</f>
        <v>5.9552657816025603</v>
      </c>
      <c r="R111" s="2">
        <f>IF(Q$4=$E111, $I111*Q$57,0) + IF(Q$4&gt;$E111,MIN(Q111,$I111-SUM($J111:Q111)))</f>
        <v>5.9552657816025603</v>
      </c>
      <c r="S111" s="2">
        <f>IF(R$4=$E111, $I111*R$57,0) + IF(R$4&gt;$E111,MIN(R111,$I111-SUM($J111:R111)))</f>
        <v>5.9552657816025603</v>
      </c>
      <c r="T111" s="2">
        <f>IF(S$4=$E111, $I111*S$57,0) + IF(S$4&gt;$E111,MIN(S111,$I111-SUM($J111:S111)))</f>
        <v>5.9552657816025603</v>
      </c>
      <c r="U111" s="2">
        <f>IF(T$4=$E111, $I111*T$57,0) + IF(T$4&gt;$E111,MIN(T111,$I111-SUM($J111:T111)))</f>
        <v>5.9552657816025603</v>
      </c>
      <c r="V111" s="2">
        <f>IF(U$4=$E111, $I111*U$57,0) + IF(U$4&gt;$E111,MIN(U111,$I111-SUM($J111:U111)))</f>
        <v>5.9552657816025603</v>
      </c>
      <c r="W111" s="2">
        <f>IF(V$4=$E111, $I111*V$57,0) + IF(V$4&gt;$E111,MIN(V111,$I111-SUM($J111:V111)))</f>
        <v>5.9552657816025603</v>
      </c>
      <c r="X111" s="2">
        <f>IF(W$4=$E111, $I111*W$57,0) + IF(W$4&gt;$E111,MIN(W111,$I111-SUM($J111:W111)))</f>
        <v>5.9552657816025603</v>
      </c>
      <c r="Y111" s="2">
        <f>IF(X$4=$E111, $I111*X$57,0) + IF(X$4&gt;$E111,MIN(X111,$I111-SUM($J111:X111)))</f>
        <v>5.9552657816025603</v>
      </c>
      <c r="Z111" s="2">
        <f>IF(Y$4=$E111, $I111*Y$57,0) + IF(Y$4&gt;$E111,MIN(Y111,$I111-SUM($J111:Y111)))</f>
        <v>5.9552657816025603</v>
      </c>
      <c r="AA111" s="2">
        <f>IF(Z$4=$E111, $I111*Z$57,0) + IF(Z$4&gt;$E111,MIN(Z111,$I111-SUM($J111:Z111)))</f>
        <v>5.9552657816025603</v>
      </c>
      <c r="AB111" s="2">
        <f>IF(AA$4=$E111, $I111*AA$57,0) + IF(AA$4&gt;$E111,MIN(AA111,$I111-SUM($J111:AA111)))</f>
        <v>5.9552657816025603</v>
      </c>
      <c r="AC111" s="2">
        <f>IF(AB$4=$E111, $I111*AB$57,0) + IF(AB$4&gt;$E111,MIN(AB111,$I111-SUM($J111:AB111)))</f>
        <v>5.9552657816025603</v>
      </c>
      <c r="AD111" s="2">
        <f>IF(AC$4=$E111, $I111*AC$57,0) + IF(AC$4&gt;$E111,MIN(AC111,$I111-SUM($J111:AC111)))</f>
        <v>5.9552657816025603</v>
      </c>
      <c r="AE111" s="2">
        <f>IF(AD$4=$E111, $I111*AD$57,0) + IF(AD$4&gt;$E111,MIN(AD111,$I111-SUM($J111:AD111)))</f>
        <v>5.9552657816025603</v>
      </c>
      <c r="AF111" s="2">
        <f>IF(AE$4=$E111, $I111*AE$57,0) + IF(AE$4&gt;$E111,MIN(AE111,$I111-SUM($J111:AE111)))</f>
        <v>5.9552657816025203</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114.84493886760769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5.7422469433803851</v>
      </c>
      <c r="O112" s="2">
        <f>IF(N$4=$E112, $I112*N$57,0) + IF(N$4&gt;$E112,MIN(N112,$I112-SUM($J112:N112)))</f>
        <v>5.7422469433803851</v>
      </c>
      <c r="P112" s="2">
        <f>IF(O$4=$E112, $I112*O$57,0) + IF(O$4&gt;$E112,MIN(O112,$I112-SUM($J112:O112)))</f>
        <v>5.7422469433803851</v>
      </c>
      <c r="Q112" s="2">
        <f>IF(P$4=$E112, $I112*P$57,0) + IF(P$4&gt;$E112,MIN(P112,$I112-SUM($J112:P112)))</f>
        <v>5.7422469433803851</v>
      </c>
      <c r="R112" s="2">
        <f>IF(Q$4=$E112, $I112*Q$57,0) + IF(Q$4&gt;$E112,MIN(Q112,$I112-SUM($J112:Q112)))</f>
        <v>5.7422469433803851</v>
      </c>
      <c r="S112" s="2">
        <f>IF(R$4=$E112, $I112*R$57,0) + IF(R$4&gt;$E112,MIN(R112,$I112-SUM($J112:R112)))</f>
        <v>5.7422469433803851</v>
      </c>
      <c r="T112" s="2">
        <f>IF(S$4=$E112, $I112*S$57,0) + IF(S$4&gt;$E112,MIN(S112,$I112-SUM($J112:S112)))</f>
        <v>5.7422469433803851</v>
      </c>
      <c r="U112" s="2">
        <f>IF(T$4=$E112, $I112*T$57,0) + IF(T$4&gt;$E112,MIN(T112,$I112-SUM($J112:T112)))</f>
        <v>5.7422469433803851</v>
      </c>
      <c r="V112" s="2">
        <f>IF(U$4=$E112, $I112*U$57,0) + IF(U$4&gt;$E112,MIN(U112,$I112-SUM($J112:U112)))</f>
        <v>5.7422469433803851</v>
      </c>
      <c r="W112" s="2">
        <f>IF(V$4=$E112, $I112*V$57,0) + IF(V$4&gt;$E112,MIN(V112,$I112-SUM($J112:V112)))</f>
        <v>5.7422469433803851</v>
      </c>
      <c r="X112" s="2">
        <f>IF(W$4=$E112, $I112*W$57,0) + IF(W$4&gt;$E112,MIN(W112,$I112-SUM($J112:W112)))</f>
        <v>5.7422469433803851</v>
      </c>
      <c r="Y112" s="2">
        <f>IF(X$4=$E112, $I112*X$57,0) + IF(X$4&gt;$E112,MIN(X112,$I112-SUM($J112:X112)))</f>
        <v>5.7422469433803851</v>
      </c>
      <c r="Z112" s="2">
        <f>IF(Y$4=$E112, $I112*Y$57,0) + IF(Y$4&gt;$E112,MIN(Y112,$I112-SUM($J112:Y112)))</f>
        <v>5.7422469433803851</v>
      </c>
      <c r="AA112" s="2">
        <f>IF(Z$4=$E112, $I112*Z$57,0) + IF(Z$4&gt;$E112,MIN(Z112,$I112-SUM($J112:Z112)))</f>
        <v>5.7422469433803851</v>
      </c>
      <c r="AB112" s="2">
        <f>IF(AA$4=$E112, $I112*AA$57,0) + IF(AA$4&gt;$E112,MIN(AA112,$I112-SUM($J112:AA112)))</f>
        <v>5.7422469433803851</v>
      </c>
      <c r="AC112" s="2">
        <f>IF(AB$4=$E112, $I112*AB$57,0) + IF(AB$4&gt;$E112,MIN(AB112,$I112-SUM($J112:AB112)))</f>
        <v>5.7422469433803851</v>
      </c>
      <c r="AD112" s="2">
        <f>IF(AC$4=$E112, $I112*AC$57,0) + IF(AC$4&gt;$E112,MIN(AC112,$I112-SUM($J112:AC112)))</f>
        <v>5.7422469433803851</v>
      </c>
      <c r="AE112" s="2">
        <f>IF(AD$4=$E112, $I112*AD$57,0) + IF(AD$4&gt;$E112,MIN(AD112,$I112-SUM($J112:AD112)))</f>
        <v>5.7422469433803851</v>
      </c>
      <c r="AF112" s="2">
        <f>IF(AE$4=$E112, $I112*AE$57,0) + IF(AE$4&gt;$E112,MIN(AE112,$I112-SUM($J112:AE112)))</f>
        <v>5.7422469433803851</v>
      </c>
      <c r="AG112" s="2">
        <f>IF(AF$4=$E112, $I112*AF$57,0) + IF(AF$4&gt;$E112,MIN(AF112,$I112-SUM($J112:AF112)))</f>
        <v>5.7422469433803851</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121.88382221755786</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6.0941911108778939</v>
      </c>
      <c r="P113" s="2">
        <f>IF(O$4=$E113, $I113*O$57,0) + IF(O$4&gt;$E113,MIN(O113,$I113-SUM($J113:O113)))</f>
        <v>6.0941911108778939</v>
      </c>
      <c r="Q113" s="2">
        <f>IF(P$4=$E113, $I113*P$57,0) + IF(P$4&gt;$E113,MIN(P113,$I113-SUM($J113:P113)))</f>
        <v>6.0941911108778939</v>
      </c>
      <c r="R113" s="2">
        <f>IF(Q$4=$E113, $I113*Q$57,0) + IF(Q$4&gt;$E113,MIN(Q113,$I113-SUM($J113:Q113)))</f>
        <v>6.0941911108778939</v>
      </c>
      <c r="S113" s="2">
        <f>IF(R$4=$E113, $I113*R$57,0) + IF(R$4&gt;$E113,MIN(R113,$I113-SUM($J113:R113)))</f>
        <v>6.0941911108778939</v>
      </c>
      <c r="T113" s="2">
        <f>IF(S$4=$E113, $I113*S$57,0) + IF(S$4&gt;$E113,MIN(S113,$I113-SUM($J113:S113)))</f>
        <v>6.0941911108778939</v>
      </c>
      <c r="U113" s="2">
        <f>IF(T$4=$E113, $I113*T$57,0) + IF(T$4&gt;$E113,MIN(T113,$I113-SUM($J113:T113)))</f>
        <v>6.0941911108778939</v>
      </c>
      <c r="V113" s="2">
        <f>IF(U$4=$E113, $I113*U$57,0) + IF(U$4&gt;$E113,MIN(U113,$I113-SUM($J113:U113)))</f>
        <v>6.0941911108778939</v>
      </c>
      <c r="W113" s="2">
        <f>IF(V$4=$E113, $I113*V$57,0) + IF(V$4&gt;$E113,MIN(V113,$I113-SUM($J113:V113)))</f>
        <v>6.0941911108778939</v>
      </c>
      <c r="X113" s="2">
        <f>IF(W$4=$E113, $I113*W$57,0) + IF(W$4&gt;$E113,MIN(W113,$I113-SUM($J113:W113)))</f>
        <v>6.0941911108778939</v>
      </c>
      <c r="Y113" s="2">
        <f>IF(X$4=$E113, $I113*X$57,0) + IF(X$4&gt;$E113,MIN(X113,$I113-SUM($J113:X113)))</f>
        <v>6.0941911108778939</v>
      </c>
      <c r="Z113" s="2">
        <f>IF(Y$4=$E113, $I113*Y$57,0) + IF(Y$4&gt;$E113,MIN(Y113,$I113-SUM($J113:Y113)))</f>
        <v>6.0941911108778939</v>
      </c>
      <c r="AA113" s="2">
        <f>IF(Z$4=$E113, $I113*Z$57,0) + IF(Z$4&gt;$E113,MIN(Z113,$I113-SUM($J113:Z113)))</f>
        <v>6.0941911108778939</v>
      </c>
      <c r="AB113" s="2">
        <f>IF(AA$4=$E113, $I113*AA$57,0) + IF(AA$4&gt;$E113,MIN(AA113,$I113-SUM($J113:AA113)))</f>
        <v>6.0941911108778939</v>
      </c>
      <c r="AC113" s="2">
        <f>IF(AB$4=$E113, $I113*AB$57,0) + IF(AB$4&gt;$E113,MIN(AB113,$I113-SUM($J113:AB113)))</f>
        <v>6.0941911108778939</v>
      </c>
      <c r="AD113" s="2">
        <f>IF(AC$4=$E113, $I113*AC$57,0) + IF(AC$4&gt;$E113,MIN(AC113,$I113-SUM($J113:AC113)))</f>
        <v>6.0941911108778939</v>
      </c>
      <c r="AE113" s="2">
        <f>IF(AD$4=$E113, $I113*AD$57,0) + IF(AD$4&gt;$E113,MIN(AD113,$I113-SUM($J113:AD113)))</f>
        <v>6.0941911108778939</v>
      </c>
      <c r="AF113" s="2">
        <f>IF(AE$4=$E113, $I113*AE$57,0) + IF(AE$4&gt;$E113,MIN(AE113,$I113-SUM($J113:AE113)))</f>
        <v>6.0941911108778939</v>
      </c>
      <c r="AG113" s="2">
        <f>IF(AF$4=$E113, $I113*AF$57,0) + IF(AF$4&gt;$E113,MIN(AF113,$I113-SUM($J113:AF113)))</f>
        <v>6.0941911108778939</v>
      </c>
      <c r="AH113" s="2">
        <f>IF(AG$4=$E113, $I113*AG$57,0) + IF(AG$4&gt;$E113,MIN(AG113,$I113-SUM($J113:AG113)))</f>
        <v>6.0941911108778939</v>
      </c>
      <c r="AI113" s="2">
        <f>IF(AH$4=$E113, $I113*AH$57,0) + IF(AH$4&gt;$E113,MIN(AH113,$I113-SUM($J113:AH113)))</f>
        <v>4.2632564145606011E-14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110.02886078606286</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5.5014430393031439</v>
      </c>
      <c r="Q114" s="2">
        <f>IF(P$4=$E114, $I114*P$57,0) + IF(P$4&gt;$E114,MIN(P114,$I114-SUM($J114:P114)))</f>
        <v>5.5014430393031439</v>
      </c>
      <c r="R114" s="2">
        <f>IF(Q$4=$E114, $I114*Q$57,0) + IF(Q$4&gt;$E114,MIN(Q114,$I114-SUM($J114:Q114)))</f>
        <v>5.5014430393031439</v>
      </c>
      <c r="S114" s="2">
        <f>IF(R$4=$E114, $I114*R$57,0) + IF(R$4&gt;$E114,MIN(R114,$I114-SUM($J114:R114)))</f>
        <v>5.5014430393031439</v>
      </c>
      <c r="T114" s="2">
        <f>IF(S$4=$E114, $I114*S$57,0) + IF(S$4&gt;$E114,MIN(S114,$I114-SUM($J114:S114)))</f>
        <v>5.5014430393031439</v>
      </c>
      <c r="U114" s="2">
        <f>IF(T$4=$E114, $I114*T$57,0) + IF(T$4&gt;$E114,MIN(T114,$I114-SUM($J114:T114)))</f>
        <v>5.5014430393031439</v>
      </c>
      <c r="V114" s="2">
        <f>IF(U$4=$E114, $I114*U$57,0) + IF(U$4&gt;$E114,MIN(U114,$I114-SUM($J114:U114)))</f>
        <v>5.5014430393031439</v>
      </c>
      <c r="W114" s="2">
        <f>IF(V$4=$E114, $I114*V$57,0) + IF(V$4&gt;$E114,MIN(V114,$I114-SUM($J114:V114)))</f>
        <v>5.5014430393031439</v>
      </c>
      <c r="X114" s="2">
        <f>IF(W$4=$E114, $I114*W$57,0) + IF(W$4&gt;$E114,MIN(W114,$I114-SUM($J114:W114)))</f>
        <v>5.5014430393031439</v>
      </c>
      <c r="Y114" s="2">
        <f>IF(X$4=$E114, $I114*X$57,0) + IF(X$4&gt;$E114,MIN(X114,$I114-SUM($J114:X114)))</f>
        <v>5.5014430393031439</v>
      </c>
      <c r="Z114" s="2">
        <f>IF(Y$4=$E114, $I114*Y$57,0) + IF(Y$4&gt;$E114,MIN(Y114,$I114-SUM($J114:Y114)))</f>
        <v>5.5014430393031439</v>
      </c>
      <c r="AA114" s="2">
        <f>IF(Z$4=$E114, $I114*Z$57,0) + IF(Z$4&gt;$E114,MIN(Z114,$I114-SUM($J114:Z114)))</f>
        <v>5.5014430393031439</v>
      </c>
      <c r="AB114" s="2">
        <f>IF(AA$4=$E114, $I114*AA$57,0) + IF(AA$4&gt;$E114,MIN(AA114,$I114-SUM($J114:AA114)))</f>
        <v>5.5014430393031439</v>
      </c>
      <c r="AC114" s="2">
        <f>IF(AB$4=$E114, $I114*AB$57,0) + IF(AB$4&gt;$E114,MIN(AB114,$I114-SUM($J114:AB114)))</f>
        <v>5.5014430393031439</v>
      </c>
      <c r="AD114" s="2">
        <f>IF(AC$4=$E114, $I114*AC$57,0) + IF(AC$4&gt;$E114,MIN(AC114,$I114-SUM($J114:AC114)))</f>
        <v>5.5014430393031439</v>
      </c>
      <c r="AE114" s="2">
        <f>IF(AD$4=$E114, $I114*AD$57,0) + IF(AD$4&gt;$E114,MIN(AD114,$I114-SUM($J114:AD114)))</f>
        <v>5.5014430393031439</v>
      </c>
      <c r="AF114" s="2">
        <f>IF(AE$4=$E114, $I114*AE$57,0) + IF(AE$4&gt;$E114,MIN(AE114,$I114-SUM($J114:AE114)))</f>
        <v>5.5014430393031439</v>
      </c>
      <c r="AG114" s="2">
        <f>IF(AF$4=$E114, $I114*AF$57,0) + IF(AF$4&gt;$E114,MIN(AF114,$I114-SUM($J114:AF114)))</f>
        <v>5.5014430393031439</v>
      </c>
      <c r="AH114" s="2">
        <f>IF(AG$4=$E114, $I114*AG$57,0) + IF(AG$4&gt;$E114,MIN(AG114,$I114-SUM($J114:AG114)))</f>
        <v>5.5014430393031439</v>
      </c>
      <c r="AI114" s="2">
        <f>IF(AH$4=$E114, $I114*AH$57,0) + IF(AH$4&gt;$E114,MIN(AH114,$I114-SUM($J114:AH114)))</f>
        <v>5.5014430393031439</v>
      </c>
      <c r="AJ114" s="2">
        <f>IF(AI$4=$E114, $I114*AI$57,0) + IF(AI$4&gt;$E114,MIN(AI114,$I114-SUM($J114:AI114)))</f>
        <v>2.8421709430404007E-14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117.06774413601302</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5.8533872068006509</v>
      </c>
      <c r="R115" s="2">
        <f>IF(Q$4=$E115, $I115*Q$57,0) + IF(Q$4&gt;$E115,MIN(Q115,$I115-SUM($J115:Q115)))</f>
        <v>5.8533872068006509</v>
      </c>
      <c r="S115" s="2">
        <f>IF(R$4=$E115, $I115*R$57,0) + IF(R$4&gt;$E115,MIN(R115,$I115-SUM($J115:R115)))</f>
        <v>5.8533872068006509</v>
      </c>
      <c r="T115" s="2">
        <f>IF(S$4=$E115, $I115*S$57,0) + IF(S$4&gt;$E115,MIN(S115,$I115-SUM($J115:S115)))</f>
        <v>5.8533872068006509</v>
      </c>
      <c r="U115" s="2">
        <f>IF(T$4=$E115, $I115*T$57,0) + IF(T$4&gt;$E115,MIN(T115,$I115-SUM($J115:T115)))</f>
        <v>5.8533872068006509</v>
      </c>
      <c r="V115" s="2">
        <f>IF(U$4=$E115, $I115*U$57,0) + IF(U$4&gt;$E115,MIN(U115,$I115-SUM($J115:U115)))</f>
        <v>5.8533872068006509</v>
      </c>
      <c r="W115" s="2">
        <f>IF(V$4=$E115, $I115*V$57,0) + IF(V$4&gt;$E115,MIN(V115,$I115-SUM($J115:V115)))</f>
        <v>5.8533872068006509</v>
      </c>
      <c r="X115" s="2">
        <f>IF(W$4=$E115, $I115*W$57,0) + IF(W$4&gt;$E115,MIN(W115,$I115-SUM($J115:W115)))</f>
        <v>5.8533872068006509</v>
      </c>
      <c r="Y115" s="2">
        <f>IF(X$4=$E115, $I115*X$57,0) + IF(X$4&gt;$E115,MIN(X115,$I115-SUM($J115:X115)))</f>
        <v>5.8533872068006509</v>
      </c>
      <c r="Z115" s="2">
        <f>IF(Y$4=$E115, $I115*Y$57,0) + IF(Y$4&gt;$E115,MIN(Y115,$I115-SUM($J115:Y115)))</f>
        <v>5.8533872068006509</v>
      </c>
      <c r="AA115" s="2">
        <f>IF(Z$4=$E115, $I115*Z$57,0) + IF(Z$4&gt;$E115,MIN(Z115,$I115-SUM($J115:Z115)))</f>
        <v>5.8533872068006509</v>
      </c>
      <c r="AB115" s="2">
        <f>IF(AA$4=$E115, $I115*AA$57,0) + IF(AA$4&gt;$E115,MIN(AA115,$I115-SUM($J115:AA115)))</f>
        <v>5.8533872068006509</v>
      </c>
      <c r="AC115" s="2">
        <f>IF(AB$4=$E115, $I115*AB$57,0) + IF(AB$4&gt;$E115,MIN(AB115,$I115-SUM($J115:AB115)))</f>
        <v>5.8533872068006509</v>
      </c>
      <c r="AD115" s="2">
        <f>IF(AC$4=$E115, $I115*AC$57,0) + IF(AC$4&gt;$E115,MIN(AC115,$I115-SUM($J115:AC115)))</f>
        <v>5.8533872068006509</v>
      </c>
      <c r="AE115" s="2">
        <f>IF(AD$4=$E115, $I115*AD$57,0) + IF(AD$4&gt;$E115,MIN(AD115,$I115-SUM($J115:AD115)))</f>
        <v>5.8533872068006509</v>
      </c>
      <c r="AF115" s="2">
        <f>IF(AE$4=$E115, $I115*AE$57,0) + IF(AE$4&gt;$E115,MIN(AE115,$I115-SUM($J115:AE115)))</f>
        <v>5.8533872068006509</v>
      </c>
      <c r="AG115" s="2">
        <f>IF(AF$4=$E115, $I115*AF$57,0) + IF(AF$4&gt;$E115,MIN(AF115,$I115-SUM($J115:AF115)))</f>
        <v>5.8533872068006509</v>
      </c>
      <c r="AH115" s="2">
        <f>IF(AG$4=$E115, $I115*AG$57,0) + IF(AG$4&gt;$E115,MIN(AG115,$I115-SUM($J115:AG115)))</f>
        <v>5.8533872068006509</v>
      </c>
      <c r="AI115" s="2">
        <f>IF(AH$4=$E115, $I115*AH$57,0) + IF(AH$4&gt;$E115,MIN(AH115,$I115-SUM($J115:AH115)))</f>
        <v>5.8533872068006509</v>
      </c>
      <c r="AJ115" s="2">
        <f>IF(AI$4=$E115, $I115*AI$57,0) + IF(AI$4&gt;$E115,MIN(AI115,$I115-SUM($J115:AI115)))</f>
        <v>5.8533872068006509</v>
      </c>
      <c r="AK115" s="2">
        <f>IF(AJ$4=$E115, $I115*AJ$57,0) + IF(AJ$4&gt;$E115,MIN(AJ115,$I115-SUM($J115:AJ115)))</f>
        <v>4.2632564145606011E-14</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90.764548459883514</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4.5382274229941757</v>
      </c>
      <c r="S116" s="2">
        <f>IF(R$4=$E116, $I116*R$57,0) + IF(R$4&gt;$E116,MIN(R116,$I116-SUM($J116:R116)))</f>
        <v>4.5382274229941757</v>
      </c>
      <c r="T116" s="2">
        <f>IF(S$4=$E116, $I116*S$57,0) + IF(S$4&gt;$E116,MIN(S116,$I116-SUM($J116:S116)))</f>
        <v>4.5382274229941757</v>
      </c>
      <c r="U116" s="2">
        <f>IF(T$4=$E116, $I116*T$57,0) + IF(T$4&gt;$E116,MIN(T116,$I116-SUM($J116:T116)))</f>
        <v>4.5382274229941757</v>
      </c>
      <c r="V116" s="2">
        <f>IF(U$4=$E116, $I116*U$57,0) + IF(U$4&gt;$E116,MIN(U116,$I116-SUM($J116:U116)))</f>
        <v>4.5382274229941757</v>
      </c>
      <c r="W116" s="2">
        <f>IF(V$4=$E116, $I116*V$57,0) + IF(V$4&gt;$E116,MIN(V116,$I116-SUM($J116:V116)))</f>
        <v>4.5382274229941757</v>
      </c>
      <c r="X116" s="2">
        <f>IF(W$4=$E116, $I116*W$57,0) + IF(W$4&gt;$E116,MIN(W116,$I116-SUM($J116:W116)))</f>
        <v>4.5382274229941757</v>
      </c>
      <c r="Y116" s="2">
        <f>IF(X$4=$E116, $I116*X$57,0) + IF(X$4&gt;$E116,MIN(X116,$I116-SUM($J116:X116)))</f>
        <v>4.5382274229941757</v>
      </c>
      <c r="Z116" s="2">
        <f>IF(Y$4=$E116, $I116*Y$57,0) + IF(Y$4&gt;$E116,MIN(Y116,$I116-SUM($J116:Y116)))</f>
        <v>4.5382274229941757</v>
      </c>
      <c r="AA116" s="2">
        <f>IF(Z$4=$E116, $I116*Z$57,0) + IF(Z$4&gt;$E116,MIN(Z116,$I116-SUM($J116:Z116)))</f>
        <v>4.5382274229941757</v>
      </c>
      <c r="AB116" s="2">
        <f>IF(AA$4=$E116, $I116*AA$57,0) + IF(AA$4&gt;$E116,MIN(AA116,$I116-SUM($J116:AA116)))</f>
        <v>4.5382274229941757</v>
      </c>
      <c r="AC116" s="2">
        <f>IF(AB$4=$E116, $I116*AB$57,0) + IF(AB$4&gt;$E116,MIN(AB116,$I116-SUM($J116:AB116)))</f>
        <v>4.5382274229941757</v>
      </c>
      <c r="AD116" s="2">
        <f>IF(AC$4=$E116, $I116*AC$57,0) + IF(AC$4&gt;$E116,MIN(AC116,$I116-SUM($J116:AC116)))</f>
        <v>4.5382274229941757</v>
      </c>
      <c r="AE116" s="2">
        <f>IF(AD$4=$E116, $I116*AD$57,0) + IF(AD$4&gt;$E116,MIN(AD116,$I116-SUM($J116:AD116)))</f>
        <v>4.5382274229941757</v>
      </c>
      <c r="AF116" s="2">
        <f>IF(AE$4=$E116, $I116*AE$57,0) + IF(AE$4&gt;$E116,MIN(AE116,$I116-SUM($J116:AE116)))</f>
        <v>4.5382274229941757</v>
      </c>
      <c r="AG116" s="2">
        <f>IF(AF$4=$E116, $I116*AF$57,0) + IF(AF$4&gt;$E116,MIN(AF116,$I116-SUM($J116:AF116)))</f>
        <v>4.5382274229941757</v>
      </c>
      <c r="AH116" s="2">
        <f>IF(AG$4=$E116, $I116*AG$57,0) + IF(AG$4&gt;$E116,MIN(AG116,$I116-SUM($J116:AG116)))</f>
        <v>4.5382274229941757</v>
      </c>
      <c r="AI116" s="2">
        <f>IF(AH$4=$E116, $I116*AH$57,0) + IF(AH$4&gt;$E116,MIN(AH116,$I116-SUM($J116:AH116)))</f>
        <v>4.5382274229941757</v>
      </c>
      <c r="AJ116" s="2">
        <f>IF(AI$4=$E116, $I116*AI$57,0) + IF(AI$4&gt;$E116,MIN(AI116,$I116-SUM($J116:AI116)))</f>
        <v>4.5382274229941757</v>
      </c>
      <c r="AK116" s="2">
        <f>IF(AJ$4=$E116, $I116*AJ$57,0) + IF(AJ$4&gt;$E116,MIN(AJ116,$I116-SUM($J116:AJ116)))</f>
        <v>4.5382274229941757</v>
      </c>
      <c r="AL116" s="2">
        <f>IF(AK$4=$E116, $I116*AK$57,0) + IF(AK$4&gt;$E116,MIN(AK116,$I116-SUM($J116:AK116)))</f>
        <v>2.8421709430404007E-14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100.39670462297319</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5.0198352311486598</v>
      </c>
      <c r="T117" s="2">
        <f>IF(S$4=$E117, $I117*S$57,0) + IF(S$4&gt;$E117,MIN(S117,$I117-SUM($J117:S117)))</f>
        <v>5.0198352311486598</v>
      </c>
      <c r="U117" s="2">
        <f>IF(T$4=$E117, $I117*T$57,0) + IF(T$4&gt;$E117,MIN(T117,$I117-SUM($J117:T117)))</f>
        <v>5.0198352311486598</v>
      </c>
      <c r="V117" s="2">
        <f>IF(U$4=$E117, $I117*U$57,0) + IF(U$4&gt;$E117,MIN(U117,$I117-SUM($J117:U117)))</f>
        <v>5.0198352311486598</v>
      </c>
      <c r="W117" s="2">
        <f>IF(V$4=$E117, $I117*V$57,0) + IF(V$4&gt;$E117,MIN(V117,$I117-SUM($J117:V117)))</f>
        <v>5.0198352311486598</v>
      </c>
      <c r="X117" s="2">
        <f>IF(W$4=$E117, $I117*W$57,0) + IF(W$4&gt;$E117,MIN(W117,$I117-SUM($J117:W117)))</f>
        <v>5.0198352311486598</v>
      </c>
      <c r="Y117" s="2">
        <f>IF(X$4=$E117, $I117*X$57,0) + IF(X$4&gt;$E117,MIN(X117,$I117-SUM($J117:X117)))</f>
        <v>5.0198352311486598</v>
      </c>
      <c r="Z117" s="2">
        <f>IF(Y$4=$E117, $I117*Y$57,0) + IF(Y$4&gt;$E117,MIN(Y117,$I117-SUM($J117:Y117)))</f>
        <v>5.0198352311486598</v>
      </c>
      <c r="AA117" s="2">
        <f>IF(Z$4=$E117, $I117*Z$57,0) + IF(Z$4&gt;$E117,MIN(Z117,$I117-SUM($J117:Z117)))</f>
        <v>5.0198352311486598</v>
      </c>
      <c r="AB117" s="2">
        <f>IF(AA$4=$E117, $I117*AA$57,0) + IF(AA$4&gt;$E117,MIN(AA117,$I117-SUM($J117:AA117)))</f>
        <v>5.0198352311486598</v>
      </c>
      <c r="AC117" s="2">
        <f>IF(AB$4=$E117, $I117*AB$57,0) + IF(AB$4&gt;$E117,MIN(AB117,$I117-SUM($J117:AB117)))</f>
        <v>5.0198352311486598</v>
      </c>
      <c r="AD117" s="2">
        <f>IF(AC$4=$E117, $I117*AC$57,0) + IF(AC$4&gt;$E117,MIN(AC117,$I117-SUM($J117:AC117)))</f>
        <v>5.0198352311486598</v>
      </c>
      <c r="AE117" s="2">
        <f>IF(AD$4=$E117, $I117*AD$57,0) + IF(AD$4&gt;$E117,MIN(AD117,$I117-SUM($J117:AD117)))</f>
        <v>5.0198352311486598</v>
      </c>
      <c r="AF117" s="2">
        <f>IF(AE$4=$E117, $I117*AE$57,0) + IF(AE$4&gt;$E117,MIN(AE117,$I117-SUM($J117:AE117)))</f>
        <v>5.0198352311486598</v>
      </c>
      <c r="AG117" s="2">
        <f>IF(AF$4=$E117, $I117*AF$57,0) + IF(AF$4&gt;$E117,MIN(AF117,$I117-SUM($J117:AF117)))</f>
        <v>5.0198352311486598</v>
      </c>
      <c r="AH117" s="2">
        <f>IF(AG$4=$E117, $I117*AG$57,0) + IF(AG$4&gt;$E117,MIN(AG117,$I117-SUM($J117:AG117)))</f>
        <v>5.0198352311486598</v>
      </c>
      <c r="AI117" s="2">
        <f>IF(AH$4=$E117, $I117*AH$57,0) + IF(AH$4&gt;$E117,MIN(AH117,$I117-SUM($J117:AH117)))</f>
        <v>5.0198352311486598</v>
      </c>
      <c r="AJ117" s="2">
        <f>IF(AI$4=$E117, $I117*AI$57,0) + IF(AI$4&gt;$E117,MIN(AI117,$I117-SUM($J117:AI117)))</f>
        <v>5.0198352311486598</v>
      </c>
      <c r="AK117" s="2">
        <f>IF(AJ$4=$E117, $I117*AJ$57,0) + IF(AJ$4&gt;$E117,MIN(AJ117,$I117-SUM($J117:AJ117)))</f>
        <v>5.0198352311486598</v>
      </c>
      <c r="AL117" s="2">
        <f>IF(AK$4=$E117, $I117*AK$57,0) + IF(AK$4&gt;$E117,MIN(AK117,$I117-SUM($J117:AK117)))</f>
        <v>5.0198352311486332</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111.19383237494276</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5.5596916187471379</v>
      </c>
      <c r="U118" s="2">
        <f>IF(T$4=$E118, $I118*T$57,0) + IF(T$4&gt;$E118,MIN(T118,$I118-SUM($J118:T118)))</f>
        <v>5.5596916187471379</v>
      </c>
      <c r="V118" s="2">
        <f>IF(U$4=$E118, $I118*U$57,0) + IF(U$4&gt;$E118,MIN(U118,$I118-SUM($J118:U118)))</f>
        <v>5.5596916187471379</v>
      </c>
      <c r="W118" s="2">
        <f>IF(V$4=$E118, $I118*V$57,0) + IF(V$4&gt;$E118,MIN(V118,$I118-SUM($J118:V118)))</f>
        <v>5.5596916187471379</v>
      </c>
      <c r="X118" s="2">
        <f>IF(W$4=$E118, $I118*W$57,0) + IF(W$4&gt;$E118,MIN(W118,$I118-SUM($J118:W118)))</f>
        <v>5.5596916187471379</v>
      </c>
      <c r="Y118" s="2">
        <f>IF(X$4=$E118, $I118*X$57,0) + IF(X$4&gt;$E118,MIN(X118,$I118-SUM($J118:X118)))</f>
        <v>5.5596916187471379</v>
      </c>
      <c r="Z118" s="2">
        <f>IF(Y$4=$E118, $I118*Y$57,0) + IF(Y$4&gt;$E118,MIN(Y118,$I118-SUM($J118:Y118)))</f>
        <v>5.5596916187471379</v>
      </c>
      <c r="AA118" s="2">
        <f>IF(Z$4=$E118, $I118*Z$57,0) + IF(Z$4&gt;$E118,MIN(Z118,$I118-SUM($J118:Z118)))</f>
        <v>5.5596916187471379</v>
      </c>
      <c r="AB118" s="2">
        <f>IF(AA$4=$E118, $I118*AA$57,0) + IF(AA$4&gt;$E118,MIN(AA118,$I118-SUM($J118:AA118)))</f>
        <v>5.5596916187471379</v>
      </c>
      <c r="AC118" s="2">
        <f>IF(AB$4=$E118, $I118*AB$57,0) + IF(AB$4&gt;$E118,MIN(AB118,$I118-SUM($J118:AB118)))</f>
        <v>5.5596916187471379</v>
      </c>
      <c r="AD118" s="2">
        <f>IF(AC$4=$E118, $I118*AC$57,0) + IF(AC$4&gt;$E118,MIN(AC118,$I118-SUM($J118:AC118)))</f>
        <v>5.5596916187471379</v>
      </c>
      <c r="AE118" s="2">
        <f>IF(AD$4=$E118, $I118*AD$57,0) + IF(AD$4&gt;$E118,MIN(AD118,$I118-SUM($J118:AD118)))</f>
        <v>5.5596916187471379</v>
      </c>
      <c r="AF118" s="2">
        <f>IF(AE$4=$E118, $I118*AE$57,0) + IF(AE$4&gt;$E118,MIN(AE118,$I118-SUM($J118:AE118)))</f>
        <v>5.5596916187471379</v>
      </c>
      <c r="AG118" s="2">
        <f>IF(AF$4=$E118, $I118*AF$57,0) + IF(AF$4&gt;$E118,MIN(AF118,$I118-SUM($J118:AF118)))</f>
        <v>5.5596916187471379</v>
      </c>
      <c r="AH118" s="2">
        <f>IF(AG$4=$E118, $I118*AG$57,0) + IF(AG$4&gt;$E118,MIN(AG118,$I118-SUM($J118:AG118)))</f>
        <v>5.5596916187471379</v>
      </c>
      <c r="AI118" s="2">
        <f>IF(AH$4=$E118, $I118*AH$57,0) + IF(AH$4&gt;$E118,MIN(AH118,$I118-SUM($J118:AH118)))</f>
        <v>5.5596916187471379</v>
      </c>
      <c r="AJ118" s="2">
        <f>IF(AI$4=$E118, $I118*AI$57,0) + IF(AI$4&gt;$E118,MIN(AI118,$I118-SUM($J118:AI118)))</f>
        <v>5.5596916187471379</v>
      </c>
      <c r="AK118" s="2">
        <f>IF(AJ$4=$E118, $I118*AJ$57,0) + IF(AJ$4&gt;$E118,MIN(AJ118,$I118-SUM($J118:AJ118)))</f>
        <v>5.5596916187471379</v>
      </c>
      <c r="AL118" s="2">
        <f>IF(AK$4=$E118, $I118*AK$57,0) + IF(AK$4&gt;$E118,MIN(AK118,$I118-SUM($J118:AK118)))</f>
        <v>5.5596916187471379</v>
      </c>
      <c r="AM118" s="2">
        <f>IF(AL$4=$E118, $I118*AL$57,0) + IF(AL$4&gt;$E118,MIN(AL118,$I118-SUM($J118:AL118)))</f>
        <v>5.5596916187471379</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103.09538122432622</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5.1547690612163111</v>
      </c>
      <c r="V119" s="2">
        <f>IF(U$4=$E119, $I119*U$57,0) + IF(U$4&gt;$E119,MIN(U119,$I119-SUM($J119:U119)))</f>
        <v>5.1547690612163111</v>
      </c>
      <c r="W119" s="2">
        <f>IF(V$4=$E119, $I119*V$57,0) + IF(V$4&gt;$E119,MIN(V119,$I119-SUM($J119:V119)))</f>
        <v>5.1547690612163111</v>
      </c>
      <c r="X119" s="2">
        <f>IF(W$4=$E119, $I119*W$57,0) + IF(W$4&gt;$E119,MIN(W119,$I119-SUM($J119:W119)))</f>
        <v>5.1547690612163111</v>
      </c>
      <c r="Y119" s="2">
        <f>IF(X$4=$E119, $I119*X$57,0) + IF(X$4&gt;$E119,MIN(X119,$I119-SUM($J119:X119)))</f>
        <v>5.1547690612163111</v>
      </c>
      <c r="Z119" s="2">
        <f>IF(Y$4=$E119, $I119*Y$57,0) + IF(Y$4&gt;$E119,MIN(Y119,$I119-SUM($J119:Y119)))</f>
        <v>5.1547690612163111</v>
      </c>
      <c r="AA119" s="2">
        <f>IF(Z$4=$E119, $I119*Z$57,0) + IF(Z$4&gt;$E119,MIN(Z119,$I119-SUM($J119:Z119)))</f>
        <v>5.1547690612163111</v>
      </c>
      <c r="AB119" s="2">
        <f>IF(AA$4=$E119, $I119*AA$57,0) + IF(AA$4&gt;$E119,MIN(AA119,$I119-SUM($J119:AA119)))</f>
        <v>5.1547690612163111</v>
      </c>
      <c r="AC119" s="2">
        <f>IF(AB$4=$E119, $I119*AB$57,0) + IF(AB$4&gt;$E119,MIN(AB119,$I119-SUM($J119:AB119)))</f>
        <v>5.1547690612163111</v>
      </c>
      <c r="AD119" s="2">
        <f>IF(AC$4=$E119, $I119*AC$57,0) + IF(AC$4&gt;$E119,MIN(AC119,$I119-SUM($J119:AC119)))</f>
        <v>5.1547690612163111</v>
      </c>
      <c r="AE119" s="2">
        <f>IF(AD$4=$E119, $I119*AD$57,0) + IF(AD$4&gt;$E119,MIN(AD119,$I119-SUM($J119:AD119)))</f>
        <v>5.1547690612163111</v>
      </c>
      <c r="AF119" s="2">
        <f>IF(AE$4=$E119, $I119*AE$57,0) + IF(AE$4&gt;$E119,MIN(AE119,$I119-SUM($J119:AE119)))</f>
        <v>5.1547690612163111</v>
      </c>
      <c r="AG119" s="2">
        <f>IF(AF$4=$E119, $I119*AF$57,0) + IF(AF$4&gt;$E119,MIN(AF119,$I119-SUM($J119:AF119)))</f>
        <v>5.1547690612163111</v>
      </c>
      <c r="AH119" s="2">
        <f>IF(AG$4=$E119, $I119*AG$57,0) + IF(AG$4&gt;$E119,MIN(AG119,$I119-SUM($J119:AG119)))</f>
        <v>5.1547690612163111</v>
      </c>
      <c r="AI119" s="2">
        <f>IF(AH$4=$E119, $I119*AH$57,0) + IF(AH$4&gt;$E119,MIN(AH119,$I119-SUM($J119:AH119)))</f>
        <v>5.1547690612163111</v>
      </c>
      <c r="AJ119" s="2">
        <f>IF(AI$4=$E119, $I119*AI$57,0) + IF(AI$4&gt;$E119,MIN(AI119,$I119-SUM($J119:AI119)))</f>
        <v>5.1547690612163111</v>
      </c>
      <c r="AK119" s="2">
        <f>IF(AJ$4=$E119, $I119*AJ$57,0) + IF(AJ$4&gt;$E119,MIN(AJ119,$I119-SUM($J119:AJ119)))</f>
        <v>5.1547690612163111</v>
      </c>
      <c r="AL119" s="2">
        <f>IF(AK$4=$E119, $I119*AK$57,0) + IF(AK$4&gt;$E119,MIN(AK119,$I119-SUM($J119:AK119)))</f>
        <v>5.1547690612163111</v>
      </c>
      <c r="AM119" s="2">
        <f>IF(AL$4=$E119, $I119*AL$57,0) + IF(AL$4&gt;$E119,MIN(AL119,$I119-SUM($J119:AL119)))</f>
        <v>5.1547690612163111</v>
      </c>
      <c r="AN119" s="2">
        <f>IF(AM$4=$E119, $I119*AM$57,0) + IF(AM$4&gt;$E119,MIN(AM119,$I119-SUM($J119:AM119)))</f>
        <v>5.1547690612162853</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109.03541200505889</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5.4517706002529449</v>
      </c>
      <c r="W120" s="2">
        <f>IF(V$4=$E120, $I120*V$57,0) + IF(V$4&gt;$E120,MIN(V120,$I120-SUM($J120:V120)))</f>
        <v>5.4517706002529449</v>
      </c>
      <c r="X120" s="2">
        <f>IF(W$4=$E120, $I120*W$57,0) + IF(W$4&gt;$E120,MIN(W120,$I120-SUM($J120:W120)))</f>
        <v>5.4517706002529449</v>
      </c>
      <c r="Y120" s="2">
        <f>IF(X$4=$E120, $I120*X$57,0) + IF(X$4&gt;$E120,MIN(X120,$I120-SUM($J120:X120)))</f>
        <v>5.4517706002529449</v>
      </c>
      <c r="Z120" s="2">
        <f>IF(Y$4=$E120, $I120*Y$57,0) + IF(Y$4&gt;$E120,MIN(Y120,$I120-SUM($J120:Y120)))</f>
        <v>5.4517706002529449</v>
      </c>
      <c r="AA120" s="2">
        <f>IF(Z$4=$E120, $I120*Z$57,0) + IF(Z$4&gt;$E120,MIN(Z120,$I120-SUM($J120:Z120)))</f>
        <v>5.4517706002529449</v>
      </c>
      <c r="AB120" s="2">
        <f>IF(AA$4=$E120, $I120*AA$57,0) + IF(AA$4&gt;$E120,MIN(AA120,$I120-SUM($J120:AA120)))</f>
        <v>5.4517706002529449</v>
      </c>
      <c r="AC120" s="2">
        <f>IF(AB$4=$E120, $I120*AB$57,0) + IF(AB$4&gt;$E120,MIN(AB120,$I120-SUM($J120:AB120)))</f>
        <v>5.4517706002529449</v>
      </c>
      <c r="AD120" s="2">
        <f>IF(AC$4=$E120, $I120*AC$57,0) + IF(AC$4&gt;$E120,MIN(AC120,$I120-SUM($J120:AC120)))</f>
        <v>5.4517706002529449</v>
      </c>
      <c r="AE120" s="2">
        <f>IF(AD$4=$E120, $I120*AD$57,0) + IF(AD$4&gt;$E120,MIN(AD120,$I120-SUM($J120:AD120)))</f>
        <v>5.4517706002529449</v>
      </c>
      <c r="AF120" s="2">
        <f>IF(AE$4=$E120, $I120*AE$57,0) + IF(AE$4&gt;$E120,MIN(AE120,$I120-SUM($J120:AE120)))</f>
        <v>5.4517706002529449</v>
      </c>
      <c r="AG120" s="2">
        <f>IF(AF$4=$E120, $I120*AF$57,0) + IF(AF$4&gt;$E120,MIN(AF120,$I120-SUM($J120:AF120)))</f>
        <v>5.4517706002529449</v>
      </c>
      <c r="AH120" s="2">
        <f>IF(AG$4=$E120, $I120*AG$57,0) + IF(AG$4&gt;$E120,MIN(AG120,$I120-SUM($J120:AG120)))</f>
        <v>5.4517706002529449</v>
      </c>
      <c r="AI120" s="2">
        <f>IF(AH$4=$E120, $I120*AH$57,0) + IF(AH$4&gt;$E120,MIN(AH120,$I120-SUM($J120:AH120)))</f>
        <v>5.4517706002529449</v>
      </c>
      <c r="AJ120" s="2">
        <f>IF(AI$4=$E120, $I120*AI$57,0) + IF(AI$4&gt;$E120,MIN(AI120,$I120-SUM($J120:AI120)))</f>
        <v>5.4517706002529449</v>
      </c>
      <c r="AK120" s="2">
        <f>IF(AJ$4=$E120, $I120*AJ$57,0) + IF(AJ$4&gt;$E120,MIN(AJ120,$I120-SUM($J120:AJ120)))</f>
        <v>5.4517706002529449</v>
      </c>
      <c r="AL120" s="2">
        <f>IF(AK$4=$E120, $I120*AK$57,0) + IF(AK$4&gt;$E120,MIN(AK120,$I120-SUM($J120:AK120)))</f>
        <v>5.4517706002529449</v>
      </c>
      <c r="AM120" s="2">
        <f>IF(AL$4=$E120, $I120*AL$57,0) + IF(AL$4&gt;$E120,MIN(AL120,$I120-SUM($J120:AL120)))</f>
        <v>5.4517706002529449</v>
      </c>
      <c r="AN120" s="2">
        <f>IF(AM$4=$E120, $I120*AM$57,0) + IF(AM$4&gt;$E120,MIN(AM120,$I120-SUM($J120:AM120)))</f>
        <v>5.4517706002529449</v>
      </c>
      <c r="AO120" s="2">
        <f>IF(AN$4=$E120, $I120*AN$57,0) + IF(AN$4&gt;$E120,MIN(AN120,$I120-SUM($J120:AN120)))</f>
        <v>5.4517706002529449</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141.77522166307213</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7.0887610831536065</v>
      </c>
      <c r="X121" s="2">
        <f>IF(W$4=$E121, $I121*W$57,0) + IF(W$4&gt;$E121,MIN(W121,$I121-SUM($J121:W121)))</f>
        <v>7.0887610831536065</v>
      </c>
      <c r="Y121" s="2">
        <f>IF(X$4=$E121, $I121*X$57,0) + IF(X$4&gt;$E121,MIN(X121,$I121-SUM($J121:X121)))</f>
        <v>7.0887610831536065</v>
      </c>
      <c r="Z121" s="2">
        <f>IF(Y$4=$E121, $I121*Y$57,0) + IF(Y$4&gt;$E121,MIN(Y121,$I121-SUM($J121:Y121)))</f>
        <v>7.0887610831536065</v>
      </c>
      <c r="AA121" s="2">
        <f>IF(Z$4=$E121, $I121*Z$57,0) + IF(Z$4&gt;$E121,MIN(Z121,$I121-SUM($J121:Z121)))</f>
        <v>7.0887610831536065</v>
      </c>
      <c r="AB121" s="2">
        <f>IF(AA$4=$E121, $I121*AA$57,0) + IF(AA$4&gt;$E121,MIN(AA121,$I121-SUM($J121:AA121)))</f>
        <v>7.0887610831536065</v>
      </c>
      <c r="AC121" s="2">
        <f>IF(AB$4=$E121, $I121*AB$57,0) + IF(AB$4&gt;$E121,MIN(AB121,$I121-SUM($J121:AB121)))</f>
        <v>7.0887610831536065</v>
      </c>
      <c r="AD121" s="2">
        <f>IF(AC$4=$E121, $I121*AC$57,0) + IF(AC$4&gt;$E121,MIN(AC121,$I121-SUM($J121:AC121)))</f>
        <v>7.0887610831536065</v>
      </c>
      <c r="AE121" s="2">
        <f>IF(AD$4=$E121, $I121*AD$57,0) + IF(AD$4&gt;$E121,MIN(AD121,$I121-SUM($J121:AD121)))</f>
        <v>7.0887610831536065</v>
      </c>
      <c r="AF121" s="2">
        <f>IF(AE$4=$E121, $I121*AE$57,0) + IF(AE$4&gt;$E121,MIN(AE121,$I121-SUM($J121:AE121)))</f>
        <v>7.0887610831536065</v>
      </c>
      <c r="AG121" s="2">
        <f>IF(AF$4=$E121, $I121*AF$57,0) + IF(AF$4&gt;$E121,MIN(AF121,$I121-SUM($J121:AF121)))</f>
        <v>7.0887610831536065</v>
      </c>
      <c r="AH121" s="2">
        <f>IF(AG$4=$E121, $I121*AG$57,0) + IF(AG$4&gt;$E121,MIN(AG121,$I121-SUM($J121:AG121)))</f>
        <v>7.0887610831536065</v>
      </c>
      <c r="AI121" s="2">
        <f>IF(AH$4=$E121, $I121*AH$57,0) + IF(AH$4&gt;$E121,MIN(AH121,$I121-SUM($J121:AH121)))</f>
        <v>7.0887610831536065</v>
      </c>
      <c r="AJ121" s="2">
        <f>IF(AI$4=$E121, $I121*AI$57,0) + IF(AI$4&gt;$E121,MIN(AI121,$I121-SUM($J121:AI121)))</f>
        <v>7.0887610831536065</v>
      </c>
      <c r="AK121" s="2">
        <f>IF(AJ$4=$E121, $I121*AJ$57,0) + IF(AJ$4&gt;$E121,MIN(AJ121,$I121-SUM($J121:AJ121)))</f>
        <v>7.0887610831536065</v>
      </c>
      <c r="AL121" s="2">
        <f>IF(AK$4=$E121, $I121*AK$57,0) + IF(AK$4&gt;$E121,MIN(AK121,$I121-SUM($J121:AK121)))</f>
        <v>7.0887610831536065</v>
      </c>
      <c r="AM121" s="2">
        <f>IF(AL$4=$E121, $I121*AL$57,0) + IF(AL$4&gt;$E121,MIN(AL121,$I121-SUM($J121:AL121)))</f>
        <v>7.0887610831536065</v>
      </c>
      <c r="AN121" s="2">
        <f>IF(AM$4=$E121, $I121*AM$57,0) + IF(AM$4&gt;$E121,MIN(AM121,$I121-SUM($J121:AM121)))</f>
        <v>7.0887610831536065</v>
      </c>
      <c r="AO121" s="2">
        <f>IF(AN$4=$E121, $I121*AN$57,0) + IF(AN$4&gt;$E121,MIN(AN121,$I121-SUM($J121:AN121)))</f>
        <v>7.0887610831536065</v>
      </c>
      <c r="AP121" s="2">
        <f>IF(AO$4=$E121, $I121*AO$57,0) + IF(AO$4&gt;$E121,MIN(AO121,$I121-SUM($J121:AO121)))</f>
        <v>7.0887610831536065</v>
      </c>
      <c r="AQ121" s="57">
        <f>IF(AP$4=$E121, $I121*AP$57,0) + IF(AP$4&gt;$E121,MIN(AP121,$I121-SUM($J121:AP121)))</f>
        <v>5.6843418860808015E-14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131.24376820248207</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6.5621884101241044</v>
      </c>
      <c r="Y122" s="2">
        <f>IF(X$4=$E122, $I122*X$57,0) + IF(X$4&gt;$E122,MIN(X122,$I122-SUM($J122:X122)))</f>
        <v>6.5621884101241044</v>
      </c>
      <c r="Z122" s="2">
        <f>IF(Y$4=$E122, $I122*Y$57,0) + IF(Y$4&gt;$E122,MIN(Y122,$I122-SUM($J122:Y122)))</f>
        <v>6.5621884101241044</v>
      </c>
      <c r="AA122" s="2">
        <f>IF(Z$4=$E122, $I122*Z$57,0) + IF(Z$4&gt;$E122,MIN(Z122,$I122-SUM($J122:Z122)))</f>
        <v>6.5621884101241044</v>
      </c>
      <c r="AB122" s="2">
        <f>IF(AA$4=$E122, $I122*AA$57,0) + IF(AA$4&gt;$E122,MIN(AA122,$I122-SUM($J122:AA122)))</f>
        <v>6.5621884101241044</v>
      </c>
      <c r="AC122" s="2">
        <f>IF(AB$4=$E122, $I122*AB$57,0) + IF(AB$4&gt;$E122,MIN(AB122,$I122-SUM($J122:AB122)))</f>
        <v>6.5621884101241044</v>
      </c>
      <c r="AD122" s="2">
        <f>IF(AC$4=$E122, $I122*AC$57,0) + IF(AC$4&gt;$E122,MIN(AC122,$I122-SUM($J122:AC122)))</f>
        <v>6.5621884101241044</v>
      </c>
      <c r="AE122" s="2">
        <f>IF(AD$4=$E122, $I122*AD$57,0) + IF(AD$4&gt;$E122,MIN(AD122,$I122-SUM($J122:AD122)))</f>
        <v>6.5621884101241044</v>
      </c>
      <c r="AF122" s="2">
        <f>IF(AE$4=$E122, $I122*AE$57,0) + IF(AE$4&gt;$E122,MIN(AE122,$I122-SUM($J122:AE122)))</f>
        <v>6.5621884101241044</v>
      </c>
      <c r="AG122" s="2">
        <f>IF(AF$4=$E122, $I122*AF$57,0) + IF(AF$4&gt;$E122,MIN(AF122,$I122-SUM($J122:AF122)))</f>
        <v>6.5621884101241044</v>
      </c>
      <c r="AH122" s="2">
        <f>IF(AG$4=$E122, $I122*AG$57,0) + IF(AG$4&gt;$E122,MIN(AG122,$I122-SUM($J122:AG122)))</f>
        <v>6.5621884101241044</v>
      </c>
      <c r="AI122" s="2">
        <f>IF(AH$4=$E122, $I122*AH$57,0) + IF(AH$4&gt;$E122,MIN(AH122,$I122-SUM($J122:AH122)))</f>
        <v>6.5621884101241044</v>
      </c>
      <c r="AJ122" s="2">
        <f>IF(AI$4=$E122, $I122*AI$57,0) + IF(AI$4&gt;$E122,MIN(AI122,$I122-SUM($J122:AI122)))</f>
        <v>6.5621884101241044</v>
      </c>
      <c r="AK122" s="2">
        <f>IF(AJ$4=$E122, $I122*AJ$57,0) + IF(AJ$4&gt;$E122,MIN(AJ122,$I122-SUM($J122:AJ122)))</f>
        <v>6.5621884101241044</v>
      </c>
      <c r="AL122" s="2">
        <f>IF(AK$4=$E122, $I122*AK$57,0) + IF(AK$4&gt;$E122,MIN(AK122,$I122-SUM($J122:AK122)))</f>
        <v>6.5621884101241044</v>
      </c>
      <c r="AM122" s="2">
        <f>IF(AL$4=$E122, $I122*AL$57,0) + IF(AL$4&gt;$E122,MIN(AL122,$I122-SUM($J122:AL122)))</f>
        <v>6.5621884101241044</v>
      </c>
      <c r="AN122" s="2">
        <f>IF(AM$4=$E122, $I122*AM$57,0) + IF(AM$4&gt;$E122,MIN(AM122,$I122-SUM($J122:AM122)))</f>
        <v>6.5621884101241044</v>
      </c>
      <c r="AO122" s="2">
        <f>IF(AN$4=$E122, $I122*AN$57,0) + IF(AN$4&gt;$E122,MIN(AN122,$I122-SUM($J122:AN122)))</f>
        <v>6.5621884101241044</v>
      </c>
      <c r="AP122" s="2">
        <f>IF(AO$4=$E122, $I122*AO$57,0) + IF(AO$4&gt;$E122,MIN(AO122,$I122-SUM($J122:AO122)))</f>
        <v>6.5621884101241044</v>
      </c>
      <c r="AQ122" s="57">
        <f>IF(AP$4=$E122, $I122*AP$57,0) + IF(AP$4&gt;$E122,MIN(AP122,$I122-SUM($J122:AP122)))</f>
        <v>6.5621884101240369</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131.38557793305023</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6.569278896652512</v>
      </c>
      <c r="Z123" s="2">
        <f>IF(Y$4=$E123, $I123*Y$57,0) + IF(Y$4&gt;$E123,MIN(Y123,$I123-SUM($J123:Y123)))</f>
        <v>6.569278896652512</v>
      </c>
      <c r="AA123" s="2">
        <f>IF(Z$4=$E123, $I123*Z$57,0) + IF(Z$4&gt;$E123,MIN(Z123,$I123-SUM($J123:Z123)))</f>
        <v>6.569278896652512</v>
      </c>
      <c r="AB123" s="2">
        <f>IF(AA$4=$E123, $I123*AA$57,0) + IF(AA$4&gt;$E123,MIN(AA123,$I123-SUM($J123:AA123)))</f>
        <v>6.569278896652512</v>
      </c>
      <c r="AC123" s="2">
        <f>IF(AB$4=$E123, $I123*AB$57,0) + IF(AB$4&gt;$E123,MIN(AB123,$I123-SUM($J123:AB123)))</f>
        <v>6.569278896652512</v>
      </c>
      <c r="AD123" s="2">
        <f>IF(AC$4=$E123, $I123*AC$57,0) + IF(AC$4&gt;$E123,MIN(AC123,$I123-SUM($J123:AC123)))</f>
        <v>6.569278896652512</v>
      </c>
      <c r="AE123" s="2">
        <f>IF(AD$4=$E123, $I123*AD$57,0) + IF(AD$4&gt;$E123,MIN(AD123,$I123-SUM($J123:AD123)))</f>
        <v>6.569278896652512</v>
      </c>
      <c r="AF123" s="2">
        <f>IF(AE$4=$E123, $I123*AE$57,0) + IF(AE$4&gt;$E123,MIN(AE123,$I123-SUM($J123:AE123)))</f>
        <v>6.569278896652512</v>
      </c>
      <c r="AG123" s="2">
        <f>IF(AF$4=$E123, $I123*AF$57,0) + IF(AF$4&gt;$E123,MIN(AF123,$I123-SUM($J123:AF123)))</f>
        <v>6.569278896652512</v>
      </c>
      <c r="AH123" s="2">
        <f>IF(AG$4=$E123, $I123*AG$57,0) + IF(AG$4&gt;$E123,MIN(AG123,$I123-SUM($J123:AG123)))</f>
        <v>6.569278896652512</v>
      </c>
      <c r="AI123" s="2">
        <f>IF(AH$4=$E123, $I123*AH$57,0) + IF(AH$4&gt;$E123,MIN(AH123,$I123-SUM($J123:AH123)))</f>
        <v>6.569278896652512</v>
      </c>
      <c r="AJ123" s="2">
        <f>IF(AI$4=$E123, $I123*AI$57,0) + IF(AI$4&gt;$E123,MIN(AI123,$I123-SUM($J123:AI123)))</f>
        <v>6.569278896652512</v>
      </c>
      <c r="AK123" s="2">
        <f>IF(AJ$4=$E123, $I123*AJ$57,0) + IF(AJ$4&gt;$E123,MIN(AJ123,$I123-SUM($J123:AJ123)))</f>
        <v>6.569278896652512</v>
      </c>
      <c r="AL123" s="2">
        <f>IF(AK$4=$E123, $I123*AK$57,0) + IF(AK$4&gt;$E123,MIN(AK123,$I123-SUM($J123:AK123)))</f>
        <v>6.569278896652512</v>
      </c>
      <c r="AM123" s="2">
        <f>IF(AL$4=$E123, $I123*AL$57,0) + IF(AL$4&gt;$E123,MIN(AL123,$I123-SUM($J123:AL123)))</f>
        <v>6.569278896652512</v>
      </c>
      <c r="AN123" s="2">
        <f>IF(AM$4=$E123, $I123*AM$57,0) + IF(AM$4&gt;$E123,MIN(AM123,$I123-SUM($J123:AM123)))</f>
        <v>6.569278896652512</v>
      </c>
      <c r="AO123" s="2">
        <f>IF(AN$4=$E123, $I123*AN$57,0) + IF(AN$4&gt;$E123,MIN(AN123,$I123-SUM($J123:AN123)))</f>
        <v>6.569278896652512</v>
      </c>
      <c r="AP123" s="2">
        <f>IF(AO$4=$E123, $I123*AO$57,0) + IF(AO$4&gt;$E123,MIN(AO123,$I123-SUM($J123:AO123)))</f>
        <v>6.569278896652512</v>
      </c>
      <c r="AQ123" s="57">
        <f>IF(AP$4=$E123, $I123*AP$57,0) + IF(AP$4&gt;$E123,MIN(AP123,$I123-SUM($J123:AP123)))</f>
        <v>6.569278896652512</v>
      </c>
      <c r="AR123" s="2">
        <f>IF(AQ$4=$E123, $I123*AQ$57,0) + IF(AQ$4&gt;$E123,MIN(AQ123,$I123-SUM($J123:AQ123)))</f>
        <v>6.569278896652512</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116.38578715518474</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5.8192893577592377</v>
      </c>
      <c r="AA124" s="2">
        <f>IF(Z$4=$E124, $I124*Z$57,0) + IF(Z$4&gt;$E124,MIN(Z124,$I124-SUM($J124:Z124)))</f>
        <v>5.8192893577592377</v>
      </c>
      <c r="AB124" s="2">
        <f>IF(AA$4=$E124, $I124*AA$57,0) + IF(AA$4&gt;$E124,MIN(AA124,$I124-SUM($J124:AA124)))</f>
        <v>5.8192893577592377</v>
      </c>
      <c r="AC124" s="2">
        <f>IF(AB$4=$E124, $I124*AB$57,0) + IF(AB$4&gt;$E124,MIN(AB124,$I124-SUM($J124:AB124)))</f>
        <v>5.8192893577592377</v>
      </c>
      <c r="AD124" s="2">
        <f>IF(AC$4=$E124, $I124*AC$57,0) + IF(AC$4&gt;$E124,MIN(AC124,$I124-SUM($J124:AC124)))</f>
        <v>5.8192893577592377</v>
      </c>
      <c r="AE124" s="2">
        <f>IF(AD$4=$E124, $I124*AD$57,0) + IF(AD$4&gt;$E124,MIN(AD124,$I124-SUM($J124:AD124)))</f>
        <v>5.8192893577592377</v>
      </c>
      <c r="AF124" s="2">
        <f>IF(AE$4=$E124, $I124*AE$57,0) + IF(AE$4&gt;$E124,MIN(AE124,$I124-SUM($J124:AE124)))</f>
        <v>5.8192893577592377</v>
      </c>
      <c r="AG124" s="2">
        <f>IF(AF$4=$E124, $I124*AF$57,0) + IF(AF$4&gt;$E124,MIN(AF124,$I124-SUM($J124:AF124)))</f>
        <v>5.8192893577592377</v>
      </c>
      <c r="AH124" s="2">
        <f>IF(AG$4=$E124, $I124*AG$57,0) + IF(AG$4&gt;$E124,MIN(AG124,$I124-SUM($J124:AG124)))</f>
        <v>5.8192893577592377</v>
      </c>
      <c r="AI124" s="2">
        <f>IF(AH$4=$E124, $I124*AH$57,0) + IF(AH$4&gt;$E124,MIN(AH124,$I124-SUM($J124:AH124)))</f>
        <v>5.8192893577592377</v>
      </c>
      <c r="AJ124" s="2">
        <f>IF(AI$4=$E124, $I124*AI$57,0) + IF(AI$4&gt;$E124,MIN(AI124,$I124-SUM($J124:AI124)))</f>
        <v>5.8192893577592377</v>
      </c>
      <c r="AK124" s="2">
        <f>IF(AJ$4=$E124, $I124*AJ$57,0) + IF(AJ$4&gt;$E124,MIN(AJ124,$I124-SUM($J124:AJ124)))</f>
        <v>5.8192893577592377</v>
      </c>
      <c r="AL124" s="2">
        <f>IF(AK$4=$E124, $I124*AK$57,0) + IF(AK$4&gt;$E124,MIN(AK124,$I124-SUM($J124:AK124)))</f>
        <v>5.8192893577592377</v>
      </c>
      <c r="AM124" s="2">
        <f>IF(AL$4=$E124, $I124*AL$57,0) + IF(AL$4&gt;$E124,MIN(AL124,$I124-SUM($J124:AL124)))</f>
        <v>5.8192893577592377</v>
      </c>
      <c r="AN124" s="2">
        <f>IF(AM$4=$E124, $I124*AM$57,0) + IF(AM$4&gt;$E124,MIN(AM124,$I124-SUM($J124:AM124)))</f>
        <v>5.8192893577592377</v>
      </c>
      <c r="AO124" s="2">
        <f>IF(AN$4=$E124, $I124*AN$57,0) + IF(AN$4&gt;$E124,MIN(AN124,$I124-SUM($J124:AN124)))</f>
        <v>5.8192893577592377</v>
      </c>
      <c r="AP124" s="2">
        <f>IF(AO$4=$E124, $I124*AO$57,0) + IF(AO$4&gt;$E124,MIN(AO124,$I124-SUM($J124:AO124)))</f>
        <v>5.8192893577592377</v>
      </c>
      <c r="AQ124" s="57">
        <f>IF(AP$4=$E124, $I124*AP$57,0) + IF(AP$4&gt;$E124,MIN(AP124,$I124-SUM($J124:AP124)))</f>
        <v>5.8192893577592377</v>
      </c>
      <c r="AR124" s="2">
        <f>IF(AQ$4=$E124, $I124*AQ$57,0) + IF(AQ$4&gt;$E124,MIN(AQ124,$I124-SUM($J124:AQ124)))</f>
        <v>5.8192893577592377</v>
      </c>
      <c r="AS124" s="2">
        <f>IF(AR$4=$E124, $I124*AR$57,0) + IF(AR$4&gt;$E124,MIN(AR124,$I124-SUM($J124:AR124)))</f>
        <v>5.8192893577592377</v>
      </c>
      <c r="AT124" s="2">
        <f>IF(AS$4=$E124, $I124*AS$57,0) + IF(AS$4&gt;$E124,MIN(AS124,$I124-SUM($J124:AS124)))</f>
        <v>4.2632564145606011E-14</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118.21000616407133</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5.9105003082035665</v>
      </c>
      <c r="AB125" s="2">
        <f>IF(AA$4=$E125, $I125*AA$57,0) + IF(AA$4&gt;$E125,MIN(AA125,$I125-SUM($J125:AA125)))</f>
        <v>5.9105003082035665</v>
      </c>
      <c r="AC125" s="2">
        <f>IF(AB$4=$E125, $I125*AB$57,0) + IF(AB$4&gt;$E125,MIN(AB125,$I125-SUM($J125:AB125)))</f>
        <v>5.9105003082035665</v>
      </c>
      <c r="AD125" s="2">
        <f>IF(AC$4=$E125, $I125*AC$57,0) + IF(AC$4&gt;$E125,MIN(AC125,$I125-SUM($J125:AC125)))</f>
        <v>5.9105003082035665</v>
      </c>
      <c r="AE125" s="2">
        <f>IF(AD$4=$E125, $I125*AD$57,0) + IF(AD$4&gt;$E125,MIN(AD125,$I125-SUM($J125:AD125)))</f>
        <v>5.9105003082035665</v>
      </c>
      <c r="AF125" s="2">
        <f>IF(AE$4=$E125, $I125*AE$57,0) + IF(AE$4&gt;$E125,MIN(AE125,$I125-SUM($J125:AE125)))</f>
        <v>5.9105003082035665</v>
      </c>
      <c r="AG125" s="2">
        <f>IF(AF$4=$E125, $I125*AF$57,0) + IF(AF$4&gt;$E125,MIN(AF125,$I125-SUM($J125:AF125)))</f>
        <v>5.9105003082035665</v>
      </c>
      <c r="AH125" s="2">
        <f>IF(AG$4=$E125, $I125*AG$57,0) + IF(AG$4&gt;$E125,MIN(AG125,$I125-SUM($J125:AG125)))</f>
        <v>5.9105003082035665</v>
      </c>
      <c r="AI125" s="2">
        <f>IF(AH$4=$E125, $I125*AH$57,0) + IF(AH$4&gt;$E125,MIN(AH125,$I125-SUM($J125:AH125)))</f>
        <v>5.9105003082035665</v>
      </c>
      <c r="AJ125" s="2">
        <f>IF(AI$4=$E125, $I125*AI$57,0) + IF(AI$4&gt;$E125,MIN(AI125,$I125-SUM($J125:AI125)))</f>
        <v>5.9105003082035665</v>
      </c>
      <c r="AK125" s="2">
        <f>IF(AJ$4=$E125, $I125*AJ$57,0) + IF(AJ$4&gt;$E125,MIN(AJ125,$I125-SUM($J125:AJ125)))</f>
        <v>5.9105003082035665</v>
      </c>
      <c r="AL125" s="2">
        <f>IF(AK$4=$E125, $I125*AK$57,0) + IF(AK$4&gt;$E125,MIN(AK125,$I125-SUM($J125:AK125)))</f>
        <v>5.9105003082035665</v>
      </c>
      <c r="AM125" s="2">
        <f>IF(AL$4=$E125, $I125*AL$57,0) + IF(AL$4&gt;$E125,MIN(AL125,$I125-SUM($J125:AL125)))</f>
        <v>5.9105003082035665</v>
      </c>
      <c r="AN125" s="2">
        <f>IF(AM$4=$E125, $I125*AM$57,0) + IF(AM$4&gt;$E125,MIN(AM125,$I125-SUM($J125:AM125)))</f>
        <v>5.9105003082035665</v>
      </c>
      <c r="AO125" s="2">
        <f>IF(AN$4=$E125, $I125*AN$57,0) + IF(AN$4&gt;$E125,MIN(AN125,$I125-SUM($J125:AN125)))</f>
        <v>5.9105003082035665</v>
      </c>
      <c r="AP125" s="2">
        <f>IF(AO$4=$E125, $I125*AO$57,0) + IF(AO$4&gt;$E125,MIN(AO125,$I125-SUM($J125:AO125)))</f>
        <v>5.9105003082035665</v>
      </c>
      <c r="AQ125" s="57">
        <f>IF(AP$4=$E125, $I125*AP$57,0) + IF(AP$4&gt;$E125,MIN(AP125,$I125-SUM($J125:AP125)))</f>
        <v>5.9105003082035665</v>
      </c>
      <c r="AR125" s="2">
        <f>IF(AQ$4=$E125, $I125*AQ$57,0) + IF(AQ$4&gt;$E125,MIN(AQ125,$I125-SUM($J125:AQ125)))</f>
        <v>5.9105003082035665</v>
      </c>
      <c r="AS125" s="2">
        <f>IF(AR$4=$E125, $I125*AR$57,0) + IF(AR$4&gt;$E125,MIN(AR125,$I125-SUM($J125:AR125)))</f>
        <v>5.9105003082035665</v>
      </c>
      <c r="AT125" s="2">
        <f>IF(AS$4=$E125, $I125*AS$57,0) + IF(AS$4&gt;$E125,MIN(AS125,$I125-SUM($J125:AS125)))</f>
        <v>5.9105003082035665</v>
      </c>
      <c r="AU125" s="2">
        <f>IF(AT$4=$E125, $I125*AT$57,0) + IF(AT$4&gt;$E125,MIN(AT125,$I125-SUM($J125:AT125)))</f>
        <v>0</v>
      </c>
      <c r="AV125" s="2">
        <f>IF(AU$4=$E125, $I125*AU$57,0) + IF(AU$4&gt;$E125,MIN(AU125,$I125-SUM($J125:AU125)))</f>
        <v>0</v>
      </c>
      <c r="AW125" s="2"/>
    </row>
    <row r="126" spans="5:49" ht="15" outlineLevel="1">
      <c r="E126" s="44">
        <f>INDEX($K$4:$AV$4,,COUNT(E$109:E125)+1)</f>
        <v>39172</v>
      </c>
      <c r="G126" s="2" t="s">
        <v>105</v>
      </c>
      <c r="I126" s="2">
        <f t="shared" si="64"/>
        <v>133.78107433545651</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6.6890537167728255</v>
      </c>
      <c r="AC126" s="2">
        <f>IF(AB$4=$E126, $I126*AB$57,0) + IF(AB$4&gt;$E126,MIN(AB126,$I126-SUM($J126:AB126)))</f>
        <v>6.6890537167728255</v>
      </c>
      <c r="AD126" s="2">
        <f>IF(AC$4=$E126, $I126*AC$57,0) + IF(AC$4&gt;$E126,MIN(AC126,$I126-SUM($J126:AC126)))</f>
        <v>6.6890537167728255</v>
      </c>
      <c r="AE126" s="2">
        <f>IF(AD$4=$E126, $I126*AD$57,0) + IF(AD$4&gt;$E126,MIN(AD126,$I126-SUM($J126:AD126)))</f>
        <v>6.6890537167728255</v>
      </c>
      <c r="AF126" s="2">
        <f>IF(AE$4=$E126, $I126*AE$57,0) + IF(AE$4&gt;$E126,MIN(AE126,$I126-SUM($J126:AE126)))</f>
        <v>6.6890537167728255</v>
      </c>
      <c r="AG126" s="2">
        <f>IF(AF$4=$E126, $I126*AF$57,0) + IF(AF$4&gt;$E126,MIN(AF126,$I126-SUM($J126:AF126)))</f>
        <v>6.6890537167728255</v>
      </c>
      <c r="AH126" s="2">
        <f>IF(AG$4=$E126, $I126*AG$57,0) + IF(AG$4&gt;$E126,MIN(AG126,$I126-SUM($J126:AG126)))</f>
        <v>6.6890537167728255</v>
      </c>
      <c r="AI126" s="2">
        <f>IF(AH$4=$E126, $I126*AH$57,0) + IF(AH$4&gt;$E126,MIN(AH126,$I126-SUM($J126:AH126)))</f>
        <v>6.6890537167728255</v>
      </c>
      <c r="AJ126" s="2">
        <f>IF(AI$4=$E126, $I126*AI$57,0) + IF(AI$4&gt;$E126,MIN(AI126,$I126-SUM($J126:AI126)))</f>
        <v>6.6890537167728255</v>
      </c>
      <c r="AK126" s="2">
        <f>IF(AJ$4=$E126, $I126*AJ$57,0) + IF(AJ$4&gt;$E126,MIN(AJ126,$I126-SUM($J126:AJ126)))</f>
        <v>6.6890537167728255</v>
      </c>
      <c r="AL126" s="2">
        <f>IF(AK$4=$E126, $I126*AK$57,0) + IF(AK$4&gt;$E126,MIN(AK126,$I126-SUM($J126:AK126)))</f>
        <v>6.6890537167728255</v>
      </c>
      <c r="AM126" s="2">
        <f>IF(AL$4=$E126, $I126*AL$57,0) + IF(AL$4&gt;$E126,MIN(AL126,$I126-SUM($J126:AL126)))</f>
        <v>6.6890537167728255</v>
      </c>
      <c r="AN126" s="2">
        <f>IF(AM$4=$E126, $I126*AM$57,0) + IF(AM$4&gt;$E126,MIN(AM126,$I126-SUM($J126:AM126)))</f>
        <v>6.6890537167728255</v>
      </c>
      <c r="AO126" s="2">
        <f>IF(AN$4=$E126, $I126*AN$57,0) + IF(AN$4&gt;$E126,MIN(AN126,$I126-SUM($J126:AN126)))</f>
        <v>6.6890537167728255</v>
      </c>
      <c r="AP126" s="2">
        <f>IF(AO$4=$E126, $I126*AO$57,0) + IF(AO$4&gt;$E126,MIN(AO126,$I126-SUM($J126:AO126)))</f>
        <v>6.6890537167728255</v>
      </c>
      <c r="AQ126" s="57">
        <f>IF(AP$4=$E126, $I126*AP$57,0) + IF(AP$4&gt;$E126,MIN(AP126,$I126-SUM($J126:AP126)))</f>
        <v>6.6890537167728255</v>
      </c>
      <c r="AR126" s="2">
        <f>IF(AQ$4=$E126, $I126*AQ$57,0) + IF(AQ$4&gt;$E126,MIN(AQ126,$I126-SUM($J126:AQ126)))</f>
        <v>6.6890537167728255</v>
      </c>
      <c r="AS126" s="2">
        <f>IF(AR$4=$E126, $I126*AR$57,0) + IF(AR$4&gt;$E126,MIN(AR126,$I126-SUM($J126:AR126)))</f>
        <v>6.6890537167728255</v>
      </c>
      <c r="AT126" s="2">
        <f>IF(AS$4=$E126, $I126*AS$57,0) + IF(AS$4&gt;$E126,MIN(AS126,$I126-SUM($J126:AS126)))</f>
        <v>6.6890537167728255</v>
      </c>
      <c r="AU126" s="2">
        <f>IF(AT$4=$E126, $I126*AT$57,0) + IF(AT$4&gt;$E126,MIN(AT126,$I126-SUM($J126:AT126)))</f>
        <v>6.6890537167727757</v>
      </c>
      <c r="AV126" s="2">
        <f>IF(AU$4=$E126, $I126*AU$57,0) + IF(AU$4&gt;$E126,MIN(AU126,$I126-SUM($J126:AU126)))</f>
        <v>0</v>
      </c>
      <c r="AW126" s="2"/>
    </row>
    <row r="127" spans="5:49" ht="15" outlineLevel="1">
      <c r="E127" s="44">
        <f>INDEX($K$4:$AV$4,,COUNT(E$109:E126)+1)</f>
        <v>39538</v>
      </c>
      <c r="G127" s="2" t="s">
        <v>105</v>
      </c>
      <c r="I127" s="2">
        <f t="shared" si="64"/>
        <v>144.83278417437833</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7.241639208718917</v>
      </c>
      <c r="AD127" s="2">
        <f>IF(AC$4=$E127, $I127*AC$57,0) + IF(AC$4&gt;$E127,MIN(AC127,$I127-SUM($J127:AC127)))</f>
        <v>7.241639208718917</v>
      </c>
      <c r="AE127" s="2">
        <f>IF(AD$4=$E127, $I127*AD$57,0) + IF(AD$4&gt;$E127,MIN(AD127,$I127-SUM($J127:AD127)))</f>
        <v>7.241639208718917</v>
      </c>
      <c r="AF127" s="2">
        <f>IF(AE$4=$E127, $I127*AE$57,0) + IF(AE$4&gt;$E127,MIN(AE127,$I127-SUM($J127:AE127)))</f>
        <v>7.241639208718917</v>
      </c>
      <c r="AG127" s="2">
        <f>IF(AF$4=$E127, $I127*AF$57,0) + IF(AF$4&gt;$E127,MIN(AF127,$I127-SUM($J127:AF127)))</f>
        <v>7.241639208718917</v>
      </c>
      <c r="AH127" s="2">
        <f>IF(AG$4=$E127, $I127*AG$57,0) + IF(AG$4&gt;$E127,MIN(AG127,$I127-SUM($J127:AG127)))</f>
        <v>7.241639208718917</v>
      </c>
      <c r="AI127" s="2">
        <f>IF(AH$4=$E127, $I127*AH$57,0) + IF(AH$4&gt;$E127,MIN(AH127,$I127-SUM($J127:AH127)))</f>
        <v>7.241639208718917</v>
      </c>
      <c r="AJ127" s="2">
        <f>IF(AI$4=$E127, $I127*AI$57,0) + IF(AI$4&gt;$E127,MIN(AI127,$I127-SUM($J127:AI127)))</f>
        <v>7.241639208718917</v>
      </c>
      <c r="AK127" s="2">
        <f>IF(AJ$4=$E127, $I127*AJ$57,0) + IF(AJ$4&gt;$E127,MIN(AJ127,$I127-SUM($J127:AJ127)))</f>
        <v>7.241639208718917</v>
      </c>
      <c r="AL127" s="2">
        <f>IF(AK$4=$E127, $I127*AK$57,0) + IF(AK$4&gt;$E127,MIN(AK127,$I127-SUM($J127:AK127)))</f>
        <v>7.241639208718917</v>
      </c>
      <c r="AM127" s="2">
        <f>IF(AL$4=$E127, $I127*AL$57,0) + IF(AL$4&gt;$E127,MIN(AL127,$I127-SUM($J127:AL127)))</f>
        <v>7.241639208718917</v>
      </c>
      <c r="AN127" s="2">
        <f>IF(AM$4=$E127, $I127*AM$57,0) + IF(AM$4&gt;$E127,MIN(AM127,$I127-SUM($J127:AM127)))</f>
        <v>7.241639208718917</v>
      </c>
      <c r="AO127" s="2">
        <f>IF(AN$4=$E127, $I127*AN$57,0) + IF(AN$4&gt;$E127,MIN(AN127,$I127-SUM($J127:AN127)))</f>
        <v>7.241639208718917</v>
      </c>
      <c r="AP127" s="2">
        <f>IF(AO$4=$E127, $I127*AO$57,0) + IF(AO$4&gt;$E127,MIN(AO127,$I127-SUM($J127:AO127)))</f>
        <v>7.241639208718917</v>
      </c>
      <c r="AQ127" s="57">
        <f>IF(AP$4=$E127, $I127*AP$57,0) + IF(AP$4&gt;$E127,MIN(AP127,$I127-SUM($J127:AP127)))</f>
        <v>7.241639208718917</v>
      </c>
      <c r="AR127" s="2">
        <f>IF(AQ$4=$E127, $I127*AQ$57,0) + IF(AQ$4&gt;$E127,MIN(AQ127,$I127-SUM($J127:AQ127)))</f>
        <v>7.241639208718917</v>
      </c>
      <c r="AS127" s="2">
        <f>IF(AR$4=$E127, $I127*AR$57,0) + IF(AR$4&gt;$E127,MIN(AR127,$I127-SUM($J127:AR127)))</f>
        <v>7.241639208718917</v>
      </c>
      <c r="AT127" s="2">
        <f>IF(AS$4=$E127, $I127*AS$57,0) + IF(AS$4&gt;$E127,MIN(AS127,$I127-SUM($J127:AS127)))</f>
        <v>7.241639208718917</v>
      </c>
      <c r="AU127" s="2">
        <f>IF(AT$4=$E127, $I127*AT$57,0) + IF(AT$4&gt;$E127,MIN(AT127,$I127-SUM($J127:AT127)))</f>
        <v>7.241639208718917</v>
      </c>
      <c r="AV127" s="2">
        <f>IF(AU$4=$E127, $I127*AU$57,0) + IF(AU$4&gt;$E127,MIN(AU127,$I127-SUM($J127:AU127)))</f>
        <v>7.2416392087188797</v>
      </c>
      <c r="AW127" s="2"/>
    </row>
    <row r="128" spans="5:49" ht="15" outlineLevel="1">
      <c r="E128" s="44">
        <f>INDEX($K$4:$AV$4,,COUNT(E$109:E127)+1)</f>
        <v>39903</v>
      </c>
      <c r="G128" s="2" t="s">
        <v>105</v>
      </c>
      <c r="I128" s="2">
        <f t="shared" si="64"/>
        <v>142.02723675021343</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7.1013618375106722</v>
      </c>
      <c r="AE128" s="2">
        <f>IF(AD$4=$E128, $I128*AD$57,0) + IF(AD$4&gt;$E128,MIN(AD128,$I128-SUM($J128:AD128)))</f>
        <v>7.1013618375106722</v>
      </c>
      <c r="AF128" s="2">
        <f>IF(AE$4=$E128, $I128*AE$57,0) + IF(AE$4&gt;$E128,MIN(AE128,$I128-SUM($J128:AE128)))</f>
        <v>7.1013618375106722</v>
      </c>
      <c r="AG128" s="2">
        <f>IF(AF$4=$E128, $I128*AF$57,0) + IF(AF$4&gt;$E128,MIN(AF128,$I128-SUM($J128:AF128)))</f>
        <v>7.1013618375106722</v>
      </c>
      <c r="AH128" s="2">
        <f>IF(AG$4=$E128, $I128*AG$57,0) + IF(AG$4&gt;$E128,MIN(AG128,$I128-SUM($J128:AG128)))</f>
        <v>7.1013618375106722</v>
      </c>
      <c r="AI128" s="2">
        <f>IF(AH$4=$E128, $I128*AH$57,0) + IF(AH$4&gt;$E128,MIN(AH128,$I128-SUM($J128:AH128)))</f>
        <v>7.1013618375106722</v>
      </c>
      <c r="AJ128" s="2">
        <f>IF(AI$4=$E128, $I128*AI$57,0) + IF(AI$4&gt;$E128,MIN(AI128,$I128-SUM($J128:AI128)))</f>
        <v>7.1013618375106722</v>
      </c>
      <c r="AK128" s="2">
        <f>IF(AJ$4=$E128, $I128*AJ$57,0) + IF(AJ$4&gt;$E128,MIN(AJ128,$I128-SUM($J128:AJ128)))</f>
        <v>7.1013618375106722</v>
      </c>
      <c r="AL128" s="2">
        <f>IF(AK$4=$E128, $I128*AK$57,0) + IF(AK$4&gt;$E128,MIN(AK128,$I128-SUM($J128:AK128)))</f>
        <v>7.1013618375106722</v>
      </c>
      <c r="AM128" s="2">
        <f>IF(AL$4=$E128, $I128*AL$57,0) + IF(AL$4&gt;$E128,MIN(AL128,$I128-SUM($J128:AL128)))</f>
        <v>7.1013618375106722</v>
      </c>
      <c r="AN128" s="2">
        <f>IF(AM$4=$E128, $I128*AM$57,0) + IF(AM$4&gt;$E128,MIN(AM128,$I128-SUM($J128:AM128)))</f>
        <v>7.1013618375106722</v>
      </c>
      <c r="AO128" s="2">
        <f>IF(AN$4=$E128, $I128*AN$57,0) + IF(AN$4&gt;$E128,MIN(AN128,$I128-SUM($J128:AN128)))</f>
        <v>7.1013618375106722</v>
      </c>
      <c r="AP128" s="2">
        <f>IF(AO$4=$E128, $I128*AO$57,0) + IF(AO$4&gt;$E128,MIN(AO128,$I128-SUM($J128:AO128)))</f>
        <v>7.1013618375106722</v>
      </c>
      <c r="AQ128" s="57">
        <f>IF(AP$4=$E128, $I128*AP$57,0) + IF(AP$4&gt;$E128,MIN(AP128,$I128-SUM($J128:AP128)))</f>
        <v>7.1013618375106722</v>
      </c>
      <c r="AR128" s="2">
        <f>IF(AQ$4=$E128, $I128*AQ$57,0) + IF(AQ$4&gt;$E128,MIN(AQ128,$I128-SUM($J128:AQ128)))</f>
        <v>7.1013618375106722</v>
      </c>
      <c r="AS128" s="2">
        <f>IF(AR$4=$E128, $I128*AR$57,0) + IF(AR$4&gt;$E128,MIN(AR128,$I128-SUM($J128:AR128)))</f>
        <v>7.1013618375106722</v>
      </c>
      <c r="AT128" s="2">
        <f>IF(AS$4=$E128, $I128*AS$57,0) + IF(AS$4&gt;$E128,MIN(AS128,$I128-SUM($J128:AS128)))</f>
        <v>7.1013618375106722</v>
      </c>
      <c r="AU128" s="2">
        <f>IF(AT$4=$E128, $I128*AT$57,0) + IF(AT$4&gt;$E128,MIN(AT128,$I128-SUM($J128:AT128)))</f>
        <v>7.1013618375106722</v>
      </c>
      <c r="AV128" s="2">
        <f>IF(AU$4=$E128, $I128*AU$57,0) + IF(AU$4&gt;$E128,MIN(AU128,$I128-SUM($J128:AU128)))</f>
        <v>7.1013618375106722</v>
      </c>
      <c r="AW128" s="2"/>
    </row>
    <row r="129" spans="5:49" ht="15" outlineLevel="1">
      <c r="E129" s="44">
        <f>INDEX($K$4:$AV$4,,COUNT(E$109:E128)+1)</f>
        <v>40268</v>
      </c>
      <c r="G129" s="2" t="s">
        <v>105</v>
      </c>
      <c r="I129" s="2">
        <f t="shared" si="64"/>
        <v>117.78128364610983</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5.8890641823054919</v>
      </c>
      <c r="AF129" s="2">
        <f>IF(AE$4=$E129, $I129*AE$57,0) + IF(AE$4&gt;$E129,MIN(AE129,$I129-SUM($J129:AE129)))</f>
        <v>5.8890641823054919</v>
      </c>
      <c r="AG129" s="2">
        <f>IF(AF$4=$E129, $I129*AF$57,0) + IF(AF$4&gt;$E129,MIN(AF129,$I129-SUM($J129:AF129)))</f>
        <v>5.8890641823054919</v>
      </c>
      <c r="AH129" s="2">
        <f>IF(AG$4=$E129, $I129*AG$57,0) + IF(AG$4&gt;$E129,MIN(AG129,$I129-SUM($J129:AG129)))</f>
        <v>5.8890641823054919</v>
      </c>
      <c r="AI129" s="2">
        <f>IF(AH$4=$E129, $I129*AH$57,0) + IF(AH$4&gt;$E129,MIN(AH129,$I129-SUM($J129:AH129)))</f>
        <v>5.8890641823054919</v>
      </c>
      <c r="AJ129" s="2">
        <f>IF(AI$4=$E129, $I129*AI$57,0) + IF(AI$4&gt;$E129,MIN(AI129,$I129-SUM($J129:AI129)))</f>
        <v>5.8890641823054919</v>
      </c>
      <c r="AK129" s="2">
        <f>IF(AJ$4=$E129, $I129*AJ$57,0) + IF(AJ$4&gt;$E129,MIN(AJ129,$I129-SUM($J129:AJ129)))</f>
        <v>5.8890641823054919</v>
      </c>
      <c r="AL129" s="2">
        <f>IF(AK$4=$E129, $I129*AK$57,0) + IF(AK$4&gt;$E129,MIN(AK129,$I129-SUM($J129:AK129)))</f>
        <v>5.8890641823054919</v>
      </c>
      <c r="AM129" s="2">
        <f>IF(AL$4=$E129, $I129*AL$57,0) + IF(AL$4&gt;$E129,MIN(AL129,$I129-SUM($J129:AL129)))</f>
        <v>5.8890641823054919</v>
      </c>
      <c r="AN129" s="2">
        <f>IF(AM$4=$E129, $I129*AM$57,0) + IF(AM$4&gt;$E129,MIN(AM129,$I129-SUM($J129:AM129)))</f>
        <v>5.8890641823054919</v>
      </c>
      <c r="AO129" s="2">
        <f>IF(AN$4=$E129, $I129*AN$57,0) + IF(AN$4&gt;$E129,MIN(AN129,$I129-SUM($J129:AN129)))</f>
        <v>5.8890641823054919</v>
      </c>
      <c r="AP129" s="2">
        <f>IF(AO$4=$E129, $I129*AO$57,0) + IF(AO$4&gt;$E129,MIN(AO129,$I129-SUM($J129:AO129)))</f>
        <v>5.8890641823054919</v>
      </c>
      <c r="AQ129" s="57">
        <f>IF(AP$4=$E129, $I129*AP$57,0) + IF(AP$4&gt;$E129,MIN(AP129,$I129-SUM($J129:AP129)))</f>
        <v>5.8890641823054919</v>
      </c>
      <c r="AR129" s="2">
        <f>IF(AQ$4=$E129, $I129*AQ$57,0) + IF(AQ$4&gt;$E129,MIN(AQ129,$I129-SUM($J129:AQ129)))</f>
        <v>5.8890641823054919</v>
      </c>
      <c r="AS129" s="2">
        <f>IF(AR$4=$E129, $I129*AR$57,0) + IF(AR$4&gt;$E129,MIN(AR129,$I129-SUM($J129:AR129)))</f>
        <v>5.8890641823054919</v>
      </c>
      <c r="AT129" s="2">
        <f>IF(AS$4=$E129, $I129*AS$57,0) + IF(AS$4&gt;$E129,MIN(AS129,$I129-SUM($J129:AS129)))</f>
        <v>5.8890641823054919</v>
      </c>
      <c r="AU129" s="2">
        <f>IF(AT$4=$E129, $I129*AT$57,0) + IF(AT$4&gt;$E129,MIN(AT129,$I129-SUM($J129:AT129)))</f>
        <v>5.8890641823054919</v>
      </c>
      <c r="AV129" s="2">
        <f>IF(AU$4=$E129, $I129*AU$57,0) + IF(AU$4&gt;$E129,MIN(AU129,$I129-SUM($J129:AU129)))</f>
        <v>5.8890641823054919</v>
      </c>
      <c r="AW129" s="2"/>
    </row>
    <row r="130" spans="5:49" ht="15" outlineLevel="1">
      <c r="E130" s="44">
        <f>INDEX($K$4:$AV$4,,COUNT(E$109:E129)+1)</f>
        <v>40633</v>
      </c>
      <c r="G130" s="2" t="s">
        <v>105</v>
      </c>
      <c r="I130" s="2">
        <f t="shared" si="64"/>
        <v>146.45264432823487</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7.3226322164117441</v>
      </c>
      <c r="AG130" s="2">
        <f>IF(AF$4=$E130, $I130*AF$57,0) + IF(AF$4&gt;$E130,MIN(AF130,$I130-SUM($J130:AF130)))</f>
        <v>7.3226322164117441</v>
      </c>
      <c r="AH130" s="2">
        <f>IF(AG$4=$E130, $I130*AG$57,0) + IF(AG$4&gt;$E130,MIN(AG130,$I130-SUM($J130:AG130)))</f>
        <v>7.3226322164117441</v>
      </c>
      <c r="AI130" s="2">
        <f>IF(AH$4=$E130, $I130*AH$57,0) + IF(AH$4&gt;$E130,MIN(AH130,$I130-SUM($J130:AH130)))</f>
        <v>7.3226322164117441</v>
      </c>
      <c r="AJ130" s="2">
        <f>IF(AI$4=$E130, $I130*AI$57,0) + IF(AI$4&gt;$E130,MIN(AI130,$I130-SUM($J130:AI130)))</f>
        <v>7.3226322164117441</v>
      </c>
      <c r="AK130" s="2">
        <f>IF(AJ$4=$E130, $I130*AJ$57,0) + IF(AJ$4&gt;$E130,MIN(AJ130,$I130-SUM($J130:AJ130)))</f>
        <v>7.3226322164117441</v>
      </c>
      <c r="AL130" s="2">
        <f>IF(AK$4=$E130, $I130*AK$57,0) + IF(AK$4&gt;$E130,MIN(AK130,$I130-SUM($J130:AK130)))</f>
        <v>7.3226322164117441</v>
      </c>
      <c r="AM130" s="2">
        <f>IF(AL$4=$E130, $I130*AL$57,0) + IF(AL$4&gt;$E130,MIN(AL130,$I130-SUM($J130:AL130)))</f>
        <v>7.3226322164117441</v>
      </c>
      <c r="AN130" s="2">
        <f>IF(AM$4=$E130, $I130*AM$57,0) + IF(AM$4&gt;$E130,MIN(AM130,$I130-SUM($J130:AM130)))</f>
        <v>7.3226322164117441</v>
      </c>
      <c r="AO130" s="2">
        <f>IF(AN$4=$E130, $I130*AN$57,0) + IF(AN$4&gt;$E130,MIN(AN130,$I130-SUM($J130:AN130)))</f>
        <v>7.3226322164117441</v>
      </c>
      <c r="AP130" s="2">
        <f>IF(AO$4=$E130, $I130*AO$57,0) + IF(AO$4&gt;$E130,MIN(AO130,$I130-SUM($J130:AO130)))</f>
        <v>7.3226322164117441</v>
      </c>
      <c r="AQ130" s="57">
        <f>IF(AP$4=$E130, $I130*AP$57,0) + IF(AP$4&gt;$E130,MIN(AP130,$I130-SUM($J130:AP130)))</f>
        <v>7.3226322164117441</v>
      </c>
      <c r="AR130" s="2">
        <f>IF(AQ$4=$E130, $I130*AQ$57,0) + IF(AQ$4&gt;$E130,MIN(AQ130,$I130-SUM($J130:AQ130)))</f>
        <v>7.3226322164117441</v>
      </c>
      <c r="AS130" s="2">
        <f>IF(AR$4=$E130, $I130*AR$57,0) + IF(AR$4&gt;$E130,MIN(AR130,$I130-SUM($J130:AR130)))</f>
        <v>7.3226322164117441</v>
      </c>
      <c r="AT130" s="2">
        <f>IF(AS$4=$E130, $I130*AS$57,0) + IF(AS$4&gt;$E130,MIN(AS130,$I130-SUM($J130:AS130)))</f>
        <v>7.3226322164117441</v>
      </c>
      <c r="AU130" s="2">
        <f>IF(AT$4=$E130, $I130*AT$57,0) + IF(AT$4&gt;$E130,MIN(AT130,$I130-SUM($J130:AT130)))</f>
        <v>7.3226322164117441</v>
      </c>
      <c r="AV130" s="2">
        <f>IF(AU$4=$E130, $I130*AU$57,0) + IF(AU$4&gt;$E130,MIN(AU130,$I130-SUM($J130:AU130)))</f>
        <v>7.3226322164117441</v>
      </c>
      <c r="AW130" s="2"/>
    </row>
    <row r="131" spans="5:49" ht="15" outlineLevel="1">
      <c r="E131" s="44">
        <f>INDEX($K$4:$AV$4,,COUNT(E$109:E130)+1)</f>
        <v>40999</v>
      </c>
      <c r="G131" s="2" t="s">
        <v>105</v>
      </c>
      <c r="I131" s="2">
        <f t="shared" si="64"/>
        <v>160.98914503286744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8.0494572516433731</v>
      </c>
      <c r="AH131" s="2">
        <f>IF(AG$4=$E131, $I131*AG$57,0) + IF(AG$4&gt;$E131,MIN(AG131,$I131-SUM($J131:AG131)))</f>
        <v>8.0494572516433731</v>
      </c>
      <c r="AI131" s="2">
        <f>IF(AH$4=$E131, $I131*AH$57,0) + IF(AH$4&gt;$E131,MIN(AH131,$I131-SUM($J131:AH131)))</f>
        <v>8.0494572516433731</v>
      </c>
      <c r="AJ131" s="2">
        <f>IF(AI$4=$E131, $I131*AI$57,0) + IF(AI$4&gt;$E131,MIN(AI131,$I131-SUM($J131:AI131)))</f>
        <v>8.0494572516433731</v>
      </c>
      <c r="AK131" s="2">
        <f>IF(AJ$4=$E131, $I131*AJ$57,0) + IF(AJ$4&gt;$E131,MIN(AJ131,$I131-SUM($J131:AJ131)))</f>
        <v>8.0494572516433731</v>
      </c>
      <c r="AL131" s="2">
        <f>IF(AK$4=$E131, $I131*AK$57,0) + IF(AK$4&gt;$E131,MIN(AK131,$I131-SUM($J131:AK131)))</f>
        <v>8.0494572516433731</v>
      </c>
      <c r="AM131" s="2">
        <f>IF(AL$4=$E131, $I131*AL$57,0) + IF(AL$4&gt;$E131,MIN(AL131,$I131-SUM($J131:AL131)))</f>
        <v>8.0494572516433731</v>
      </c>
      <c r="AN131" s="2">
        <f>IF(AM$4=$E131, $I131*AM$57,0) + IF(AM$4&gt;$E131,MIN(AM131,$I131-SUM($J131:AM131)))</f>
        <v>8.0494572516433731</v>
      </c>
      <c r="AO131" s="2">
        <f>IF(AN$4=$E131, $I131*AN$57,0) + IF(AN$4&gt;$E131,MIN(AN131,$I131-SUM($J131:AN131)))</f>
        <v>8.0494572516433731</v>
      </c>
      <c r="AP131" s="2">
        <f>IF(AO$4=$E131, $I131*AO$57,0) + IF(AO$4&gt;$E131,MIN(AO131,$I131-SUM($J131:AO131)))</f>
        <v>8.0494572516433731</v>
      </c>
      <c r="AQ131" s="57">
        <f>IF(AP$4=$E131, $I131*AP$57,0) + IF(AP$4&gt;$E131,MIN(AP131,$I131-SUM($J131:AP131)))</f>
        <v>8.0494572516433731</v>
      </c>
      <c r="AR131" s="2">
        <f>IF(AQ$4=$E131, $I131*AQ$57,0) + IF(AQ$4&gt;$E131,MIN(AQ131,$I131-SUM($J131:AQ131)))</f>
        <v>8.0494572516433731</v>
      </c>
      <c r="AS131" s="2">
        <f>IF(AR$4=$E131, $I131*AR$57,0) + IF(AR$4&gt;$E131,MIN(AR131,$I131-SUM($J131:AR131)))</f>
        <v>8.0494572516433731</v>
      </c>
      <c r="AT131" s="2">
        <f>IF(AS$4=$E131, $I131*AS$57,0) + IF(AS$4&gt;$E131,MIN(AS131,$I131-SUM($J131:AS131)))</f>
        <v>8.0494572516433731</v>
      </c>
      <c r="AU131" s="2">
        <f>IF(AT$4=$E131, $I131*AT$57,0) + IF(AT$4&gt;$E131,MIN(AT131,$I131-SUM($J131:AT131)))</f>
        <v>8.0494572516433731</v>
      </c>
      <c r="AV131" s="2">
        <f>IF(AU$4=$E131, $I131*AU$57,0) + IF(AU$4&gt;$E131,MIN(AU131,$I131-SUM($J131:AU131)))</f>
        <v>8.0494572516433731</v>
      </c>
      <c r="AW131" s="2"/>
    </row>
    <row r="132" spans="5:49" ht="15" outlineLevel="1">
      <c r="E132" s="44">
        <f>INDEX($K$4:$AV$4,,COUNT(E$109:E131)+1)</f>
        <v>41364</v>
      </c>
      <c r="G132" s="2" t="s">
        <v>105</v>
      </c>
      <c r="I132" s="2">
        <f t="shared" si="64"/>
        <v>155.78448247749279</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7.7892241238746394</v>
      </c>
      <c r="AI132" s="2">
        <f>IF(AH$4=$E132, $I132*AH$57,0) + IF(AH$4&gt;$E132,MIN(AH132,$I132-SUM($J132:AH132)))</f>
        <v>7.7892241238746394</v>
      </c>
      <c r="AJ132" s="2">
        <f>IF(AI$4=$E132, $I132*AI$57,0) + IF(AI$4&gt;$E132,MIN(AI132,$I132-SUM($J132:AI132)))</f>
        <v>7.7892241238746394</v>
      </c>
      <c r="AK132" s="2">
        <f>IF(AJ$4=$E132, $I132*AJ$57,0) + IF(AJ$4&gt;$E132,MIN(AJ132,$I132-SUM($J132:AJ132)))</f>
        <v>7.7892241238746394</v>
      </c>
      <c r="AL132" s="2">
        <f>IF(AK$4=$E132, $I132*AK$57,0) + IF(AK$4&gt;$E132,MIN(AK132,$I132-SUM($J132:AK132)))</f>
        <v>7.7892241238746394</v>
      </c>
      <c r="AM132" s="2">
        <f>IF(AL$4=$E132, $I132*AL$57,0) + IF(AL$4&gt;$E132,MIN(AL132,$I132-SUM($J132:AL132)))</f>
        <v>7.7892241238746394</v>
      </c>
      <c r="AN132" s="2">
        <f>IF(AM$4=$E132, $I132*AM$57,0) + IF(AM$4&gt;$E132,MIN(AM132,$I132-SUM($J132:AM132)))</f>
        <v>7.7892241238746394</v>
      </c>
      <c r="AO132" s="2">
        <f>IF(AN$4=$E132, $I132*AN$57,0) + IF(AN$4&gt;$E132,MIN(AN132,$I132-SUM($J132:AN132)))</f>
        <v>7.7892241238746394</v>
      </c>
      <c r="AP132" s="2">
        <f>IF(AO$4=$E132, $I132*AO$57,0) + IF(AO$4&gt;$E132,MIN(AO132,$I132-SUM($J132:AO132)))</f>
        <v>7.7892241238746394</v>
      </c>
      <c r="AQ132" s="57">
        <f>IF(AP$4=$E132, $I132*AP$57,0) + IF(AP$4&gt;$E132,MIN(AP132,$I132-SUM($J132:AP132)))</f>
        <v>7.7892241238746394</v>
      </c>
      <c r="AR132" s="2">
        <f>IF(AQ$4=$E132, $I132*AQ$57,0) + IF(AQ$4&gt;$E132,MIN(AQ132,$I132-SUM($J132:AQ132)))</f>
        <v>7.7892241238746394</v>
      </c>
      <c r="AS132" s="2">
        <f>IF(AR$4=$E132, $I132*AR$57,0) + IF(AR$4&gt;$E132,MIN(AR132,$I132-SUM($J132:AR132)))</f>
        <v>7.7892241238746394</v>
      </c>
      <c r="AT132" s="2">
        <f>IF(AS$4=$E132, $I132*AS$57,0) + IF(AS$4&gt;$E132,MIN(AS132,$I132-SUM($J132:AS132)))</f>
        <v>7.7892241238746394</v>
      </c>
      <c r="AU132" s="2">
        <f>IF(AT$4=$E132, $I132*AT$57,0) + IF(AT$4&gt;$E132,MIN(AT132,$I132-SUM($J132:AT132)))</f>
        <v>7.7892241238746394</v>
      </c>
      <c r="AV132" s="2">
        <f>IF(AU$4=$E132, $I132*AU$57,0) + IF(AU$4&gt;$E132,MIN(AU132,$I132-SUM($J132:AU132)))</f>
        <v>7.7892241238746394</v>
      </c>
      <c r="AW132" s="2"/>
    </row>
    <row r="133" spans="5:49" ht="15" outlineLevel="1">
      <c r="E133" s="44">
        <f>INDEX($K$4:$AV$4,,COUNT(E$109:E132)+1)</f>
        <v>41729</v>
      </c>
      <c r="G133" s="2" t="s">
        <v>105</v>
      </c>
      <c r="I133" s="2">
        <f t="shared" si="64"/>
        <v>181.16126867767576</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9.0580634338837882</v>
      </c>
      <c r="AJ133" s="2">
        <f>IF(AI$4=$E133, $I133*AI$57,0) + IF(AI$4&gt;$E133,MIN(AI133,$I133-SUM($J133:AI133)))</f>
        <v>9.0580634338837882</v>
      </c>
      <c r="AK133" s="2">
        <f>IF(AJ$4=$E133, $I133*AJ$57,0) + IF(AJ$4&gt;$E133,MIN(AJ133,$I133-SUM($J133:AJ133)))</f>
        <v>9.0580634338837882</v>
      </c>
      <c r="AL133" s="2">
        <f>IF(AK$4=$E133, $I133*AK$57,0) + IF(AK$4&gt;$E133,MIN(AK133,$I133-SUM($J133:AK133)))</f>
        <v>9.0580634338837882</v>
      </c>
      <c r="AM133" s="2">
        <f>IF(AL$4=$E133, $I133*AL$57,0) + IF(AL$4&gt;$E133,MIN(AL133,$I133-SUM($J133:AL133)))</f>
        <v>9.0580634338837882</v>
      </c>
      <c r="AN133" s="2">
        <f>IF(AM$4=$E133, $I133*AM$57,0) + IF(AM$4&gt;$E133,MIN(AM133,$I133-SUM($J133:AM133)))</f>
        <v>9.0580634338837882</v>
      </c>
      <c r="AO133" s="2">
        <f>IF(AN$4=$E133, $I133*AN$57,0) + IF(AN$4&gt;$E133,MIN(AN133,$I133-SUM($J133:AN133)))</f>
        <v>9.0580634338837882</v>
      </c>
      <c r="AP133" s="2">
        <f>IF(AO$4=$E133, $I133*AO$57,0) + IF(AO$4&gt;$E133,MIN(AO133,$I133-SUM($J133:AO133)))</f>
        <v>9.0580634338837882</v>
      </c>
      <c r="AQ133" s="57">
        <f>IF(AP$4=$E133, $I133*AP$57,0) + IF(AP$4&gt;$E133,MIN(AP133,$I133-SUM($J133:AP133)))</f>
        <v>9.0580634338837882</v>
      </c>
      <c r="AR133" s="2">
        <f>IF(AQ$4=$E133, $I133*AQ$57,0) + IF(AQ$4&gt;$E133,MIN(AQ133,$I133-SUM($J133:AQ133)))</f>
        <v>9.0580634338837882</v>
      </c>
      <c r="AS133" s="2">
        <f>IF(AR$4=$E133, $I133*AR$57,0) + IF(AR$4&gt;$E133,MIN(AR133,$I133-SUM($J133:AR133)))</f>
        <v>9.0580634338837882</v>
      </c>
      <c r="AT133" s="2">
        <f>IF(AS$4=$E133, $I133*AS$57,0) + IF(AS$4&gt;$E133,MIN(AS133,$I133-SUM($J133:AS133)))</f>
        <v>9.0580634338837882</v>
      </c>
      <c r="AU133" s="2">
        <f>IF(AT$4=$E133, $I133*AT$57,0) + IF(AT$4&gt;$E133,MIN(AT133,$I133-SUM($J133:AT133)))</f>
        <v>9.0580634338837882</v>
      </c>
      <c r="AV133" s="2">
        <f>IF(AU$4=$E133, $I133*AU$57,0) + IF(AU$4&gt;$E133,MIN(AU133,$I133-SUM($J133:AU133)))</f>
        <v>9.0580634338837882</v>
      </c>
      <c r="AW133" s="2"/>
    </row>
    <row r="134" spans="5:49" ht="15" outlineLevel="1">
      <c r="E134" s="44">
        <f>INDEX($K$4:$AV$4,,COUNT(E$109:E133)+1)</f>
        <v>42094</v>
      </c>
      <c r="G134" s="2" t="s">
        <v>105</v>
      </c>
      <c r="I134" s="2">
        <f t="shared" si="64"/>
        <v>189.34499297544724</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9.4672496487723627</v>
      </c>
      <c r="AK134" s="2">
        <f>IF(AJ$4=$E134, $I134*AJ$57,0) + IF(AJ$4&gt;$E134,MIN(AJ134,$I134-SUM($J134:AJ134)))</f>
        <v>9.4672496487723627</v>
      </c>
      <c r="AL134" s="2">
        <f>IF(AK$4=$E134, $I134*AK$57,0) + IF(AK$4&gt;$E134,MIN(AK134,$I134-SUM($J134:AK134)))</f>
        <v>9.4672496487723627</v>
      </c>
      <c r="AM134" s="2">
        <f>IF(AL$4=$E134, $I134*AL$57,0) + IF(AL$4&gt;$E134,MIN(AL134,$I134-SUM($J134:AL134)))</f>
        <v>9.4672496487723627</v>
      </c>
      <c r="AN134" s="2">
        <f>IF(AM$4=$E134, $I134*AM$57,0) + IF(AM$4&gt;$E134,MIN(AM134,$I134-SUM($J134:AM134)))</f>
        <v>9.4672496487723627</v>
      </c>
      <c r="AO134" s="2">
        <f>IF(AN$4=$E134, $I134*AN$57,0) + IF(AN$4&gt;$E134,MIN(AN134,$I134-SUM($J134:AN134)))</f>
        <v>9.4672496487723627</v>
      </c>
      <c r="AP134" s="2">
        <f>IF(AO$4=$E134, $I134*AO$57,0) + IF(AO$4&gt;$E134,MIN(AO134,$I134-SUM($J134:AO134)))</f>
        <v>9.4672496487723627</v>
      </c>
      <c r="AQ134" s="57">
        <f>IF(AP$4=$E134, $I134*AP$57,0) + IF(AP$4&gt;$E134,MIN(AP134,$I134-SUM($J134:AP134)))</f>
        <v>9.4672496487723627</v>
      </c>
      <c r="AR134" s="2">
        <f>IF(AQ$4=$E134, $I134*AQ$57,0) + IF(AQ$4&gt;$E134,MIN(AQ134,$I134-SUM($J134:AQ134)))</f>
        <v>9.4672496487723627</v>
      </c>
      <c r="AS134" s="2">
        <f>IF(AR$4=$E134, $I134*AR$57,0) + IF(AR$4&gt;$E134,MIN(AR134,$I134-SUM($J134:AR134)))</f>
        <v>9.4672496487723627</v>
      </c>
      <c r="AT134" s="2">
        <f>IF(AS$4=$E134, $I134*AS$57,0) + IF(AS$4&gt;$E134,MIN(AS134,$I134-SUM($J134:AS134)))</f>
        <v>9.4672496487723627</v>
      </c>
      <c r="AU134" s="2">
        <f>IF(AT$4=$E134, $I134*AT$57,0) + IF(AT$4&gt;$E134,MIN(AT134,$I134-SUM($J134:AT134)))</f>
        <v>9.4672496487723627</v>
      </c>
      <c r="AV134" s="2">
        <f>IF(AU$4=$E134, $I134*AU$57,0) + IF(AU$4&gt;$E134,MIN(AU134,$I134-SUM($J134:AU134)))</f>
        <v>9.4672496487723627</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1"/>
    </row>
    <row r="149" spans="1:49" ht="15">
      <c r="A149" s="2"/>
      <c r="B149" s="2"/>
      <c r="C149" s="28" t="s">
        <v>907</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908</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1"/>
    </row>
    <row r="152" spans="1:49" ht="15" outlineLevel="1">
      <c r="E152" s="34" t="s">
        <v>909</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1</v>
      </c>
      <c r="AB152" s="2">
        <f t="shared" si="65"/>
        <v>1</v>
      </c>
      <c r="AC152" s="2">
        <f t="shared" si="65"/>
        <v>1</v>
      </c>
      <c r="AD152" s="2">
        <f t="shared" si="65"/>
        <v>1</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910</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911</v>
      </c>
      <c r="G154" s="34" t="s">
        <v>209</v>
      </c>
      <c r="H154" s="34"/>
      <c r="I154" s="34"/>
      <c r="K154" s="202">
        <f>(1-K152) * IF(COUNTIF($J154:J154,"&gt;"&amp;0)&lt;=$I153-1,1,0) * (1/$I153)</f>
        <v>0</v>
      </c>
      <c r="L154" s="202">
        <f>(1-L152) * IF(COUNTIF($J154:K154,"&gt;"&amp;0)&lt;=$I153-1,1,0) * (1/$I153)</f>
        <v>0</v>
      </c>
      <c r="M154" s="202">
        <f>(1-M152) * IF(COUNTIF($J154:L154,"&gt;"&amp;0)&lt;=$I153-1,1,0) * (1/$I153)</f>
        <v>0</v>
      </c>
      <c r="N154" s="202">
        <f>(1-N152) * IF(COUNTIF($J154:M154,"&gt;"&amp;0)&lt;=$I153-1,1,0) * (1/$I153)</f>
        <v>0</v>
      </c>
      <c r="O154" s="202">
        <f>(1-O152) * IF(COUNTIF($J154:N154,"&gt;"&amp;0)&lt;=$I153-1,1,0) * (1/$I153)</f>
        <v>0</v>
      </c>
      <c r="P154" s="202">
        <f>(1-P152) * IF(COUNTIF($J154:O154,"&gt;"&amp;0)&lt;=$I153-1,1,0) * (1/$I153)</f>
        <v>0</v>
      </c>
      <c r="Q154" s="202">
        <f>(1-Q152) * IF(COUNTIF($J154:P154,"&gt;"&amp;0)&lt;=$I153-1,1,0) * (1/$I153)</f>
        <v>0</v>
      </c>
      <c r="R154" s="202">
        <f>(1-R152) * IF(COUNTIF($J154:Q154,"&gt;"&amp;0)&lt;=$I153-1,1,0) * (1/$I153)</f>
        <v>0</v>
      </c>
      <c r="S154" s="202">
        <f>(1-S152) * IF(COUNTIF($J154:R154,"&gt;"&amp;0)&lt;=$I153-1,1,0) * (1/$I153)</f>
        <v>0</v>
      </c>
      <c r="T154" s="202">
        <f>(1-T152) * IF(COUNTIF($J154:S154,"&gt;"&amp;0)&lt;=$I153-1,1,0) * (1/$I153)</f>
        <v>0</v>
      </c>
      <c r="U154" s="202">
        <f>(1-U152) * IF(COUNTIF($J154:T154,"&gt;"&amp;0)&lt;=$I153-1,1,0) * (1/$I153)</f>
        <v>0</v>
      </c>
      <c r="V154" s="202">
        <f>(1-V152) * IF(COUNTIF($J154:U154,"&gt;"&amp;0)&lt;=$I153-1,1,0) * (1/$I153)</f>
        <v>0</v>
      </c>
      <c r="W154" s="202">
        <f>(1-W152) * IF(COUNTIF($J154:V154,"&gt;"&amp;0)&lt;=$I153-1,1,0) * (1/$I153)</f>
        <v>0</v>
      </c>
      <c r="X154" s="202">
        <f>(1-X152) * IF(COUNTIF($J154:W154,"&gt;"&amp;0)&lt;=$I153-1,1,0) * (1/$I153)</f>
        <v>0</v>
      </c>
      <c r="Y154" s="202">
        <f>(1-Y152) * IF(COUNTIF($J154:X154,"&gt;"&amp;0)&lt;=$I153-1,1,0) * (1/$I153)</f>
        <v>0</v>
      </c>
      <c r="Z154" s="202">
        <f>(1-Z152) * IF(COUNTIF($J154:Y154,"&gt;"&amp;0)&lt;=$I153-1,1,0) * (1/$I153)</f>
        <v>0</v>
      </c>
      <c r="AA154" s="202">
        <f>(1-AA152) * IF(COUNTIF($J154:Z154,"&gt;"&amp;0)&lt;=$I153-1,1,0) * (1/$I153)</f>
        <v>0</v>
      </c>
      <c r="AB154" s="202">
        <f>(1-AB152) * IF(COUNTIF($J154:AA154,"&gt;"&amp;0)&lt;=$I153-1,1,0) * (1/$I153)</f>
        <v>0</v>
      </c>
      <c r="AC154" s="202">
        <f>(1-AC152) * IF(COUNTIF($J154:AB154,"&gt;"&amp;0)&lt;=$I153-1,1,0) * (1/$I153)</f>
        <v>0</v>
      </c>
      <c r="AD154" s="202">
        <f>(1-AD152) * IF(COUNTIF($J154:AC154,"&gt;"&amp;0)&lt;=$I153-1,1,0) * (1/$I153)</f>
        <v>0</v>
      </c>
      <c r="AE154" s="202">
        <f>(1-AE152) * IF(COUNTIF($J154:AD154,"&gt;"&amp;0)&lt;=$I153-1,1,0) * (1/$I153)</f>
        <v>6.6666666666666666E-2</v>
      </c>
      <c r="AF154" s="202">
        <f>(1-AF152) * IF(COUNTIF($J154:AE154,"&gt;"&amp;0)&lt;=$I153-1,1,0) * (1/$I153)</f>
        <v>6.6666666666666666E-2</v>
      </c>
      <c r="AG154" s="202">
        <f>(1-AG152) * IF(COUNTIF($J154:AF154,"&gt;"&amp;0)&lt;=$I153-1,1,0) * (1/$I153)</f>
        <v>6.6666666666666666E-2</v>
      </c>
      <c r="AH154" s="202">
        <f>(1-AH152) * IF(COUNTIF($J154:AG154,"&gt;"&amp;0)&lt;=$I153-1,1,0) * (1/$I153)</f>
        <v>6.6666666666666666E-2</v>
      </c>
      <c r="AI154" s="202">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6.6666666666666666E-2</v>
      </c>
      <c r="AQ154" s="295">
        <f>(1-AQ152) * IF(COUNTIF($J154:AP154,"&gt;"&amp;0)&lt;=$I153-1,1,0) * (1/$I153)</f>
        <v>6.6666666666666666E-2</v>
      </c>
      <c r="AR154" s="294">
        <f>(1-AR152) * IF(COUNTIF($J154:AQ154,"&gt;"&amp;0)&lt;=$I153-1,1,0) * (1/$I153)</f>
        <v>6.6666666666666666E-2</v>
      </c>
      <c r="AS154" s="294">
        <f>(1-AS152) * IF(COUNTIF($J154:AR154,"&gt;"&amp;0)&lt;=$I153-1,1,0) * (1/$I153)</f>
        <v>6.6666666666666666E-2</v>
      </c>
      <c r="AT154" s="294">
        <f>(1-AT152) * IF(COUNTIF($J154:AS154,"&gt;"&amp;0)&lt;=$I153-1,1,0) * (1/$I153)</f>
        <v>0</v>
      </c>
      <c r="AU154" s="294">
        <f>(1-AU152) * IF(COUNTIF($J154:AT154,"&gt;"&amp;0)&lt;=$I153-1,1,0) * (1/$I153)</f>
        <v>0</v>
      </c>
      <c r="AV154" s="294">
        <f>(1-AV152) * IF(COUNTIF($J154:AU154,"&gt;"&amp;0)&lt;=$I153-1,1,0) * (1/$I153)</f>
        <v>0</v>
      </c>
    </row>
    <row r="155" spans="1:49" outlineLevel="1">
      <c r="AQ155" s="221"/>
    </row>
    <row r="156" spans="1:49" ht="15" outlineLevel="1">
      <c r="E156" s="44">
        <f t="shared" ref="E156:E191" si="66">E66</f>
        <v>33328</v>
      </c>
      <c r="G156" s="2" t="s">
        <v>105</v>
      </c>
      <c r="I156" s="2">
        <f>SUMPRODUCT(K110:AV110,$K$152:$AV$152) - SUMPRODUCT(K66:AV66,$K$152:$AV$152)</f>
        <v>63.766726137377333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v>
      </c>
      <c r="AB156" s="2">
        <f t="shared" si="68"/>
        <v>0</v>
      </c>
      <c r="AC156" s="2">
        <f t="shared" si="68"/>
        <v>0</v>
      </c>
      <c r="AD156" s="2">
        <f t="shared" si="68"/>
        <v>0</v>
      </c>
      <c r="AE156" s="2">
        <f t="shared" si="68"/>
        <v>4.2511150758251555</v>
      </c>
      <c r="AF156" s="2">
        <f t="shared" si="68"/>
        <v>4.2511150758251555</v>
      </c>
      <c r="AG156" s="2">
        <f t="shared" si="68"/>
        <v>4.2511150758251555</v>
      </c>
      <c r="AH156" s="2">
        <f t="shared" si="68"/>
        <v>4.2511150758251555</v>
      </c>
      <c r="AI156" s="2">
        <f t="shared" si="68"/>
        <v>4.2511150758251555</v>
      </c>
      <c r="AJ156" s="2">
        <f t="shared" si="68"/>
        <v>4.2511150758251555</v>
      </c>
      <c r="AK156" s="2">
        <f t="shared" si="68"/>
        <v>4.2511150758251555</v>
      </c>
      <c r="AL156" s="2">
        <f t="shared" si="68"/>
        <v>4.2511150758251555</v>
      </c>
      <c r="AM156" s="2">
        <f t="shared" si="68"/>
        <v>4.2511150758251555</v>
      </c>
      <c r="AN156" s="2">
        <f t="shared" si="68"/>
        <v>4.2511150758251555</v>
      </c>
      <c r="AO156" s="2">
        <f t="shared" si="68"/>
        <v>4.2511150758251555</v>
      </c>
      <c r="AP156" s="2">
        <f t="shared" si="68"/>
        <v>4.2511150758251555</v>
      </c>
      <c r="AQ156" s="57">
        <f t="shared" si="68"/>
        <v>4.2511150758251555</v>
      </c>
      <c r="AR156" s="2">
        <f t="shared" si="68"/>
        <v>4.2511150758251555</v>
      </c>
      <c r="AS156" s="2">
        <f t="shared" si="68"/>
        <v>4.2511150758251555</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50.776476664190298</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0</v>
      </c>
      <c r="AB157" s="2">
        <f t="shared" si="68"/>
        <v>0</v>
      </c>
      <c r="AC157" s="2">
        <f t="shared" si="68"/>
        <v>0</v>
      </c>
      <c r="AD157" s="2">
        <f t="shared" si="68"/>
        <v>0</v>
      </c>
      <c r="AE157" s="2">
        <f t="shared" si="68"/>
        <v>3.385098444279353</v>
      </c>
      <c r="AF157" s="2">
        <f t="shared" si="68"/>
        <v>3.385098444279353</v>
      </c>
      <c r="AG157" s="2">
        <f t="shared" si="68"/>
        <v>3.385098444279353</v>
      </c>
      <c r="AH157" s="2">
        <f t="shared" si="68"/>
        <v>3.385098444279353</v>
      </c>
      <c r="AI157" s="2">
        <f t="shared" si="68"/>
        <v>3.385098444279353</v>
      </c>
      <c r="AJ157" s="2">
        <f t="shared" si="68"/>
        <v>3.385098444279353</v>
      </c>
      <c r="AK157" s="2">
        <f t="shared" si="68"/>
        <v>3.385098444279353</v>
      </c>
      <c r="AL157" s="2">
        <f t="shared" si="68"/>
        <v>3.385098444279353</v>
      </c>
      <c r="AM157" s="2">
        <f t="shared" si="68"/>
        <v>3.385098444279353</v>
      </c>
      <c r="AN157" s="2">
        <f t="shared" si="68"/>
        <v>3.385098444279353</v>
      </c>
      <c r="AO157" s="2">
        <f t="shared" si="68"/>
        <v>3.385098444279353</v>
      </c>
      <c r="AP157" s="2">
        <f t="shared" si="68"/>
        <v>3.385098444279353</v>
      </c>
      <c r="AQ157" s="57">
        <f t="shared" si="68"/>
        <v>3.385098444279353</v>
      </c>
      <c r="AR157" s="2">
        <f t="shared" si="68"/>
        <v>3.385098444279353</v>
      </c>
      <c r="AS157" s="2">
        <f t="shared" si="68"/>
        <v>3.385098444279353</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46.240199070378893</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0</v>
      </c>
      <c r="AB158" s="2">
        <f t="shared" si="68"/>
        <v>0</v>
      </c>
      <c r="AC158" s="2">
        <f t="shared" si="68"/>
        <v>0</v>
      </c>
      <c r="AD158" s="2">
        <f t="shared" si="68"/>
        <v>0</v>
      </c>
      <c r="AE158" s="2">
        <f t="shared" si="68"/>
        <v>3.0826799380252594</v>
      </c>
      <c r="AF158" s="2">
        <f t="shared" si="68"/>
        <v>3.0826799380252594</v>
      </c>
      <c r="AG158" s="2">
        <f t="shared" si="68"/>
        <v>3.0826799380252594</v>
      </c>
      <c r="AH158" s="2">
        <f t="shared" si="68"/>
        <v>3.0826799380252594</v>
      </c>
      <c r="AI158" s="2">
        <f t="shared" si="68"/>
        <v>3.0826799380252594</v>
      </c>
      <c r="AJ158" s="2">
        <f t="shared" si="68"/>
        <v>3.0826799380252594</v>
      </c>
      <c r="AK158" s="2">
        <f t="shared" si="68"/>
        <v>3.0826799380252594</v>
      </c>
      <c r="AL158" s="2">
        <f t="shared" si="68"/>
        <v>3.0826799380252594</v>
      </c>
      <c r="AM158" s="2">
        <f t="shared" si="68"/>
        <v>3.0826799380252594</v>
      </c>
      <c r="AN158" s="2">
        <f t="shared" si="68"/>
        <v>3.0826799380252594</v>
      </c>
      <c r="AO158" s="2">
        <f t="shared" si="68"/>
        <v>3.0826799380252594</v>
      </c>
      <c r="AP158" s="2">
        <f t="shared" si="68"/>
        <v>3.0826799380252594</v>
      </c>
      <c r="AQ158" s="57">
        <f t="shared" si="68"/>
        <v>3.0826799380252594</v>
      </c>
      <c r="AR158" s="2">
        <f t="shared" si="68"/>
        <v>3.0826799380252594</v>
      </c>
      <c r="AS158" s="2">
        <f t="shared" si="68"/>
        <v>3.0826799380252594</v>
      </c>
      <c r="AT158" s="2">
        <f t="shared" si="68"/>
        <v>0</v>
      </c>
      <c r="AU158" s="2">
        <f t="shared" si="68"/>
        <v>0</v>
      </c>
      <c r="AV158" s="2">
        <f t="shared" si="68"/>
        <v>0</v>
      </c>
      <c r="AW158" s="2"/>
    </row>
    <row r="159" spans="1:49" ht="15" outlineLevel="1">
      <c r="E159" s="44">
        <f t="shared" si="66"/>
        <v>34424</v>
      </c>
      <c r="G159" s="2" t="s">
        <v>105</v>
      </c>
      <c r="I159" s="2">
        <f t="shared" si="70"/>
        <v>46.187553682442946</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0</v>
      </c>
      <c r="AB159" s="2">
        <f t="shared" si="68"/>
        <v>0</v>
      </c>
      <c r="AC159" s="2">
        <f t="shared" si="68"/>
        <v>0</v>
      </c>
      <c r="AD159" s="2">
        <f t="shared" si="68"/>
        <v>0</v>
      </c>
      <c r="AE159" s="2">
        <f t="shared" si="68"/>
        <v>3.0791702454961962</v>
      </c>
      <c r="AF159" s="2">
        <f t="shared" si="68"/>
        <v>3.0791702454961962</v>
      </c>
      <c r="AG159" s="2">
        <f t="shared" si="68"/>
        <v>3.0791702454961962</v>
      </c>
      <c r="AH159" s="2">
        <f t="shared" si="68"/>
        <v>3.0791702454961962</v>
      </c>
      <c r="AI159" s="2">
        <f t="shared" si="68"/>
        <v>3.0791702454961962</v>
      </c>
      <c r="AJ159" s="2">
        <f t="shared" si="68"/>
        <v>3.0791702454961962</v>
      </c>
      <c r="AK159" s="2">
        <f t="shared" si="68"/>
        <v>3.0791702454961962</v>
      </c>
      <c r="AL159" s="2">
        <f t="shared" si="68"/>
        <v>3.0791702454961962</v>
      </c>
      <c r="AM159" s="2">
        <f t="shared" si="68"/>
        <v>3.0791702454961962</v>
      </c>
      <c r="AN159" s="2">
        <f t="shared" si="68"/>
        <v>3.0791702454961962</v>
      </c>
      <c r="AO159" s="2">
        <f t="shared" si="68"/>
        <v>3.0791702454961962</v>
      </c>
      <c r="AP159" s="2">
        <f t="shared" si="68"/>
        <v>3.0791702454961962</v>
      </c>
      <c r="AQ159" s="57">
        <f t="shared" si="68"/>
        <v>3.0791702454961962</v>
      </c>
      <c r="AR159" s="2">
        <f t="shared" si="68"/>
        <v>3.0791702454961962</v>
      </c>
      <c r="AS159" s="2">
        <f t="shared" si="68"/>
        <v>3.0791702454961962</v>
      </c>
      <c r="AT159" s="2">
        <f t="shared" si="68"/>
        <v>0</v>
      </c>
      <c r="AU159" s="2">
        <f t="shared" si="68"/>
        <v>0</v>
      </c>
      <c r="AV159" s="2">
        <f t="shared" si="68"/>
        <v>0</v>
      </c>
      <c r="AW159" s="2"/>
    </row>
    <row r="160" spans="1:49" ht="15" outlineLevel="1">
      <c r="E160" s="44">
        <f t="shared" si="66"/>
        <v>34789</v>
      </c>
      <c r="G160" s="2" t="s">
        <v>105</v>
      </c>
      <c r="I160" s="2">
        <f t="shared" si="70"/>
        <v>39.089200542417046</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0</v>
      </c>
      <c r="AB160" s="2">
        <f t="shared" si="71"/>
        <v>0</v>
      </c>
      <c r="AC160" s="2">
        <f t="shared" si="71"/>
        <v>0</v>
      </c>
      <c r="AD160" s="2">
        <f t="shared" si="71"/>
        <v>0</v>
      </c>
      <c r="AE160" s="2">
        <f t="shared" si="71"/>
        <v>2.6059467028278029</v>
      </c>
      <c r="AF160" s="2">
        <f t="shared" si="71"/>
        <v>2.6059467028278029</v>
      </c>
      <c r="AG160" s="2">
        <f t="shared" si="71"/>
        <v>2.6059467028278029</v>
      </c>
      <c r="AH160" s="2">
        <f t="shared" si="71"/>
        <v>2.6059467028278029</v>
      </c>
      <c r="AI160" s="2">
        <f t="shared" si="71"/>
        <v>2.6059467028278029</v>
      </c>
      <c r="AJ160" s="2">
        <f t="shared" si="71"/>
        <v>2.6059467028278029</v>
      </c>
      <c r="AK160" s="2">
        <f t="shared" si="71"/>
        <v>2.6059467028278029</v>
      </c>
      <c r="AL160" s="2">
        <f t="shared" si="71"/>
        <v>2.6059467028278029</v>
      </c>
      <c r="AM160" s="2">
        <f t="shared" si="71"/>
        <v>2.6059467028278029</v>
      </c>
      <c r="AN160" s="2">
        <f t="shared" si="71"/>
        <v>2.6059467028278029</v>
      </c>
      <c r="AO160" s="2">
        <f t="shared" si="71"/>
        <v>2.6059467028278029</v>
      </c>
      <c r="AP160" s="2">
        <f t="shared" si="71"/>
        <v>2.6059467028278029</v>
      </c>
      <c r="AQ160" s="57">
        <f t="shared" si="71"/>
        <v>2.6059467028278029</v>
      </c>
      <c r="AR160" s="2">
        <f t="shared" si="71"/>
        <v>2.6059467028278029</v>
      </c>
      <c r="AS160" s="2">
        <f t="shared" si="71"/>
        <v>2.6059467028278029</v>
      </c>
      <c r="AT160" s="2">
        <f t="shared" si="71"/>
        <v>0</v>
      </c>
      <c r="AU160" s="2">
        <f t="shared" si="71"/>
        <v>0</v>
      </c>
      <c r="AV160" s="2">
        <f t="shared" si="71"/>
        <v>0</v>
      </c>
      <c r="AW160" s="2"/>
    </row>
    <row r="161" spans="5:49" ht="15" outlineLevel="1">
      <c r="E161" s="44">
        <f t="shared" si="66"/>
        <v>35155</v>
      </c>
      <c r="G161" s="2" t="s">
        <v>105</v>
      </c>
      <c r="I161" s="2">
        <f t="shared" si="70"/>
        <v>38.817199371414823</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0</v>
      </c>
      <c r="AB161" s="2">
        <f t="shared" si="71"/>
        <v>0</v>
      </c>
      <c r="AC161" s="2">
        <f t="shared" si="71"/>
        <v>0</v>
      </c>
      <c r="AD161" s="2">
        <f t="shared" si="71"/>
        <v>0</v>
      </c>
      <c r="AE161" s="2">
        <f t="shared" si="71"/>
        <v>2.587813291427655</v>
      </c>
      <c r="AF161" s="2">
        <f t="shared" si="71"/>
        <v>2.587813291427655</v>
      </c>
      <c r="AG161" s="2">
        <f t="shared" si="71"/>
        <v>2.587813291427655</v>
      </c>
      <c r="AH161" s="2">
        <f t="shared" si="71"/>
        <v>2.587813291427655</v>
      </c>
      <c r="AI161" s="2">
        <f t="shared" si="71"/>
        <v>2.587813291427655</v>
      </c>
      <c r="AJ161" s="2">
        <f t="shared" si="71"/>
        <v>2.587813291427655</v>
      </c>
      <c r="AK161" s="2">
        <f t="shared" si="71"/>
        <v>2.587813291427655</v>
      </c>
      <c r="AL161" s="2">
        <f t="shared" si="71"/>
        <v>2.587813291427655</v>
      </c>
      <c r="AM161" s="2">
        <f t="shared" si="71"/>
        <v>2.587813291427655</v>
      </c>
      <c r="AN161" s="2">
        <f t="shared" si="71"/>
        <v>2.587813291427655</v>
      </c>
      <c r="AO161" s="2">
        <f t="shared" si="71"/>
        <v>2.587813291427655</v>
      </c>
      <c r="AP161" s="2">
        <f t="shared" si="71"/>
        <v>2.587813291427655</v>
      </c>
      <c r="AQ161" s="57">
        <f t="shared" si="71"/>
        <v>2.587813291427655</v>
      </c>
      <c r="AR161" s="2">
        <f t="shared" si="71"/>
        <v>2.587813291427655</v>
      </c>
      <c r="AS161" s="2">
        <f t="shared" si="71"/>
        <v>2.587813291427655</v>
      </c>
      <c r="AT161" s="2">
        <f t="shared" si="71"/>
        <v>0</v>
      </c>
      <c r="AU161" s="2">
        <f t="shared" si="71"/>
        <v>0</v>
      </c>
      <c r="AV161" s="2">
        <f t="shared" si="71"/>
        <v>0</v>
      </c>
      <c r="AW161" s="2"/>
    </row>
    <row r="162" spans="5:49" ht="15" outlineLevel="1">
      <c r="E162" s="44">
        <f t="shared" si="66"/>
        <v>35520</v>
      </c>
      <c r="G162" s="2" t="s">
        <v>105</v>
      </c>
      <c r="I162" s="2">
        <f t="shared" si="70"/>
        <v>27.945926762648355</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0</v>
      </c>
      <c r="AB162" s="2">
        <f t="shared" si="71"/>
        <v>0</v>
      </c>
      <c r="AC162" s="2">
        <f t="shared" si="71"/>
        <v>0</v>
      </c>
      <c r="AD162" s="2">
        <f t="shared" si="71"/>
        <v>0</v>
      </c>
      <c r="AE162" s="2">
        <f t="shared" si="71"/>
        <v>1.8630617841765569</v>
      </c>
      <c r="AF162" s="2">
        <f t="shared" si="71"/>
        <v>1.8630617841765569</v>
      </c>
      <c r="AG162" s="2">
        <f t="shared" si="71"/>
        <v>1.8630617841765569</v>
      </c>
      <c r="AH162" s="2">
        <f t="shared" si="71"/>
        <v>1.8630617841765569</v>
      </c>
      <c r="AI162" s="2">
        <f t="shared" si="71"/>
        <v>1.8630617841765569</v>
      </c>
      <c r="AJ162" s="2">
        <f t="shared" si="71"/>
        <v>1.8630617841765569</v>
      </c>
      <c r="AK162" s="2">
        <f t="shared" si="71"/>
        <v>1.8630617841765569</v>
      </c>
      <c r="AL162" s="2">
        <f t="shared" si="71"/>
        <v>1.8630617841765569</v>
      </c>
      <c r="AM162" s="2">
        <f t="shared" si="71"/>
        <v>1.8630617841765569</v>
      </c>
      <c r="AN162" s="2">
        <f t="shared" si="71"/>
        <v>1.8630617841765569</v>
      </c>
      <c r="AO162" s="2">
        <f t="shared" si="71"/>
        <v>1.8630617841765569</v>
      </c>
      <c r="AP162" s="2">
        <f t="shared" si="71"/>
        <v>1.8630617841765569</v>
      </c>
      <c r="AQ162" s="57">
        <f t="shared" si="71"/>
        <v>1.8630617841765569</v>
      </c>
      <c r="AR162" s="2">
        <f t="shared" si="71"/>
        <v>1.8630617841765569</v>
      </c>
      <c r="AS162" s="2">
        <f t="shared" si="71"/>
        <v>1.8630617841765569</v>
      </c>
      <c r="AT162" s="2">
        <f t="shared" si="71"/>
        <v>0</v>
      </c>
      <c r="AU162" s="2">
        <f t="shared" si="71"/>
        <v>0</v>
      </c>
      <c r="AV162" s="2">
        <f t="shared" si="71"/>
        <v>0</v>
      </c>
      <c r="AW162" s="2"/>
    </row>
    <row r="163" spans="5:49" ht="15" outlineLevel="1">
      <c r="E163" s="44">
        <f t="shared" si="66"/>
        <v>35885</v>
      </c>
      <c r="G163" s="2" t="s">
        <v>105</v>
      </c>
      <c r="I163" s="2">
        <f t="shared" si="70"/>
        <v>28.533800261266084</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0</v>
      </c>
      <c r="AB163" s="2">
        <f t="shared" si="71"/>
        <v>0</v>
      </c>
      <c r="AC163" s="2">
        <f t="shared" si="71"/>
        <v>0</v>
      </c>
      <c r="AD163" s="2">
        <f t="shared" si="71"/>
        <v>0</v>
      </c>
      <c r="AE163" s="2">
        <f t="shared" si="71"/>
        <v>1.9022533507510722</v>
      </c>
      <c r="AF163" s="2">
        <f t="shared" si="71"/>
        <v>1.9022533507510722</v>
      </c>
      <c r="AG163" s="2">
        <f t="shared" si="71"/>
        <v>1.9022533507510722</v>
      </c>
      <c r="AH163" s="2">
        <f t="shared" si="71"/>
        <v>1.9022533507510722</v>
      </c>
      <c r="AI163" s="2">
        <f t="shared" si="71"/>
        <v>1.9022533507510722</v>
      </c>
      <c r="AJ163" s="2">
        <f t="shared" si="71"/>
        <v>1.9022533507510722</v>
      </c>
      <c r="AK163" s="2">
        <f t="shared" si="71"/>
        <v>1.9022533507510722</v>
      </c>
      <c r="AL163" s="2">
        <f t="shared" si="71"/>
        <v>1.9022533507510722</v>
      </c>
      <c r="AM163" s="2">
        <f t="shared" si="71"/>
        <v>1.9022533507510722</v>
      </c>
      <c r="AN163" s="2">
        <f t="shared" si="71"/>
        <v>1.9022533507510722</v>
      </c>
      <c r="AO163" s="2">
        <f t="shared" si="71"/>
        <v>1.9022533507510722</v>
      </c>
      <c r="AP163" s="2">
        <f t="shared" si="71"/>
        <v>1.9022533507510722</v>
      </c>
      <c r="AQ163" s="57">
        <f t="shared" si="71"/>
        <v>1.9022533507510722</v>
      </c>
      <c r="AR163" s="2">
        <f t="shared" si="71"/>
        <v>1.9022533507510722</v>
      </c>
      <c r="AS163" s="2">
        <f t="shared" si="71"/>
        <v>1.9022533507510722</v>
      </c>
      <c r="AT163" s="2">
        <f t="shared" si="71"/>
        <v>0</v>
      </c>
      <c r="AU163" s="2">
        <f t="shared" si="71"/>
        <v>0</v>
      </c>
      <c r="AV163" s="2">
        <f t="shared" si="71"/>
        <v>0</v>
      </c>
      <c r="AW163" s="2"/>
    </row>
    <row r="164" spans="5:49" ht="15" outlineLevel="1">
      <c r="E164" s="44">
        <f t="shared" si="66"/>
        <v>36250</v>
      </c>
      <c r="G164" s="2" t="s">
        <v>105</v>
      </c>
      <c r="I164" s="2">
        <f t="shared" si="70"/>
        <v>28.968919487156143</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0</v>
      </c>
      <c r="AB164" s="2">
        <f t="shared" si="69"/>
        <v>0</v>
      </c>
      <c r="AC164" s="2">
        <f t="shared" ref="AC164:AR180" si="72">AC$154 * $I164</f>
        <v>0</v>
      </c>
      <c r="AD164" s="2">
        <f t="shared" si="72"/>
        <v>0</v>
      </c>
      <c r="AE164" s="2">
        <f t="shared" si="72"/>
        <v>1.9312612991437428</v>
      </c>
      <c r="AF164" s="2">
        <f t="shared" si="72"/>
        <v>1.9312612991437428</v>
      </c>
      <c r="AG164" s="2">
        <f t="shared" si="72"/>
        <v>1.9312612991437428</v>
      </c>
      <c r="AH164" s="2">
        <f t="shared" si="72"/>
        <v>1.9312612991437428</v>
      </c>
      <c r="AI164" s="2">
        <f t="shared" si="72"/>
        <v>1.9312612991437428</v>
      </c>
      <c r="AJ164" s="2">
        <f t="shared" si="72"/>
        <v>1.9312612991437428</v>
      </c>
      <c r="AK164" s="2">
        <f t="shared" si="72"/>
        <v>1.9312612991437428</v>
      </c>
      <c r="AL164" s="2">
        <f t="shared" si="72"/>
        <v>1.9312612991437428</v>
      </c>
      <c r="AM164" s="2">
        <f t="shared" si="72"/>
        <v>1.9312612991437428</v>
      </c>
      <c r="AN164" s="2">
        <f t="shared" si="72"/>
        <v>1.9312612991437428</v>
      </c>
      <c r="AO164" s="2">
        <f t="shared" si="72"/>
        <v>1.9312612991437428</v>
      </c>
      <c r="AP164" s="2">
        <f t="shared" si="72"/>
        <v>1.9312612991437428</v>
      </c>
      <c r="AQ164" s="57">
        <f t="shared" si="72"/>
        <v>1.9312612991437428</v>
      </c>
      <c r="AR164" s="2">
        <f t="shared" si="72"/>
        <v>1.9312612991437428</v>
      </c>
      <c r="AS164" s="2">
        <f t="shared" ref="AS164:AV179" si="73">AS$154 * $I164</f>
        <v>1.9312612991437428</v>
      </c>
      <c r="AT164" s="2">
        <f t="shared" si="73"/>
        <v>0</v>
      </c>
      <c r="AU164" s="2">
        <f t="shared" si="73"/>
        <v>0</v>
      </c>
      <c r="AV164" s="2">
        <f t="shared" si="73"/>
        <v>0</v>
      </c>
      <c r="AW164" s="2"/>
    </row>
    <row r="165" spans="5:49" ht="15" outlineLevel="1">
      <c r="E165" s="44">
        <f t="shared" si="66"/>
        <v>36616</v>
      </c>
      <c r="G165" s="2" t="s">
        <v>105</v>
      </c>
      <c r="I165" s="2">
        <f t="shared" si="70"/>
        <v>24.417327132077268</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v>
      </c>
      <c r="AB165" s="2">
        <f t="shared" si="69"/>
        <v>0</v>
      </c>
      <c r="AC165" s="2">
        <f t="shared" si="72"/>
        <v>0</v>
      </c>
      <c r="AD165" s="2">
        <f t="shared" si="72"/>
        <v>0</v>
      </c>
      <c r="AE165" s="2">
        <f t="shared" si="72"/>
        <v>1.6278218088051513</v>
      </c>
      <c r="AF165" s="2">
        <f t="shared" si="72"/>
        <v>1.6278218088051513</v>
      </c>
      <c r="AG165" s="2">
        <f t="shared" si="72"/>
        <v>1.6278218088051513</v>
      </c>
      <c r="AH165" s="2">
        <f t="shared" si="72"/>
        <v>1.6278218088051513</v>
      </c>
      <c r="AI165" s="2">
        <f t="shared" si="72"/>
        <v>1.6278218088051513</v>
      </c>
      <c r="AJ165" s="2">
        <f t="shared" si="72"/>
        <v>1.6278218088051513</v>
      </c>
      <c r="AK165" s="2">
        <f t="shared" si="72"/>
        <v>1.6278218088051513</v>
      </c>
      <c r="AL165" s="2">
        <f t="shared" si="72"/>
        <v>1.6278218088051513</v>
      </c>
      <c r="AM165" s="2">
        <f t="shared" si="72"/>
        <v>1.6278218088051513</v>
      </c>
      <c r="AN165" s="2">
        <f t="shared" si="72"/>
        <v>1.6278218088051513</v>
      </c>
      <c r="AO165" s="2">
        <f t="shared" si="72"/>
        <v>1.6278218088051513</v>
      </c>
      <c r="AP165" s="2">
        <f t="shared" si="72"/>
        <v>1.6278218088051513</v>
      </c>
      <c r="AQ165" s="57">
        <f t="shared" si="72"/>
        <v>1.6278218088051513</v>
      </c>
      <c r="AR165" s="2">
        <f t="shared" si="72"/>
        <v>1.6278218088051513</v>
      </c>
      <c r="AS165" s="2">
        <f t="shared" si="73"/>
        <v>1.6278218088051513</v>
      </c>
      <c r="AT165" s="2">
        <f t="shared" si="73"/>
        <v>0</v>
      </c>
      <c r="AU165" s="2">
        <f t="shared" si="73"/>
        <v>0</v>
      </c>
      <c r="AV165" s="2">
        <f t="shared" si="73"/>
        <v>0</v>
      </c>
      <c r="AW165" s="2"/>
    </row>
    <row r="166" spans="5:49" ht="15" outlineLevel="1">
      <c r="E166" s="44">
        <f t="shared" si="66"/>
        <v>36981</v>
      </c>
      <c r="G166" s="2" t="s">
        <v>105</v>
      </c>
      <c r="I166" s="2">
        <f t="shared" si="70"/>
        <v>23.241758874762546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v>
      </c>
      <c r="AB166" s="2">
        <f t="shared" si="69"/>
        <v>0</v>
      </c>
      <c r="AC166" s="2">
        <f t="shared" si="72"/>
        <v>0</v>
      </c>
      <c r="AD166" s="2">
        <f t="shared" si="72"/>
        <v>0</v>
      </c>
      <c r="AE166" s="2">
        <f t="shared" si="72"/>
        <v>1.5494505916508363</v>
      </c>
      <c r="AF166" s="2">
        <f t="shared" si="72"/>
        <v>1.5494505916508363</v>
      </c>
      <c r="AG166" s="2">
        <f t="shared" si="72"/>
        <v>1.5494505916508363</v>
      </c>
      <c r="AH166" s="2">
        <f t="shared" si="72"/>
        <v>1.5494505916508363</v>
      </c>
      <c r="AI166" s="2">
        <f t="shared" si="72"/>
        <v>1.5494505916508363</v>
      </c>
      <c r="AJ166" s="2">
        <f t="shared" si="72"/>
        <v>1.5494505916508363</v>
      </c>
      <c r="AK166" s="2">
        <f t="shared" si="72"/>
        <v>1.5494505916508363</v>
      </c>
      <c r="AL166" s="2">
        <f t="shared" si="72"/>
        <v>1.5494505916508363</v>
      </c>
      <c r="AM166" s="2">
        <f t="shared" si="72"/>
        <v>1.5494505916508363</v>
      </c>
      <c r="AN166" s="2">
        <f t="shared" si="72"/>
        <v>1.5494505916508363</v>
      </c>
      <c r="AO166" s="2">
        <f t="shared" si="72"/>
        <v>1.5494505916508363</v>
      </c>
      <c r="AP166" s="2">
        <f t="shared" si="72"/>
        <v>1.5494505916508363</v>
      </c>
      <c r="AQ166" s="57">
        <f t="shared" si="72"/>
        <v>1.5494505916508363</v>
      </c>
      <c r="AR166" s="2">
        <f t="shared" si="72"/>
        <v>1.5494505916508363</v>
      </c>
      <c r="AS166" s="2">
        <f t="shared" si="73"/>
        <v>1.5494505916508363</v>
      </c>
      <c r="AT166" s="2">
        <f t="shared" si="73"/>
        <v>0</v>
      </c>
      <c r="AU166" s="2">
        <f t="shared" si="73"/>
        <v>0</v>
      </c>
      <c r="AV166" s="2">
        <f t="shared" si="73"/>
        <v>0</v>
      </c>
      <c r="AW166" s="2"/>
    </row>
    <row r="167" spans="5:49" ht="15" outlineLevel="1">
      <c r="E167" s="44">
        <f t="shared" si="66"/>
        <v>37346</v>
      </c>
      <c r="G167" s="2" t="s">
        <v>105</v>
      </c>
      <c r="I167" s="2">
        <f t="shared" si="70"/>
        <v>26.862673578266303</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1.7908449052177535</v>
      </c>
      <c r="AF167" s="2">
        <f t="shared" si="72"/>
        <v>1.7908449052177535</v>
      </c>
      <c r="AG167" s="2">
        <f t="shared" si="72"/>
        <v>1.7908449052177535</v>
      </c>
      <c r="AH167" s="2">
        <f t="shared" si="72"/>
        <v>1.7908449052177535</v>
      </c>
      <c r="AI167" s="2">
        <f t="shared" si="72"/>
        <v>1.7908449052177535</v>
      </c>
      <c r="AJ167" s="2">
        <f t="shared" si="72"/>
        <v>1.7908449052177535</v>
      </c>
      <c r="AK167" s="2">
        <f t="shared" si="72"/>
        <v>1.7908449052177535</v>
      </c>
      <c r="AL167" s="2">
        <f t="shared" si="72"/>
        <v>1.7908449052177535</v>
      </c>
      <c r="AM167" s="2">
        <f t="shared" si="72"/>
        <v>1.7908449052177535</v>
      </c>
      <c r="AN167" s="2">
        <f t="shared" si="72"/>
        <v>1.7908449052177535</v>
      </c>
      <c r="AO167" s="2">
        <f t="shared" si="72"/>
        <v>1.7908449052177535</v>
      </c>
      <c r="AP167" s="2">
        <f t="shared" si="72"/>
        <v>1.7908449052177535</v>
      </c>
      <c r="AQ167" s="57">
        <f t="shared" si="72"/>
        <v>1.7908449052177535</v>
      </c>
      <c r="AR167" s="2">
        <f t="shared" si="72"/>
        <v>1.7908449052177535</v>
      </c>
      <c r="AS167" s="2">
        <f t="shared" si="73"/>
        <v>1.7908449052177535</v>
      </c>
      <c r="AT167" s="2">
        <f t="shared" si="73"/>
        <v>0</v>
      </c>
      <c r="AU167" s="2">
        <f t="shared" si="73"/>
        <v>0</v>
      </c>
      <c r="AV167" s="2">
        <f t="shared" si="73"/>
        <v>0</v>
      </c>
      <c r="AW167" s="2"/>
    </row>
    <row r="168" spans="5:49" ht="15" outlineLevel="1">
      <c r="E168" s="44">
        <f t="shared" si="66"/>
        <v>37711</v>
      </c>
      <c r="G168" s="2" t="s">
        <v>105</v>
      </c>
      <c r="I168" s="2">
        <f t="shared" si="70"/>
        <v>21.758835254622046</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1.450589016974803</v>
      </c>
      <c r="AF168" s="2">
        <f t="shared" si="72"/>
        <v>1.450589016974803</v>
      </c>
      <c r="AG168" s="2">
        <f t="shared" si="72"/>
        <v>1.450589016974803</v>
      </c>
      <c r="AH168" s="2">
        <f t="shared" si="72"/>
        <v>1.450589016974803</v>
      </c>
      <c r="AI168" s="2">
        <f t="shared" si="72"/>
        <v>1.450589016974803</v>
      </c>
      <c r="AJ168" s="2">
        <f t="shared" si="72"/>
        <v>1.450589016974803</v>
      </c>
      <c r="AK168" s="2">
        <f t="shared" si="72"/>
        <v>1.450589016974803</v>
      </c>
      <c r="AL168" s="2">
        <f t="shared" si="72"/>
        <v>1.450589016974803</v>
      </c>
      <c r="AM168" s="2">
        <f t="shared" si="72"/>
        <v>1.450589016974803</v>
      </c>
      <c r="AN168" s="2">
        <f t="shared" si="72"/>
        <v>1.450589016974803</v>
      </c>
      <c r="AO168" s="2">
        <f t="shared" si="72"/>
        <v>1.450589016974803</v>
      </c>
      <c r="AP168" s="2">
        <f t="shared" si="72"/>
        <v>1.450589016974803</v>
      </c>
      <c r="AQ168" s="57">
        <f t="shared" si="72"/>
        <v>1.450589016974803</v>
      </c>
      <c r="AR168" s="2">
        <f t="shared" si="72"/>
        <v>1.450589016974803</v>
      </c>
      <c r="AS168" s="2">
        <f t="shared" si="73"/>
        <v>1.450589016974803</v>
      </c>
      <c r="AT168" s="2">
        <f t="shared" si="73"/>
        <v>0</v>
      </c>
      <c r="AU168" s="2">
        <f t="shared" si="73"/>
        <v>0</v>
      </c>
      <c r="AV168" s="2">
        <f t="shared" si="73"/>
        <v>0</v>
      </c>
      <c r="AW168" s="2"/>
    </row>
    <row r="169" spans="5:49" ht="15" outlineLevel="1">
      <c r="E169" s="44">
        <f t="shared" si="66"/>
        <v>38077</v>
      </c>
      <c r="G169" s="2" t="s">
        <v>105</v>
      </c>
      <c r="I169" s="2">
        <f t="shared" si="70"/>
        <v>18.670582127328192</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1.2447054751552127</v>
      </c>
      <c r="AF169" s="2">
        <f t="shared" si="72"/>
        <v>1.2447054751552127</v>
      </c>
      <c r="AG169" s="2">
        <f t="shared" si="72"/>
        <v>1.2447054751552127</v>
      </c>
      <c r="AH169" s="2">
        <f t="shared" si="72"/>
        <v>1.2447054751552127</v>
      </c>
      <c r="AI169" s="2">
        <f t="shared" si="72"/>
        <v>1.2447054751552127</v>
      </c>
      <c r="AJ169" s="2">
        <f t="shared" si="72"/>
        <v>1.2447054751552127</v>
      </c>
      <c r="AK169" s="2">
        <f t="shared" si="72"/>
        <v>1.2447054751552127</v>
      </c>
      <c r="AL169" s="2">
        <f t="shared" si="72"/>
        <v>1.2447054751552127</v>
      </c>
      <c r="AM169" s="2">
        <f t="shared" si="72"/>
        <v>1.2447054751552127</v>
      </c>
      <c r="AN169" s="2">
        <f t="shared" si="72"/>
        <v>1.2447054751552127</v>
      </c>
      <c r="AO169" s="2">
        <f t="shared" si="72"/>
        <v>1.2447054751552127</v>
      </c>
      <c r="AP169" s="2">
        <f t="shared" si="72"/>
        <v>1.2447054751552127</v>
      </c>
      <c r="AQ169" s="57">
        <f t="shared" si="72"/>
        <v>1.2447054751552127</v>
      </c>
      <c r="AR169" s="2">
        <f t="shared" si="72"/>
        <v>1.2447054751552127</v>
      </c>
      <c r="AS169" s="2">
        <f t="shared" si="73"/>
        <v>1.2447054751552127</v>
      </c>
      <c r="AT169" s="2">
        <f t="shared" si="73"/>
        <v>0</v>
      </c>
      <c r="AU169" s="2">
        <f t="shared" si="73"/>
        <v>0</v>
      </c>
      <c r="AV169" s="2">
        <f t="shared" si="73"/>
        <v>0</v>
      </c>
      <c r="AW169" s="2"/>
    </row>
    <row r="170" spans="5:49" ht="15" outlineLevel="1">
      <c r="E170" s="44">
        <f t="shared" si="66"/>
        <v>38442</v>
      </c>
      <c r="G170" s="2" t="s">
        <v>105</v>
      </c>
      <c r="I170" s="2">
        <f t="shared" si="70"/>
        <v>13.78252742627188</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0.91883516175145863</v>
      </c>
      <c r="AF170" s="2">
        <f t="shared" si="72"/>
        <v>0.91883516175145863</v>
      </c>
      <c r="AG170" s="2">
        <f t="shared" si="72"/>
        <v>0.91883516175145863</v>
      </c>
      <c r="AH170" s="2">
        <f t="shared" si="72"/>
        <v>0.91883516175145863</v>
      </c>
      <c r="AI170" s="2">
        <f t="shared" si="72"/>
        <v>0.91883516175145863</v>
      </c>
      <c r="AJ170" s="2">
        <f t="shared" si="72"/>
        <v>0.91883516175145863</v>
      </c>
      <c r="AK170" s="2">
        <f t="shared" si="72"/>
        <v>0.91883516175145863</v>
      </c>
      <c r="AL170" s="2">
        <f t="shared" si="72"/>
        <v>0.91883516175145863</v>
      </c>
      <c r="AM170" s="2">
        <f t="shared" si="72"/>
        <v>0.91883516175145863</v>
      </c>
      <c r="AN170" s="2">
        <f t="shared" si="72"/>
        <v>0.91883516175145863</v>
      </c>
      <c r="AO170" s="2">
        <f t="shared" si="72"/>
        <v>0.91883516175145863</v>
      </c>
      <c r="AP170" s="2">
        <f t="shared" si="72"/>
        <v>0.91883516175145863</v>
      </c>
      <c r="AQ170" s="57">
        <f t="shared" si="72"/>
        <v>0.91883516175145863</v>
      </c>
      <c r="AR170" s="2">
        <f t="shared" si="72"/>
        <v>0.91883516175145863</v>
      </c>
      <c r="AS170" s="2">
        <f t="shared" si="73"/>
        <v>0.91883516175145863</v>
      </c>
      <c r="AT170" s="2">
        <f t="shared" si="73"/>
        <v>0</v>
      </c>
      <c r="AU170" s="2">
        <f t="shared" si="73"/>
        <v>0</v>
      </c>
      <c r="AV170" s="2">
        <f t="shared" si="73"/>
        <v>0</v>
      </c>
      <c r="AW170" s="2"/>
    </row>
    <row r="171" spans="5:49" ht="15" outlineLevel="1">
      <c r="E171" s="44">
        <f t="shared" si="66"/>
        <v>38807</v>
      </c>
      <c r="G171" s="2" t="s">
        <v>105</v>
      </c>
      <c r="I171" s="2">
        <f t="shared" si="70"/>
        <v>11.198842689227812</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0.74658951261518747</v>
      </c>
      <c r="AF171" s="2">
        <f t="shared" si="72"/>
        <v>0.74658951261518747</v>
      </c>
      <c r="AG171" s="2">
        <f t="shared" si="72"/>
        <v>0.74658951261518747</v>
      </c>
      <c r="AH171" s="2">
        <f t="shared" si="72"/>
        <v>0.74658951261518747</v>
      </c>
      <c r="AI171" s="2">
        <f t="shared" si="72"/>
        <v>0.74658951261518747</v>
      </c>
      <c r="AJ171" s="2">
        <f t="shared" si="72"/>
        <v>0.74658951261518747</v>
      </c>
      <c r="AK171" s="2">
        <f t="shared" si="72"/>
        <v>0.74658951261518747</v>
      </c>
      <c r="AL171" s="2">
        <f t="shared" si="72"/>
        <v>0.74658951261518747</v>
      </c>
      <c r="AM171" s="2">
        <f t="shared" si="72"/>
        <v>0.74658951261518747</v>
      </c>
      <c r="AN171" s="2">
        <f t="shared" si="72"/>
        <v>0.74658951261518747</v>
      </c>
      <c r="AO171" s="2">
        <f t="shared" si="72"/>
        <v>0.74658951261518747</v>
      </c>
      <c r="AP171" s="2">
        <f t="shared" si="72"/>
        <v>0.74658951261518747</v>
      </c>
      <c r="AQ171" s="57">
        <f t="shared" si="72"/>
        <v>0.74658951261518747</v>
      </c>
      <c r="AR171" s="2">
        <f t="shared" si="72"/>
        <v>0.74658951261518747</v>
      </c>
      <c r="AS171" s="2">
        <f t="shared" si="73"/>
        <v>0.74658951261518747</v>
      </c>
      <c r="AT171" s="2">
        <f t="shared" si="73"/>
        <v>0</v>
      </c>
      <c r="AU171" s="2">
        <f t="shared" si="73"/>
        <v>0</v>
      </c>
      <c r="AV171" s="2">
        <f t="shared" si="73"/>
        <v>0</v>
      </c>
      <c r="AW171" s="2"/>
    </row>
    <row r="172" spans="5:49" ht="15" outlineLevel="1">
      <c r="E172" s="44">
        <f t="shared" si="66"/>
        <v>39172</v>
      </c>
      <c r="G172" s="2" t="s">
        <v>105</v>
      </c>
      <c r="I172" s="2">
        <f t="shared" si="70"/>
        <v>9.505497386992964</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0.63369982579953088</v>
      </c>
      <c r="AF172" s="2">
        <f t="shared" si="72"/>
        <v>0.63369982579953088</v>
      </c>
      <c r="AG172" s="2">
        <f t="shared" si="72"/>
        <v>0.63369982579953088</v>
      </c>
      <c r="AH172" s="2">
        <f t="shared" si="72"/>
        <v>0.63369982579953088</v>
      </c>
      <c r="AI172" s="2">
        <f t="shared" si="72"/>
        <v>0.63369982579953088</v>
      </c>
      <c r="AJ172" s="2">
        <f t="shared" si="72"/>
        <v>0.63369982579953088</v>
      </c>
      <c r="AK172" s="2">
        <f t="shared" si="72"/>
        <v>0.63369982579953088</v>
      </c>
      <c r="AL172" s="2">
        <f t="shared" si="72"/>
        <v>0.63369982579953088</v>
      </c>
      <c r="AM172" s="2">
        <f t="shared" si="72"/>
        <v>0.63369982579953088</v>
      </c>
      <c r="AN172" s="2">
        <f t="shared" si="72"/>
        <v>0.63369982579953088</v>
      </c>
      <c r="AO172" s="2">
        <f t="shared" si="72"/>
        <v>0.63369982579953088</v>
      </c>
      <c r="AP172" s="2">
        <f t="shared" si="72"/>
        <v>0.63369982579953088</v>
      </c>
      <c r="AQ172" s="57">
        <f t="shared" si="72"/>
        <v>0.63369982579953088</v>
      </c>
      <c r="AR172" s="2">
        <f t="shared" si="72"/>
        <v>0.63369982579953088</v>
      </c>
      <c r="AS172" s="2">
        <f t="shared" si="73"/>
        <v>0.63369982579953088</v>
      </c>
      <c r="AT172" s="2">
        <f t="shared" si="73"/>
        <v>0</v>
      </c>
      <c r="AU172" s="2">
        <f t="shared" si="73"/>
        <v>0</v>
      </c>
      <c r="AV172" s="2">
        <f t="shared" si="73"/>
        <v>0</v>
      </c>
      <c r="AW172" s="2"/>
    </row>
    <row r="173" spans="5:49" ht="15" outlineLevel="1">
      <c r="E173" s="44">
        <f t="shared" si="66"/>
        <v>39538</v>
      </c>
      <c r="G173" s="2" t="s">
        <v>105</v>
      </c>
      <c r="I173" s="2">
        <f t="shared" si="70"/>
        <v>6.8605003029968694</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0.45736668686645793</v>
      </c>
      <c r="AF173" s="2">
        <f t="shared" si="72"/>
        <v>0.45736668686645793</v>
      </c>
      <c r="AG173" s="2">
        <f t="shared" si="72"/>
        <v>0.45736668686645793</v>
      </c>
      <c r="AH173" s="2">
        <f t="shared" si="72"/>
        <v>0.45736668686645793</v>
      </c>
      <c r="AI173" s="2">
        <f t="shared" si="72"/>
        <v>0.45736668686645793</v>
      </c>
      <c r="AJ173" s="2">
        <f t="shared" si="72"/>
        <v>0.45736668686645793</v>
      </c>
      <c r="AK173" s="2">
        <f t="shared" si="72"/>
        <v>0.45736668686645793</v>
      </c>
      <c r="AL173" s="2">
        <f t="shared" si="72"/>
        <v>0.45736668686645793</v>
      </c>
      <c r="AM173" s="2">
        <f t="shared" si="72"/>
        <v>0.45736668686645793</v>
      </c>
      <c r="AN173" s="2">
        <f t="shared" si="72"/>
        <v>0.45736668686645793</v>
      </c>
      <c r="AO173" s="2">
        <f t="shared" si="72"/>
        <v>0.45736668686645793</v>
      </c>
      <c r="AP173" s="2">
        <f t="shared" si="72"/>
        <v>0.45736668686645793</v>
      </c>
      <c r="AQ173" s="57">
        <f t="shared" si="72"/>
        <v>0.45736668686645793</v>
      </c>
      <c r="AR173" s="2">
        <f t="shared" si="72"/>
        <v>0.45736668686645793</v>
      </c>
      <c r="AS173" s="2">
        <f t="shared" si="73"/>
        <v>0.45736668686645793</v>
      </c>
      <c r="AT173" s="2">
        <f t="shared" si="73"/>
        <v>0</v>
      </c>
      <c r="AU173" s="2">
        <f t="shared" si="73"/>
        <v>0</v>
      </c>
      <c r="AV173" s="2">
        <f t="shared" si="73"/>
        <v>0</v>
      </c>
      <c r="AW173" s="2"/>
    </row>
    <row r="174" spans="5:49" ht="15" outlineLevel="1">
      <c r="E174" s="44">
        <f t="shared" si="66"/>
        <v>39903</v>
      </c>
      <c r="G174" s="2" t="s">
        <v>105</v>
      </c>
      <c r="I174" s="2">
        <f t="shared" si="70"/>
        <v>3.3638029756629506</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0.22425353171086337</v>
      </c>
      <c r="AF174" s="2">
        <f t="shared" si="72"/>
        <v>0.22425353171086337</v>
      </c>
      <c r="AG174" s="2">
        <f t="shared" si="72"/>
        <v>0.22425353171086337</v>
      </c>
      <c r="AH174" s="2">
        <f t="shared" si="72"/>
        <v>0.22425353171086337</v>
      </c>
      <c r="AI174" s="2">
        <f t="shared" si="72"/>
        <v>0.22425353171086337</v>
      </c>
      <c r="AJ174" s="2">
        <f t="shared" si="72"/>
        <v>0.22425353171086337</v>
      </c>
      <c r="AK174" s="2">
        <f t="shared" si="72"/>
        <v>0.22425353171086337</v>
      </c>
      <c r="AL174" s="2">
        <f t="shared" si="72"/>
        <v>0.22425353171086337</v>
      </c>
      <c r="AM174" s="2">
        <f t="shared" si="72"/>
        <v>0.22425353171086337</v>
      </c>
      <c r="AN174" s="2">
        <f t="shared" si="72"/>
        <v>0.22425353171086337</v>
      </c>
      <c r="AO174" s="2">
        <f t="shared" si="72"/>
        <v>0.22425353171086337</v>
      </c>
      <c r="AP174" s="2">
        <f t="shared" si="72"/>
        <v>0.22425353171086337</v>
      </c>
      <c r="AQ174" s="57">
        <f t="shared" si="72"/>
        <v>0.22425353171086337</v>
      </c>
      <c r="AR174" s="2">
        <f t="shared" si="72"/>
        <v>0.22425353171086337</v>
      </c>
      <c r="AS174" s="2">
        <f t="shared" si="73"/>
        <v>0.22425353171086337</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1"/>
    </row>
    <row r="195" spans="1:49">
      <c r="AQ195" s="221"/>
    </row>
    <row r="196" spans="1:49" ht="15">
      <c r="A196" s="2"/>
      <c r="B196" s="22" t="s">
        <v>912</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8"/>
      <c r="AR196" s="22"/>
      <c r="AS196" s="22"/>
      <c r="AT196" s="22"/>
      <c r="AU196" s="22"/>
      <c r="AV196" s="22"/>
      <c r="AW196" s="2"/>
    </row>
    <row r="197" spans="1:49" ht="15">
      <c r="B197" s="4" t="s">
        <v>913</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914</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915</v>
      </c>
      <c r="F201" s="34"/>
      <c r="G201" s="7" t="s">
        <v>281</v>
      </c>
      <c r="H201" s="7"/>
      <c r="I201" s="46"/>
      <c r="J201" s="34"/>
      <c r="K201" s="34">
        <f t="shared" ref="K201:AV201" si="83">K$17 * K54 + K$18 * K56</f>
        <v>38</v>
      </c>
      <c r="L201" s="34">
        <f t="shared" si="83"/>
        <v>38</v>
      </c>
      <c r="M201" s="34">
        <f t="shared" si="83"/>
        <v>38</v>
      </c>
      <c r="N201" s="34">
        <f t="shared" si="83"/>
        <v>38</v>
      </c>
      <c r="O201" s="34">
        <f t="shared" si="83"/>
        <v>38</v>
      </c>
      <c r="P201" s="34">
        <f t="shared" si="83"/>
        <v>38</v>
      </c>
      <c r="Q201" s="34">
        <f t="shared" si="83"/>
        <v>38</v>
      </c>
      <c r="R201" s="34">
        <f t="shared" si="83"/>
        <v>38</v>
      </c>
      <c r="S201" s="34">
        <f t="shared" si="83"/>
        <v>38</v>
      </c>
      <c r="T201" s="34">
        <f t="shared" si="83"/>
        <v>38</v>
      </c>
      <c r="U201" s="34">
        <f t="shared" si="83"/>
        <v>38</v>
      </c>
      <c r="V201" s="34">
        <f t="shared" si="83"/>
        <v>38</v>
      </c>
      <c r="W201" s="34">
        <f t="shared" si="83"/>
        <v>38</v>
      </c>
      <c r="X201" s="34">
        <f t="shared" si="83"/>
        <v>38</v>
      </c>
      <c r="Y201" s="34">
        <f t="shared" si="83"/>
        <v>38</v>
      </c>
      <c r="Z201" s="34">
        <f t="shared" si="83"/>
        <v>38</v>
      </c>
      <c r="AA201" s="34">
        <f t="shared" si="83"/>
        <v>38</v>
      </c>
      <c r="AB201" s="34">
        <f t="shared" si="83"/>
        <v>38</v>
      </c>
      <c r="AC201" s="34">
        <f t="shared" si="83"/>
        <v>38</v>
      </c>
      <c r="AD201" s="34">
        <f t="shared" si="83"/>
        <v>38</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900</v>
      </c>
      <c r="F202" s="34"/>
      <c r="G202" s="7" t="s">
        <v>209</v>
      </c>
      <c r="H202" s="7"/>
      <c r="I202" s="46"/>
      <c r="J202" s="34"/>
      <c r="K202" s="142">
        <f t="shared" ref="K202:AV202" si="84">K$17 * K55 + K$18 * K57</f>
        <v>2.6315789473684209E-2</v>
      </c>
      <c r="L202" s="142">
        <f t="shared" si="84"/>
        <v>2.6315789473684209E-2</v>
      </c>
      <c r="M202" s="142">
        <f t="shared" si="84"/>
        <v>2.6315789473684209E-2</v>
      </c>
      <c r="N202" s="142">
        <f t="shared" si="84"/>
        <v>2.6315789473684209E-2</v>
      </c>
      <c r="O202" s="142">
        <f t="shared" si="84"/>
        <v>2.6315789473684209E-2</v>
      </c>
      <c r="P202" s="142">
        <f t="shared" si="84"/>
        <v>2.6315789473684209E-2</v>
      </c>
      <c r="Q202" s="142">
        <f t="shared" si="84"/>
        <v>2.6315789473684209E-2</v>
      </c>
      <c r="R202" s="142">
        <f t="shared" si="84"/>
        <v>2.6315789473684209E-2</v>
      </c>
      <c r="S202" s="142">
        <f t="shared" si="84"/>
        <v>2.6315789473684209E-2</v>
      </c>
      <c r="T202" s="142">
        <f t="shared" si="84"/>
        <v>2.6315789473684209E-2</v>
      </c>
      <c r="U202" s="142">
        <f t="shared" si="84"/>
        <v>2.6315789473684209E-2</v>
      </c>
      <c r="V202" s="142">
        <f t="shared" si="84"/>
        <v>2.6315789473684209E-2</v>
      </c>
      <c r="W202" s="142">
        <f t="shared" si="84"/>
        <v>2.6315789473684209E-2</v>
      </c>
      <c r="X202" s="142">
        <f t="shared" si="84"/>
        <v>2.6315789473684209E-2</v>
      </c>
      <c r="Y202" s="142">
        <f t="shared" si="84"/>
        <v>2.6315789473684209E-2</v>
      </c>
      <c r="Z202" s="142">
        <f t="shared" si="84"/>
        <v>2.6315789473684209E-2</v>
      </c>
      <c r="AA202" s="142">
        <f t="shared" si="84"/>
        <v>2.6315789473684209E-2</v>
      </c>
      <c r="AB202" s="142">
        <f t="shared" si="84"/>
        <v>2.6315789473684209E-2</v>
      </c>
      <c r="AC202" s="142">
        <f t="shared" si="84"/>
        <v>2.6315789473684209E-2</v>
      </c>
      <c r="AD202" s="142">
        <f t="shared" si="84"/>
        <v>2.6315789473684209E-2</v>
      </c>
      <c r="AE202" s="142">
        <f t="shared" si="84"/>
        <v>0.05</v>
      </c>
      <c r="AF202" s="142">
        <f t="shared" si="84"/>
        <v>0.05</v>
      </c>
      <c r="AG202" s="142">
        <f t="shared" si="84"/>
        <v>0.05</v>
      </c>
      <c r="AH202" s="142">
        <f t="shared" si="84"/>
        <v>0.05</v>
      </c>
      <c r="AI202" s="142">
        <f t="shared" si="84"/>
        <v>0.05</v>
      </c>
      <c r="AJ202" s="213">
        <f t="shared" si="84"/>
        <v>4.3243243243243246E-2</v>
      </c>
      <c r="AK202" s="213">
        <f t="shared" si="84"/>
        <v>3.8095238095238099E-2</v>
      </c>
      <c r="AL202" s="213">
        <f t="shared" si="84"/>
        <v>3.4042553191489362E-2</v>
      </c>
      <c r="AM202" s="213">
        <f t="shared" si="84"/>
        <v>3.0769230769230771E-2</v>
      </c>
      <c r="AN202" s="213">
        <f t="shared" si="84"/>
        <v>2.8070175438596492E-2</v>
      </c>
      <c r="AO202" s="213">
        <f>AO$17 * AO55 + AO$18 * AO57</f>
        <v>2.5806451612903226E-2</v>
      </c>
      <c r="AP202" s="213">
        <f t="shared" si="84"/>
        <v>2.3880597014925373E-2</v>
      </c>
      <c r="AQ202" s="228">
        <f t="shared" si="84"/>
        <v>2.2222222222222223E-2</v>
      </c>
      <c r="AR202" s="213">
        <f t="shared" si="84"/>
        <v>2.2222222222222223E-2</v>
      </c>
      <c r="AS202" s="213">
        <f t="shared" si="84"/>
        <v>2.2222222222222223E-2</v>
      </c>
      <c r="AT202" s="213">
        <f t="shared" si="84"/>
        <v>2.2222222222222223E-2</v>
      </c>
      <c r="AU202" s="213">
        <f t="shared" si="84"/>
        <v>2.2222222222222223E-2</v>
      </c>
      <c r="AV202" s="213">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916</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8.0832631925227059</v>
      </c>
      <c r="AL204" s="34">
        <f t="shared" si="85"/>
        <v>15.423848377487657</v>
      </c>
      <c r="AM204" s="34">
        <f t="shared" si="85"/>
        <v>22.120354438520895</v>
      </c>
      <c r="AN204" s="34">
        <f t="shared" si="85"/>
        <v>28.290370436831559</v>
      </c>
      <c r="AO204" s="34">
        <f t="shared" si="85"/>
        <v>33.713378955433946</v>
      </c>
      <c r="AP204" s="34">
        <f t="shared" si="85"/>
        <v>38.526130002575613</v>
      </c>
      <c r="AQ204" s="36">
        <f t="shared" si="85"/>
        <v>42.753842432209815</v>
      </c>
      <c r="AR204" s="34">
        <f t="shared" si="85"/>
        <v>46.718667249807694</v>
      </c>
      <c r="AS204" s="34">
        <f t="shared" si="85"/>
        <v>46.718667249807694</v>
      </c>
      <c r="AT204" s="34">
        <f t="shared" si="85"/>
        <v>46.718667249807694</v>
      </c>
      <c r="AU204" s="34">
        <f t="shared" si="85"/>
        <v>46.718667249807694</v>
      </c>
      <c r="AV204" s="34">
        <f t="shared" si="85"/>
        <v>46.718667249807694</v>
      </c>
    </row>
    <row r="205" spans="1:49">
      <c r="AQ205" s="221"/>
    </row>
    <row r="206" spans="1:49" ht="15">
      <c r="A206" s="2"/>
      <c r="B206" s="2"/>
      <c r="C206" s="20" t="s">
        <v>917</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1"/>
    </row>
    <row r="208" spans="1:49" ht="15" outlineLevel="1">
      <c r="E208" s="34" t="s">
        <v>918</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8.0832631925227059</v>
      </c>
      <c r="AL208" s="2">
        <f t="shared" si="86"/>
        <v>15.423848377487657</v>
      </c>
      <c r="AM208" s="2">
        <f t="shared" si="86"/>
        <v>22.120354438520895</v>
      </c>
      <c r="AN208" s="2">
        <f t="shared" si="86"/>
        <v>28.290370436831559</v>
      </c>
      <c r="AO208" s="2">
        <f t="shared" si="86"/>
        <v>33.713378955433946</v>
      </c>
      <c r="AP208" s="2">
        <f t="shared" si="86"/>
        <v>38.526130002575613</v>
      </c>
      <c r="AQ208" s="57">
        <f t="shared" si="86"/>
        <v>42.753842432209815</v>
      </c>
      <c r="AR208" s="2">
        <f t="shared" si="86"/>
        <v>46.718667249807694</v>
      </c>
      <c r="AS208" s="2">
        <f t="shared" si="86"/>
        <v>46.718667249807694</v>
      </c>
      <c r="AT208" s="2">
        <f t="shared" si="86"/>
        <v>46.718667249807694</v>
      </c>
      <c r="AU208" s="2">
        <f t="shared" si="86"/>
        <v>46.718667249807694</v>
      </c>
      <c r="AV208" s="2">
        <f t="shared" si="86"/>
        <v>46.718667249807694</v>
      </c>
    </row>
    <row r="209" spans="5:49" outlineLevel="1">
      <c r="AQ209" s="221"/>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186.92546132708756</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8.0832631925227059</v>
      </c>
      <c r="AL235" s="2">
        <f>IF(AK$4=$E235, $I235*AK$202,0) + IF(AK$4&gt;$E235,MIN(AK235,$I235-SUM($J235:AK235)))</f>
        <v>8.0832631925227059</v>
      </c>
      <c r="AM235" s="2">
        <f>IF(AL$4=$E235, $I235*AL$202,0) + IF(AL$4&gt;$E235,MIN(AL235,$I235-SUM($J235:AL235)))</f>
        <v>8.0832631925227059</v>
      </c>
      <c r="AN235" s="2">
        <f>IF(AM$4=$E235, $I235*AM$202,0) + IF(AM$4&gt;$E235,MIN(AM235,$I235-SUM($J235:AM235)))</f>
        <v>8.0832631925227059</v>
      </c>
      <c r="AO235" s="2">
        <f>IF(AN$4=$E235, $I235*AN$202,0) + IF(AN$4&gt;$E235,MIN(AN235,$I235-SUM($J235:AN235)))</f>
        <v>8.0832631925227059</v>
      </c>
      <c r="AP235" s="2">
        <f>IF(AO$4=$E235, $I235*AO$202,0) + IF(AO$4&gt;$E235,MIN(AO235,$I235-SUM($J235:AO235)))</f>
        <v>8.0832631925227059</v>
      </c>
      <c r="AQ235" s="57">
        <f>IF(AP$4=$E235, $I235*AP$202,0) + IF(AP$4&gt;$E235,MIN(AP235,$I235-SUM($J235:AP235)))</f>
        <v>8.0832631925227059</v>
      </c>
      <c r="AR235" s="2">
        <f>IF(AQ$4=$E235, $I235*AQ$202,0) + IF(AQ$4&gt;$E235,MIN(AQ235,$I235-SUM($J235:AQ235)))</f>
        <v>8.0832631925227059</v>
      </c>
      <c r="AS235" s="2">
        <f>IF(AR$4=$E235, $I235*AR$202,0) + IF(AR$4&gt;$E235,MIN(AR235,$I235-SUM($J235:AR235)))</f>
        <v>8.0832631925227059</v>
      </c>
      <c r="AT235" s="2">
        <f>IF(AS$4=$E235, $I235*AS$202,0) + IF(AS$4&gt;$E235,MIN(AS235,$I235-SUM($J235:AS235)))</f>
        <v>8.0832631925227059</v>
      </c>
      <c r="AU235" s="2">
        <f>IF(AT$4=$E235, $I235*AT$202,0) + IF(AT$4&gt;$E235,MIN(AT235,$I235-SUM($J235:AT235)))</f>
        <v>8.0832631925227059</v>
      </c>
      <c r="AV235" s="2">
        <f>IF(AU$4=$E235, $I235*AU$202,0) + IF(AU$4&gt;$E235,MIN(AU235,$I235-SUM($J235:AU235)))</f>
        <v>8.0832631925227059</v>
      </c>
      <c r="AW235" s="2"/>
    </row>
    <row r="236" spans="5:49" ht="15" outlineLevel="1">
      <c r="E236" s="44">
        <f>INDEX($K$4:$AV$4,,COUNT(E$209:E235)+1)</f>
        <v>42825</v>
      </c>
      <c r="G236" s="2" t="s">
        <v>105</v>
      </c>
      <c r="I236" s="2" cm="1">
        <f t="array" ref="I236">INDEX($K$25:$AV$25,,MATCH(E236,$K$4:$AV$4,0))</f>
        <v>192.69036110532994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7.3405851849649508</v>
      </c>
      <c r="AM236" s="2">
        <f>IF(AL$4=$E236, $I236*AL$202,0) + IF(AL$4&gt;$E236,MIN(AL236,$I236-SUM($J236:AL236)))</f>
        <v>7.3405851849649508</v>
      </c>
      <c r="AN236" s="2">
        <f>IF(AM$4=$E236, $I236*AM$202,0) + IF(AM$4&gt;$E236,MIN(AM236,$I236-SUM($J236:AM236)))</f>
        <v>7.3405851849649508</v>
      </c>
      <c r="AO236" s="2">
        <f>IF(AN$4=$E236, $I236*AN$202,0) + IF(AN$4&gt;$E236,MIN(AN236,$I236-SUM($J236:AN236)))</f>
        <v>7.3405851849649508</v>
      </c>
      <c r="AP236" s="2">
        <f>IF(AO$4=$E236, $I236*AO$202,0) + IF(AO$4&gt;$E236,MIN(AO236,$I236-SUM($J236:AO236)))</f>
        <v>7.3405851849649508</v>
      </c>
      <c r="AQ236" s="57">
        <f>IF(AP$4=$E236, $I236*AP$202,0) + IF(AP$4&gt;$E236,MIN(AP236,$I236-SUM($J236:AP236)))</f>
        <v>7.3405851849649508</v>
      </c>
      <c r="AR236" s="2">
        <f>IF(AQ$4=$E236, $I236*AQ$202,0) + IF(AQ$4&gt;$E236,MIN(AQ236,$I236-SUM($J236:AQ236)))</f>
        <v>7.3405851849649508</v>
      </c>
      <c r="AS236" s="2">
        <f>IF(AR$4=$E236, $I236*AR$202,0) + IF(AR$4&gt;$E236,MIN(AR236,$I236-SUM($J236:AR236)))</f>
        <v>7.3405851849649508</v>
      </c>
      <c r="AT236" s="2">
        <f>IF(AS$4=$E236, $I236*AS$202,0) + IF(AS$4&gt;$E236,MIN(AS236,$I236-SUM($J236:AS236)))</f>
        <v>7.3405851849649508</v>
      </c>
      <c r="AU236" s="2">
        <f>IF(AT$4=$E236, $I236*AT$202,0) + IF(AT$4&gt;$E236,MIN(AT236,$I236-SUM($J236:AT236)))</f>
        <v>7.3405851849649508</v>
      </c>
      <c r="AV236" s="2">
        <f>IF(AU$4=$E236, $I236*AU$202,0) + IF(AU$4&gt;$E236,MIN(AU236,$I236-SUM($J236:AU236)))</f>
        <v>7.3405851849649508</v>
      </c>
      <c r="AW236" s="2"/>
    </row>
    <row r="237" spans="5:49" ht="15" outlineLevel="1">
      <c r="E237" s="44">
        <f>INDEX($K$4:$AV$4,,COUNT(E$209:E236)+1)</f>
        <v>43190</v>
      </c>
      <c r="G237" s="2" t="s">
        <v>105</v>
      </c>
      <c r="I237" s="2" cm="1">
        <f t="array" ref="I237">INDEX($K$25:$AV$25,,MATCH(E237,$K$4:$AV$4,0))</f>
        <v>196.70986554285136</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6.6965060610332383</v>
      </c>
      <c r="AN237" s="2">
        <f>IF(AM$4=$E237, $I237*AM$202,0) + IF(AM$4&gt;$E237,MIN(AM237,$I237-SUM($J237:AM237)))</f>
        <v>6.6965060610332383</v>
      </c>
      <c r="AO237" s="2">
        <f>IF(AN$4=$E237, $I237*AN$202,0) + IF(AN$4&gt;$E237,MIN(AN237,$I237-SUM($J237:AN237)))</f>
        <v>6.6965060610332383</v>
      </c>
      <c r="AP237" s="2">
        <f>IF(AO$4=$E237, $I237*AO$202,0) + IF(AO$4&gt;$E237,MIN(AO237,$I237-SUM($J237:AO237)))</f>
        <v>6.6965060610332383</v>
      </c>
      <c r="AQ237" s="57">
        <f>IF(AP$4=$E237, $I237*AP$202,0) + IF(AP$4&gt;$E237,MIN(AP237,$I237-SUM($J237:AP237)))</f>
        <v>6.6965060610332383</v>
      </c>
      <c r="AR237" s="2">
        <f>IF(AQ$4=$E237, $I237*AQ$202,0) + IF(AQ$4&gt;$E237,MIN(AQ237,$I237-SUM($J237:AQ237)))</f>
        <v>6.6965060610332383</v>
      </c>
      <c r="AS237" s="2">
        <f>IF(AR$4=$E237, $I237*AR$202,0) + IF(AR$4&gt;$E237,MIN(AR237,$I237-SUM($J237:AR237)))</f>
        <v>6.6965060610332383</v>
      </c>
      <c r="AT237" s="2">
        <f>IF(AS$4=$E237, $I237*AS$202,0) + IF(AS$4&gt;$E237,MIN(AS237,$I237-SUM($J237:AS237)))</f>
        <v>6.6965060610332383</v>
      </c>
      <c r="AU237" s="2">
        <f>IF(AT$4=$E237, $I237*AT$202,0) + IF(AT$4&gt;$E237,MIN(AT237,$I237-SUM($J237:AT237)))</f>
        <v>6.6965060610332383</v>
      </c>
      <c r="AV237" s="2">
        <f>IF(AU$4=$E237, $I237*AU$202,0) + IF(AU$4&gt;$E237,MIN(AU237,$I237-SUM($J237:AU237)))</f>
        <v>6.6965060610332383</v>
      </c>
      <c r="AW237" s="2"/>
    </row>
    <row r="238" spans="5:49" ht="15" outlineLevel="1">
      <c r="E238" s="44">
        <f>INDEX($K$4:$AV$4,,COUNT(E$209:E237)+1)</f>
        <v>43555</v>
      </c>
      <c r="G238" s="2" t="s">
        <v>105</v>
      </c>
      <c r="I238" s="2" cm="1">
        <f t="array" ref="I238">INDEX($K$25:$AV$25,,MATCH(E238,$K$4:$AV$4,0))</f>
        <v>200.52551994509659</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6.1700159983106646</v>
      </c>
      <c r="AO238" s="2">
        <f>IF(AN$4=$E238, $I238*AN$202,0) + IF(AN$4&gt;$E238,MIN(AN238,$I238-SUM($J238:AN238)))</f>
        <v>6.1700159983106646</v>
      </c>
      <c r="AP238" s="2">
        <f>IF(AO$4=$E238, $I238*AO$202,0) + IF(AO$4&gt;$E238,MIN(AO238,$I238-SUM($J238:AO238)))</f>
        <v>6.1700159983106646</v>
      </c>
      <c r="AQ238" s="57">
        <f>IF(AP$4=$E238, $I238*AP$202,0) + IF(AP$4&gt;$E238,MIN(AP238,$I238-SUM($J238:AP238)))</f>
        <v>6.1700159983106646</v>
      </c>
      <c r="AR238" s="2">
        <f>IF(AQ$4=$E238, $I238*AQ$202,0) + IF(AQ$4&gt;$E238,MIN(AQ238,$I238-SUM($J238:AQ238)))</f>
        <v>6.1700159983106646</v>
      </c>
      <c r="AS238" s="2">
        <f>IF(AR$4=$E238, $I238*AR$202,0) + IF(AR$4&gt;$E238,MIN(AR238,$I238-SUM($J238:AR238)))</f>
        <v>6.1700159983106646</v>
      </c>
      <c r="AT238" s="2">
        <f>IF(AS$4=$E238, $I238*AS$202,0) + IF(AS$4&gt;$E238,MIN(AS238,$I238-SUM($J238:AS238)))</f>
        <v>6.1700159983106646</v>
      </c>
      <c r="AU238" s="2">
        <f>IF(AT$4=$E238, $I238*AT$202,0) + IF(AT$4&gt;$E238,MIN(AT238,$I238-SUM($J238:AT238)))</f>
        <v>6.1700159983106646</v>
      </c>
      <c r="AV238" s="2">
        <f>IF(AU$4=$E238, $I238*AU$202,0) + IF(AU$4&gt;$E238,MIN(AU238,$I238-SUM($J238:AU238)))</f>
        <v>6.1700159983106646</v>
      </c>
      <c r="AW238" s="2"/>
    </row>
    <row r="239" spans="5:49" ht="15" outlineLevel="1">
      <c r="E239" s="44">
        <f>INDEX($K$4:$AV$4,,COUNT(E$209:E238)+1)</f>
        <v>43921</v>
      </c>
      <c r="G239" s="2" t="s">
        <v>105</v>
      </c>
      <c r="I239" s="2" cm="1">
        <f t="array" ref="I239">INDEX($K$25:$AV$25,,MATCH(E239,$K$4:$AV$4,0))</f>
        <v>193.19467847520997</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5.4230085186023853</v>
      </c>
      <c r="AP239" s="2">
        <f>IF(AO$4=$E239, $I239*AO$202,0) + IF(AO$4&gt;$E239,MIN(AO239,$I239-SUM($J239:AO239)))</f>
        <v>5.4230085186023853</v>
      </c>
      <c r="AQ239" s="57">
        <f>IF(AP$4=$E239, $I239*AP$202,0) + IF(AP$4&gt;$E239,MIN(AP239,$I239-SUM($J239:AP239)))</f>
        <v>5.4230085186023853</v>
      </c>
      <c r="AR239" s="2">
        <f>IF(AQ$4=$E239, $I239*AQ$202,0) + IF(AQ$4&gt;$E239,MIN(AQ239,$I239-SUM($J239:AQ239)))</f>
        <v>5.4230085186023853</v>
      </c>
      <c r="AS239" s="2">
        <f>IF(AR$4=$E239, $I239*AR$202,0) + IF(AR$4&gt;$E239,MIN(AR239,$I239-SUM($J239:AR239)))</f>
        <v>5.4230085186023853</v>
      </c>
      <c r="AT239" s="2">
        <f>IF(AS$4=$E239, $I239*AS$202,0) + IF(AS$4&gt;$E239,MIN(AS239,$I239-SUM($J239:AS239)))</f>
        <v>5.4230085186023853</v>
      </c>
      <c r="AU239" s="2">
        <f>IF(AT$4=$E239, $I239*AT$202,0) + IF(AT$4&gt;$E239,MIN(AT239,$I239-SUM($J239:AT239)))</f>
        <v>5.4230085186023853</v>
      </c>
      <c r="AV239" s="2">
        <f>IF(AU$4=$E239, $I239*AU$202,0) + IF(AU$4&gt;$E239,MIN(AU239,$I239-SUM($J239:AU239)))</f>
        <v>5.4230085186023853</v>
      </c>
      <c r="AW239" s="2"/>
    </row>
    <row r="240" spans="5:49" ht="15" outlineLevel="1">
      <c r="E240" s="44">
        <f>INDEX($K$4:$AV$4,,COUNT(E$209:E239)+1)</f>
        <v>44286</v>
      </c>
      <c r="G240" s="2" t="s">
        <v>105</v>
      </c>
      <c r="I240" s="2" cm="1">
        <f t="array" ref="I240">INDEX($K$25:$AV$25,,MATCH(E240,$K$4:$AV$4,0))</f>
        <v>186.49410307673955</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4.8127510471416661</v>
      </c>
      <c r="AQ240" s="57">
        <f>IF(AP$4=$E240, $I240*AP$202,0) + IF(AP$4&gt;$E240,MIN(AP240,$I240-SUM($J240:AP240)))</f>
        <v>4.8127510471416661</v>
      </c>
      <c r="AR240" s="2">
        <f>IF(AQ$4=$E240, $I240*AQ$202,0) + IF(AQ$4&gt;$E240,MIN(AQ240,$I240-SUM($J240:AQ240)))</f>
        <v>4.8127510471416661</v>
      </c>
      <c r="AS240" s="2">
        <f>IF(AR$4=$E240, $I240*AR$202,0) + IF(AR$4&gt;$E240,MIN(AR240,$I240-SUM($J240:AR240)))</f>
        <v>4.8127510471416661</v>
      </c>
      <c r="AT240" s="2">
        <f>IF(AS$4=$E240, $I240*AS$202,0) + IF(AS$4&gt;$E240,MIN(AS240,$I240-SUM($J240:AS240)))</f>
        <v>4.8127510471416661</v>
      </c>
      <c r="AU240" s="2">
        <f>IF(AT$4=$E240, $I240*AT$202,0) + IF(AT$4&gt;$E240,MIN(AT240,$I240-SUM($J240:AT240)))</f>
        <v>4.8127510471416661</v>
      </c>
      <c r="AV240" s="2">
        <f>IF(AU$4=$E240, $I240*AU$202,0) + IF(AU$4&gt;$E240,MIN(AU240,$I240-SUM($J240:AU240)))</f>
        <v>4.8127510471416661</v>
      </c>
      <c r="AW240" s="2"/>
    </row>
    <row r="241" spans="1:49" ht="15" outlineLevel="1">
      <c r="E241" s="44">
        <f>INDEX($K$4:$AV$4,,COUNT(E$209:E240)+1)</f>
        <v>44651</v>
      </c>
      <c r="G241" s="2" t="s">
        <v>105</v>
      </c>
      <c r="I241" s="2" cm="1">
        <f t="array" ref="I241">INDEX($K$25:$AV$25,,MATCH(E241,$K$4:$AV$4,0))</f>
        <v>177.03545799093234</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4.227712429634205</v>
      </c>
      <c r="AR241" s="2">
        <f>IF(AQ$4=$E241, $I241*AQ$202,0) + IF(AQ$4&gt;$E241,MIN(AQ241,$I241-SUM($J241:AQ241)))</f>
        <v>4.227712429634205</v>
      </c>
      <c r="AS241" s="2">
        <f>IF(AR$4=$E241, $I241*AR$202,0) + IF(AR$4&gt;$E241,MIN(AR241,$I241-SUM($J241:AR241)))</f>
        <v>4.227712429634205</v>
      </c>
      <c r="AT241" s="2">
        <f>IF(AS$4=$E241, $I241*AS$202,0) + IF(AS$4&gt;$E241,MIN(AS241,$I241-SUM($J241:AS241)))</f>
        <v>4.227712429634205</v>
      </c>
      <c r="AU241" s="2">
        <f>IF(AT$4=$E241, $I241*AT$202,0) + IF(AT$4&gt;$E241,MIN(AT241,$I241-SUM($J241:AT241)))</f>
        <v>4.227712429634205</v>
      </c>
      <c r="AV241" s="2">
        <f>IF(AU$4=$E241, $I241*AU$202,0) + IF(AU$4&gt;$E241,MIN(AU241,$I241-SUM($J241:AU241)))</f>
        <v>4.227712429634205</v>
      </c>
      <c r="AW241" s="2"/>
    </row>
    <row r="242" spans="1:49" ht="15" outlineLevel="1">
      <c r="E242" s="44">
        <f>INDEX($K$4:$AV$4,,COUNT(E$209:E241)+1)</f>
        <v>45016</v>
      </c>
      <c r="G242" s="2" t="s">
        <v>105</v>
      </c>
      <c r="I242" s="2" cm="1">
        <f t="array" ref="I242">INDEX($K$25:$AV$25,,MATCH(E242,$K$4:$AV$4,0))</f>
        <v>178.41711679190453</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3.9648248175978789</v>
      </c>
      <c r="AS242" s="2">
        <f>IF(AR$4=$E242, $I242*AR$202,0) + IF(AR$4&gt;$E242,MIN(AR242,$I242-SUM($J242:AR242)))</f>
        <v>3.9648248175978789</v>
      </c>
      <c r="AT242" s="2">
        <f>IF(AS$4=$E242, $I242*AS$202,0) + IF(AS$4&gt;$E242,MIN(AS242,$I242-SUM($J242:AS242)))</f>
        <v>3.9648248175978789</v>
      </c>
      <c r="AU242" s="2">
        <f>IF(AT$4=$E242, $I242*AT$202,0) + IF(AT$4&gt;$E242,MIN(AT242,$I242-SUM($J242:AT242)))</f>
        <v>3.9648248175978789</v>
      </c>
      <c r="AV242" s="2">
        <f>IF(AU$4=$E242, $I242*AU$202,0) + IF(AU$4&gt;$E242,MIN(AU242,$I242-SUM($J242:AU242)))</f>
        <v>3.9648248175978789</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1"/>
    </row>
    <row r="249" spans="1:49">
      <c r="AQ249" s="221"/>
    </row>
    <row r="250" spans="1:49" ht="15">
      <c r="A250" s="2"/>
      <c r="B250" s="22" t="s">
        <v>919</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8"/>
      <c r="AR250" s="22"/>
      <c r="AS250" s="22"/>
      <c r="AT250" s="22"/>
      <c r="AU250" s="22"/>
      <c r="AV250" s="22"/>
      <c r="AW250" s="2"/>
    </row>
    <row r="251" spans="1:49" outlineLevel="1">
      <c r="AQ251" s="221"/>
    </row>
    <row r="252" spans="1:49" ht="15" outlineLevel="1">
      <c r="E252" s="34" t="s">
        <v>920</v>
      </c>
      <c r="F252" s="34"/>
      <c r="G252" s="7" t="s">
        <v>281</v>
      </c>
      <c r="H252" s="7"/>
      <c r="I252" s="251">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921</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0</v>
      </c>
      <c r="AB253" s="145">
        <f t="shared" si="87"/>
        <v>0</v>
      </c>
      <c r="AC253" s="145">
        <f t="shared" si="87"/>
        <v>0</v>
      </c>
      <c r="AD253" s="145">
        <f t="shared" si="87"/>
        <v>0</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6">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922</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4.5269742861043474</v>
      </c>
      <c r="AT255" s="2">
        <f t="shared" si="88"/>
        <v>9.2781924527890389</v>
      </c>
      <c r="AU255" s="2">
        <f t="shared" si="88"/>
        <v>13.779332141688739</v>
      </c>
      <c r="AV255" s="2">
        <f t="shared" si="88"/>
        <v>18.274599926189097</v>
      </c>
    </row>
    <row r="256" spans="1:49">
      <c r="AQ256" s="221"/>
    </row>
    <row r="257" spans="1:49" ht="15">
      <c r="A257" s="2"/>
      <c r="B257" s="2"/>
      <c r="C257" s="28" t="s">
        <v>923</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1"/>
    </row>
    <row r="259" spans="1:49" ht="15" outlineLevel="1">
      <c r="E259" s="34" t="s">
        <v>924</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0</v>
      </c>
      <c r="AB259" s="145">
        <f t="shared" si="89"/>
        <v>0</v>
      </c>
      <c r="AC259" s="145">
        <f t="shared" si="89"/>
        <v>0</v>
      </c>
      <c r="AD259" s="145">
        <f t="shared" si="89"/>
        <v>0</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6">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1"/>
    </row>
    <row r="261" spans="1:49" ht="15" outlineLevel="1">
      <c r="E261" s="34" t="s">
        <v>918</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4.5269742861043474</v>
      </c>
      <c r="AT261" s="2">
        <f t="shared" si="90"/>
        <v>9.2781924527890389</v>
      </c>
      <c r="AU261" s="2">
        <f t="shared" si="90"/>
        <v>13.779332141688739</v>
      </c>
      <c r="AV261" s="2">
        <f t="shared" si="90"/>
        <v>18.274599926189097</v>
      </c>
    </row>
    <row r="262" spans="1:49" ht="15" outlineLevel="1">
      <c r="K262" s="2"/>
      <c r="AQ262" s="221"/>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203.71384287469564</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4.5269742861043474</v>
      </c>
      <c r="AT296" s="2">
        <f>IF(AS$4=$E296, $I296*AS$259,0) + IF(AS$4&gt;$E296,MIN(AS296,$I296-SUM($J296:AS296)))</f>
        <v>4.5269742861043474</v>
      </c>
      <c r="AU296" s="2">
        <f>IF(AT$4=$E296, $I296*AT$259,0) + IF(AT$4&gt;$E296,MIN(AT296,$I296-SUM($J296:AT296)))</f>
        <v>4.5269742861043474</v>
      </c>
      <c r="AV296" s="2">
        <f>IF(AU$4=$E296, $I296*AU$259,0) + IF(AU$4&gt;$E296,MIN(AU296,$I296-SUM($J296:AU296)))</f>
        <v>4.5269742861043474</v>
      </c>
      <c r="AW296" s="2"/>
    </row>
    <row r="297" spans="1:49" ht="15" outlineLevel="1">
      <c r="D297" s="45"/>
      <c r="E297" s="44">
        <f>INDEX($K$4:$AV$4,,COUNT(E$262:E296)+1)</f>
        <v>45747</v>
      </c>
      <c r="G297" s="2" t="s">
        <v>105</v>
      </c>
      <c r="I297" s="2" cm="1">
        <f t="array" ref="I297">INDEX($K$26:$AV$26,,MATCH(E297,$K$4:$AV$4,0))</f>
        <v>213.80481750081105</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4.7512181666846907</v>
      </c>
      <c r="AU297" s="2">
        <f>IF(AT$4=$E297, $I297*AT$259,0) + IF(AT$4&gt;$E297,MIN(AT297,$I297-SUM($J297:AT297)))</f>
        <v>4.7512181666846907</v>
      </c>
      <c r="AV297" s="2">
        <f>IF(AU$4=$E297, $I297*AU$259,0) + IF(AU$4&gt;$E297,MIN(AU297,$I297-SUM($J297:AU297)))</f>
        <v>4.7512181666846907</v>
      </c>
      <c r="AW297" s="2"/>
    </row>
    <row r="298" spans="1:49" ht="15" outlineLevel="1">
      <c r="D298" s="45"/>
      <c r="E298" s="44">
        <f>INDEX($K$4:$AV$4,,COUNT(E$262:E297)+1)</f>
        <v>46112</v>
      </c>
      <c r="G298" s="2" t="s">
        <v>105</v>
      </c>
      <c r="I298" s="2" cm="1">
        <f t="array" ref="I298">INDEX($K$26:$AV$26,,MATCH(E298,$K$4:$AV$4,0))</f>
        <v>202.5512860004865</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4.5011396888997002</v>
      </c>
      <c r="AV298" s="2">
        <f>IF(AU$4=$E298, $I298*AU$259,0) + IF(AU$4&gt;$E298,MIN(AU298,$I298-SUM($J298:AU298)))</f>
        <v>4.5011396888997002</v>
      </c>
      <c r="AW298" s="2"/>
    </row>
    <row r="299" spans="1:49" ht="15" outlineLevel="1">
      <c r="D299" s="45"/>
      <c r="E299" s="44">
        <f>INDEX($K$4:$AV$4,,COUNT(E$262:E298)+1)</f>
        <v>46477</v>
      </c>
      <c r="G299" s="2" t="s">
        <v>105</v>
      </c>
      <c r="I299" s="2" cm="1">
        <f t="array" ref="I299">INDEX($K$26:$AV$26,,MATCH(E299,$K$4:$AV$4,0))</f>
        <v>202.28705030251621</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4.4952677845003599</v>
      </c>
      <c r="AW299" s="2"/>
    </row>
    <row r="300" spans="1:49" ht="15" outlineLevel="1">
      <c r="D300" s="45"/>
      <c r="E300" s="44">
        <f>INDEX($K$4:$AV$4,,COUNT(E$262:E299)+1)</f>
        <v>46843</v>
      </c>
      <c r="G300" s="2" t="s">
        <v>105</v>
      </c>
      <c r="I300" s="2" cm="1">
        <f t="array" ref="I300">INDEX($K$26:$AV$26,,MATCH(E300,$K$4:$AV$4,0))</f>
        <v>202.74553131410039</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I258:I260 K14:AV19 K253:AV255">
    <cfRule type="cellIs" dxfId="107" priority="18" operator="equal">
      <formula>FALSE()</formula>
    </cfRule>
  </conditionalFormatting>
  <conditionalFormatting sqref="K252:AV252">
    <cfRule type="cellIs" dxfId="106" priority="7" operator="equal">
      <formula>FALSE()</formula>
    </cfRule>
  </conditionalFormatting>
  <conditionalFormatting sqref="AM3">
    <cfRule type="expression" dxfId="105" priority="4">
      <formula>$AM$3="OK"</formula>
    </cfRule>
  </conditionalFormatting>
  <conditionalFormatting sqref="AM2">
    <cfRule type="expression" dxfId="104" priority="2">
      <formula>mac_sensitivity=2</formula>
    </cfRule>
    <cfRule type="expression" dxfId="103" priority="3">
      <formula>mac_sensitivity=1</formula>
    </cfRule>
  </conditionalFormatting>
  <conditionalFormatting sqref="K259:AV259">
    <cfRule type="cellIs" dxfId="102" priority="1" operator="equal">
      <formula>FALSE()</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6" t="s">
        <v>925</v>
      </c>
      <c r="B1" s="181"/>
      <c r="C1" s="181"/>
      <c r="D1" s="181"/>
      <c r="E1" s="181"/>
      <c r="F1" s="275" t="s">
        <v>89</v>
      </c>
      <c r="G1" s="181"/>
      <c r="H1" s="181"/>
      <c r="I1" s="181"/>
      <c r="J1" s="197"/>
      <c r="K1" s="197"/>
      <c r="L1" s="197"/>
      <c r="M1" s="197"/>
      <c r="N1" s="197"/>
      <c r="O1" s="197"/>
      <c r="P1" s="197"/>
      <c r="Q1" s="197"/>
      <c r="R1" s="197"/>
      <c r="S1" s="197"/>
      <c r="T1" s="197"/>
      <c r="U1" s="197"/>
      <c r="V1" s="197"/>
      <c r="W1" s="197"/>
      <c r="X1" s="197"/>
      <c r="Y1" s="197"/>
      <c r="Z1" s="197"/>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530</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1"/>
      <c r="AW7" s="2"/>
    </row>
    <row r="8" spans="1:49" ht="15">
      <c r="A8" s="2"/>
      <c r="B8" s="2"/>
      <c r="C8" s="20" t="s">
        <v>926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927</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928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599</v>
      </c>
      <c r="G12" s="21" t="s">
        <v>249</v>
      </c>
      <c r="H12" s="48"/>
      <c r="AJ12" s="49"/>
      <c r="AK12" s="49"/>
      <c r="AL12" s="49"/>
      <c r="AM12" s="49"/>
      <c r="AN12" s="49"/>
      <c r="AO12" s="49"/>
      <c r="AP12" s="49"/>
      <c r="AQ12" s="215"/>
      <c r="AR12" s="49">
        <f>InputSummary!AR182</f>
        <v>3.97335776E-2</v>
      </c>
      <c r="AS12" s="49">
        <f>InputSummary!AS182</f>
        <v>4.1370183200000001E-2</v>
      </c>
      <c r="AT12" s="49">
        <f>InputSummary!AT182</f>
        <v>4.1450170800000005E-2</v>
      </c>
      <c r="AU12" s="49">
        <f>InputSummary!AU182</f>
        <v>4.15681044E-2</v>
      </c>
      <c r="AV12" s="49">
        <f>InputSummary!AV182</f>
        <v>4.1755693600000005E-2</v>
      </c>
      <c r="AW12" s="48"/>
    </row>
    <row r="13" spans="1:49" s="21" customFormat="1" ht="15">
      <c r="E13" s="41" t="s">
        <v>929</v>
      </c>
      <c r="G13" s="21" t="s">
        <v>100</v>
      </c>
      <c r="H13" s="48"/>
      <c r="AJ13" s="121"/>
      <c r="AK13" s="121"/>
      <c r="AL13" s="121"/>
      <c r="AM13" s="121"/>
      <c r="AN13" s="121"/>
      <c r="AO13" s="121"/>
      <c r="AP13" s="121"/>
      <c r="AQ13" s="232"/>
      <c r="AR13" s="121">
        <f t="shared" ref="AR13:AU13" si="0">1 / (1 + AR12)</f>
        <v>0.96178484714159518</v>
      </c>
      <c r="AS13" s="121">
        <f t="shared" si="0"/>
        <v>0.96027331695548013</v>
      </c>
      <c r="AT13" s="121">
        <f t="shared" si="0"/>
        <v>0.96019956406732399</v>
      </c>
      <c r="AU13" s="121">
        <f t="shared" si="0"/>
        <v>0.96009084358055918</v>
      </c>
      <c r="AV13" s="121">
        <f>1 / (1 + AV12)</f>
        <v>0.95991795978987671</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930</v>
      </c>
      <c r="G15" s="2" t="s">
        <v>105</v>
      </c>
      <c r="H15" s="48"/>
      <c r="AJ15" s="7"/>
      <c r="AK15" s="7"/>
      <c r="AL15" s="7"/>
      <c r="AM15" s="7"/>
      <c r="AN15" s="7"/>
      <c r="AO15" s="7"/>
      <c r="AP15" s="7"/>
      <c r="AQ15" s="65"/>
      <c r="AR15" s="7">
        <f t="shared" ref="AR15:AU15" si="1">AR46</f>
        <v>1997.4423252590864</v>
      </c>
      <c r="AS15" s="7">
        <f t="shared" si="1"/>
        <v>2044.3314092896287</v>
      </c>
      <c r="AT15" s="7">
        <f t="shared" si="1"/>
        <v>2116.3675896594214</v>
      </c>
      <c r="AU15" s="7">
        <f t="shared" si="1"/>
        <v>2189.548894950547</v>
      </c>
      <c r="AV15" s="7">
        <f>AV46</f>
        <v>2265.3824671855295</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931</v>
      </c>
      <c r="G17" s="2" t="s">
        <v>105</v>
      </c>
      <c r="H17" s="48"/>
      <c r="AJ17" s="461"/>
      <c r="AK17" s="461"/>
      <c r="AL17" s="461"/>
      <c r="AM17" s="461"/>
      <c r="AN17" s="461"/>
      <c r="AO17" s="461"/>
      <c r="AP17" s="461"/>
      <c r="AQ17" s="386"/>
      <c r="AR17" s="461">
        <f t="shared" ref="AR17:AU17" si="2">AR13 * AR15</f>
        <v>1921.1097614734629</v>
      </c>
      <c r="AS17" s="461">
        <f t="shared" si="2"/>
        <v>1963.1169033548231</v>
      </c>
      <c r="AT17" s="461">
        <f t="shared" si="2"/>
        <v>2032.1352369971896</v>
      </c>
      <c r="AU17" s="461">
        <f t="shared" si="2"/>
        <v>2102.1658456139517</v>
      </c>
      <c r="AV17" s="461">
        <f>AV13 * AV15</f>
        <v>2174.5813160444909</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932</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933</v>
      </c>
      <c r="G20" s="2" t="s">
        <v>105</v>
      </c>
      <c r="H20" s="48"/>
      <c r="AJ20" s="7"/>
      <c r="AK20" s="7"/>
      <c r="AL20" s="7"/>
      <c r="AM20" s="7"/>
      <c r="AN20" s="7"/>
      <c r="AO20" s="7"/>
      <c r="AP20" s="7"/>
      <c r="AQ20" s="65"/>
      <c r="AR20" s="7">
        <f>AR43</f>
        <v>1962.6865204652076</v>
      </c>
      <c r="AS20" s="7">
        <f t="shared" ref="AS20:AV20" si="3">AS43</f>
        <v>1997.4423252590864</v>
      </c>
      <c r="AT20" s="7">
        <f t="shared" si="3"/>
        <v>2044.3314092896287</v>
      </c>
      <c r="AU20" s="7">
        <f t="shared" si="3"/>
        <v>2116.3675896594214</v>
      </c>
      <c r="AV20" s="7">
        <f t="shared" si="3"/>
        <v>2189.548894950547</v>
      </c>
      <c r="AW20" s="48"/>
    </row>
    <row r="21" spans="1:49" s="21" customFormat="1" ht="15">
      <c r="E21" s="41" t="s">
        <v>931</v>
      </c>
      <c r="G21" s="2" t="s">
        <v>105</v>
      </c>
      <c r="H21" s="48"/>
      <c r="AJ21" s="7"/>
      <c r="AK21" s="7"/>
      <c r="AL21" s="7"/>
      <c r="AM21" s="7"/>
      <c r="AN21" s="7"/>
      <c r="AO21" s="7"/>
      <c r="AP21" s="7"/>
      <c r="AQ21" s="65"/>
      <c r="AR21" s="7">
        <f>AR17</f>
        <v>1921.1097614734629</v>
      </c>
      <c r="AS21" s="7">
        <f t="shared" ref="AS21:AV21" si="4">AS17</f>
        <v>1963.1169033548231</v>
      </c>
      <c r="AT21" s="7">
        <f t="shared" si="4"/>
        <v>2032.1352369971896</v>
      </c>
      <c r="AU21" s="7">
        <f t="shared" si="4"/>
        <v>2102.1658456139517</v>
      </c>
      <c r="AV21" s="7">
        <f t="shared" si="4"/>
        <v>2174.5813160444909</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932</v>
      </c>
      <c r="G23" s="2" t="s">
        <v>105</v>
      </c>
      <c r="H23" s="48"/>
      <c r="AJ23" s="461"/>
      <c r="AK23" s="461"/>
      <c r="AL23" s="461"/>
      <c r="AM23" s="461"/>
      <c r="AN23" s="461"/>
      <c r="AO23" s="461"/>
      <c r="AP23" s="461"/>
      <c r="AQ23" s="386"/>
      <c r="AR23" s="461">
        <f t="shared" ref="AR23:AU23" si="5">AVERAGE(AR20:AR21)</f>
        <v>1941.8981409693351</v>
      </c>
      <c r="AS23" s="461">
        <f t="shared" si="5"/>
        <v>1980.2796143069547</v>
      </c>
      <c r="AT23" s="461">
        <f t="shared" si="5"/>
        <v>2038.2333231434091</v>
      </c>
      <c r="AU23" s="461">
        <f t="shared" si="5"/>
        <v>2109.2667176366867</v>
      </c>
      <c r="AV23" s="461">
        <f>AVERAGE(AV20:AV21)</f>
        <v>2182.0651054975187</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934</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932</v>
      </c>
      <c r="G27" s="2" t="s">
        <v>105</v>
      </c>
      <c r="H27" s="48"/>
      <c r="AJ27" s="7"/>
      <c r="AK27" s="7"/>
      <c r="AL27" s="7"/>
      <c r="AM27" s="7"/>
      <c r="AN27" s="7"/>
      <c r="AO27" s="7"/>
      <c r="AP27" s="7"/>
      <c r="AQ27" s="65"/>
      <c r="AR27" s="7">
        <f t="shared" ref="AR27:AU27" si="6">AR23</f>
        <v>1941.8981409693351</v>
      </c>
      <c r="AS27" s="7">
        <f t="shared" si="6"/>
        <v>1980.2796143069547</v>
      </c>
      <c r="AT27" s="7">
        <f t="shared" si="6"/>
        <v>2038.2333231434091</v>
      </c>
      <c r="AU27" s="7">
        <f t="shared" si="6"/>
        <v>2109.2667176366867</v>
      </c>
      <c r="AV27" s="7">
        <f>AV23</f>
        <v>2182.0651054975187</v>
      </c>
      <c r="AW27" s="48"/>
    </row>
    <row r="28" spans="1:49" s="21" customFormat="1" ht="15">
      <c r="E28" s="47" t="s">
        <v>599</v>
      </c>
      <c r="G28" s="21" t="s">
        <v>249</v>
      </c>
      <c r="H28" s="48"/>
      <c r="AJ28" s="185"/>
      <c r="AK28" s="185"/>
      <c r="AL28" s="185"/>
      <c r="AM28" s="185"/>
      <c r="AN28" s="185"/>
      <c r="AO28" s="185"/>
      <c r="AP28" s="185"/>
      <c r="AQ28" s="191"/>
      <c r="AR28" s="185">
        <f>AR12</f>
        <v>3.97335776E-2</v>
      </c>
      <c r="AS28" s="185">
        <f>AS12</f>
        <v>4.1370183200000001E-2</v>
      </c>
      <c r="AT28" s="185">
        <f>AT12</f>
        <v>4.1450170800000005E-2</v>
      </c>
      <c r="AU28" s="185">
        <f>AU12</f>
        <v>4.15681044E-2</v>
      </c>
      <c r="AV28" s="185">
        <f>AV12</f>
        <v>4.1755693600000005E-2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530</v>
      </c>
      <c r="G30" s="2" t="s">
        <v>105</v>
      </c>
      <c r="H30" s="48"/>
      <c r="AJ30" s="538"/>
      <c r="AK30" s="538"/>
      <c r="AL30" s="538"/>
      <c r="AM30" s="538"/>
      <c r="AN30" s="538"/>
      <c r="AO30" s="538"/>
      <c r="AP30" s="538"/>
      <c r="AQ30" s="385"/>
      <c r="AR30" s="538">
        <f t="shared" ref="AR30:AU30" si="7">AR27 * AR28</f>
        <v>77.158560475500821</v>
      </c>
      <c r="AS30" s="538">
        <f t="shared" si="7"/>
        <v>81.92453043110406</v>
      </c>
      <c r="AT30" s="538">
        <f t="shared" si="7"/>
        <v>84.485119374545903</v>
      </c>
      <c r="AU30" s="538">
        <f t="shared" si="7"/>
        <v>87.678219126167122</v>
      </c>
      <c r="AV30" s="538">
        <f>AV27 * AV28</f>
        <v>91.113641960406085</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935</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936</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937</v>
      </c>
      <c r="F37" s="34"/>
      <c r="G37" s="2" t="s">
        <v>550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938</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939</v>
      </c>
      <c r="G41" s="2" t="s">
        <v>105</v>
      </c>
      <c r="J41" s="75"/>
      <c r="K41" s="75"/>
      <c r="L41" s="75"/>
      <c r="M41" s="75"/>
      <c r="N41" s="75"/>
      <c r="O41" s="75"/>
      <c r="P41" s="75"/>
      <c r="Q41" s="75"/>
      <c r="R41" s="75"/>
      <c r="S41" s="75"/>
      <c r="T41" s="75"/>
      <c r="U41" s="75"/>
      <c r="V41" s="75"/>
      <c r="W41" s="75"/>
      <c r="X41" s="75"/>
      <c r="Y41" s="75"/>
      <c r="Z41" s="75"/>
      <c r="AJ41" s="72">
        <f t="shared" ref="AJ41:AV41" si="8">(AJ55 - AJ63 - AJ73) * AJ$37</f>
        <v>1830.3515286856029</v>
      </c>
      <c r="AK41" s="72">
        <f t="shared" si="8"/>
        <v>0</v>
      </c>
      <c r="AL41" s="72">
        <f t="shared" si="8"/>
        <v>0</v>
      </c>
      <c r="AM41" s="72">
        <f t="shared" si="8"/>
        <v>0</v>
      </c>
      <c r="AN41" s="72">
        <f t="shared" si="8"/>
        <v>0</v>
      </c>
      <c r="AO41" s="72">
        <f t="shared" si="8"/>
        <v>0</v>
      </c>
      <c r="AP41" s="72">
        <f t="shared" si="8"/>
        <v>0</v>
      </c>
      <c r="AQ41" s="224">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940</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1830.3515286856029</v>
      </c>
      <c r="AK43" s="2">
        <f t="shared" si="9"/>
        <v>1849.8089885472436</v>
      </c>
      <c r="AL43" s="2">
        <f t="shared" si="9"/>
        <v>1872.8014722014045</v>
      </c>
      <c r="AM43" s="2">
        <f t="shared" si="9"/>
        <v>1897.0111025311162</v>
      </c>
      <c r="AN43" s="2">
        <f t="shared" si="9"/>
        <v>1923.3597164331886</v>
      </c>
      <c r="AO43" s="2">
        <f t="shared" si="9"/>
        <v>1941.7671644858108</v>
      </c>
      <c r="AP43" s="2">
        <f t="shared" si="9"/>
        <v>1953.2057976825768</v>
      </c>
      <c r="AQ43" s="57">
        <f t="shared" si="9"/>
        <v>1955.8248053466464</v>
      </c>
      <c r="AR43" s="2">
        <f t="shared" si="9"/>
        <v>1962.6865204652076</v>
      </c>
      <c r="AS43" s="2">
        <f t="shared" si="9"/>
        <v>1997.4423252590864</v>
      </c>
      <c r="AT43" s="2">
        <f t="shared" si="9"/>
        <v>2044.3314092896287</v>
      </c>
      <c r="AU43" s="2">
        <f t="shared" si="9"/>
        <v>2116.3675896594214</v>
      </c>
      <c r="AV43" s="2">
        <f t="shared" si="9"/>
        <v>2189.548894950547</v>
      </c>
    </row>
    <row r="44" spans="2:48" s="2" customFormat="1" ht="15">
      <c r="E44" s="56" t="s">
        <v>941</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186.92546132708756</v>
      </c>
      <c r="AK44" s="30">
        <f t="shared" si="10"/>
        <v>192.69036110532994</v>
      </c>
      <c r="AL44" s="30">
        <f t="shared" si="10"/>
        <v>196.70986554285136</v>
      </c>
      <c r="AM44" s="30">
        <f t="shared" si="10"/>
        <v>200.52551994509659</v>
      </c>
      <c r="AN44" s="30">
        <f t="shared" si="10"/>
        <v>193.19467847520997</v>
      </c>
      <c r="AO44" s="30">
        <f t="shared" si="10"/>
        <v>186.49410307673955</v>
      </c>
      <c r="AP44" s="30">
        <f t="shared" si="10"/>
        <v>177.03545799093234</v>
      </c>
      <c r="AQ44" s="219">
        <f t="shared" si="10"/>
        <v>178.41711679190453</v>
      </c>
      <c r="AR44" s="30">
        <f t="shared" ref="AR44:AV44" si="11">AR57</f>
        <v>203.71384287469564</v>
      </c>
      <c r="AS44" s="30">
        <f t="shared" si="11"/>
        <v>213.80481750081105</v>
      </c>
      <c r="AT44" s="30">
        <f t="shared" si="11"/>
        <v>202.5512860004865</v>
      </c>
      <c r="AU44" s="30">
        <f t="shared" si="11"/>
        <v>202.28705030251621</v>
      </c>
      <c r="AV44" s="30">
        <f t="shared" si="11"/>
        <v>202.74553131410039</v>
      </c>
    </row>
    <row r="45" spans="2:48" s="2" customFormat="1" ht="15">
      <c r="E45" s="56" t="s">
        <v>942</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-167.4680014654468</v>
      </c>
      <c r="AK45" s="30">
        <f t="shared" si="12"/>
        <v>-169.69787745116889</v>
      </c>
      <c r="AL45" s="30">
        <f t="shared" si="12"/>
        <v>-172.50023521313958</v>
      </c>
      <c r="AM45" s="30">
        <f t="shared" si="12"/>
        <v>-174.17690604302419</v>
      </c>
      <c r="AN45" s="30">
        <f t="shared" si="12"/>
        <v>-174.78723042258767</v>
      </c>
      <c r="AO45" s="30">
        <f t="shared" si="12"/>
        <v>-175.05546987997377</v>
      </c>
      <c r="AP45" s="30">
        <f t="shared" si="12"/>
        <v>-174.41645032686256</v>
      </c>
      <c r="AQ45" s="219">
        <f t="shared" si="12"/>
        <v>-171.55540167334308</v>
      </c>
      <c r="AR45" s="30">
        <f t="shared" ref="AR45:AV45" si="13">-AR65</f>
        <v>-168.95803808081689</v>
      </c>
      <c r="AS45" s="30">
        <f t="shared" si="13"/>
        <v>-166.91573347026878</v>
      </c>
      <c r="AT45" s="30">
        <f t="shared" si="13"/>
        <v>-130.51510563069417</v>
      </c>
      <c r="AU45" s="30">
        <f t="shared" si="13"/>
        <v>-129.10574501139018</v>
      </c>
      <c r="AV45" s="30">
        <f t="shared" si="13"/>
        <v>-126.91195907911775</v>
      </c>
    </row>
    <row r="46" spans="2:48" s="2" customFormat="1" ht="15">
      <c r="E46" s="56" t="s">
        <v>930</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1849.8089885472436</v>
      </c>
      <c r="AK46" s="526">
        <f t="shared" si="14"/>
        <v>1872.8014722014045</v>
      </c>
      <c r="AL46" s="526">
        <f t="shared" si="14"/>
        <v>1897.0111025311162</v>
      </c>
      <c r="AM46" s="526">
        <f t="shared" si="14"/>
        <v>1923.3597164331886</v>
      </c>
      <c r="AN46" s="526">
        <f t="shared" si="14"/>
        <v>1941.7671644858108</v>
      </c>
      <c r="AO46" s="526">
        <f t="shared" si="14"/>
        <v>1953.2057976825768</v>
      </c>
      <c r="AP46" s="526">
        <f t="shared" si="14"/>
        <v>1955.8248053466464</v>
      </c>
      <c r="AQ46" s="531">
        <f t="shared" si="14"/>
        <v>1962.6865204652076</v>
      </c>
      <c r="AR46" s="526">
        <f t="shared" si="14"/>
        <v>1997.4423252590864</v>
      </c>
      <c r="AS46" s="526">
        <f t="shared" si="14"/>
        <v>2044.3314092896287</v>
      </c>
      <c r="AT46" s="526">
        <f t="shared" si="14"/>
        <v>2116.3675896594214</v>
      </c>
      <c r="AU46" s="526">
        <f t="shared" si="14"/>
        <v>2189.548894950547</v>
      </c>
      <c r="AV46" s="526">
        <f t="shared" si="14"/>
        <v>2265.3824671855295</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943</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944</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945</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946</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939</v>
      </c>
      <c r="G53" s="2" t="s">
        <v>105</v>
      </c>
      <c r="J53" s="42"/>
      <c r="AJ53" s="79">
        <f>Depn!AJ45</f>
        <v>3250.2756697030522</v>
      </c>
      <c r="AK53" s="79">
        <f>Depn!AK45</f>
        <v>0</v>
      </c>
      <c r="AL53" s="79">
        <f>Depn!AL45</f>
        <v>0</v>
      </c>
      <c r="AM53" s="79">
        <f>Depn!AM45</f>
        <v>0</v>
      </c>
      <c r="AN53" s="79">
        <f>Depn!AN45</f>
        <v>0</v>
      </c>
      <c r="AO53" s="79">
        <f>Depn!AO45</f>
        <v>0</v>
      </c>
      <c r="AP53" s="79">
        <f>Depn!AP45</f>
        <v>0</v>
      </c>
      <c r="AQ53" s="218">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947</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3250.2756697030522</v>
      </c>
      <c r="AK55" s="2">
        <f t="shared" si="15"/>
        <v>3437.20113103014</v>
      </c>
      <c r="AL55" s="2">
        <f t="shared" si="15"/>
        <v>3629.8914921354699</v>
      </c>
      <c r="AM55" s="2">
        <f t="shared" si="15"/>
        <v>3826.6013576783212</v>
      </c>
      <c r="AN55" s="2">
        <f t="shared" si="15"/>
        <v>4027.1268776234178</v>
      </c>
      <c r="AO55" s="2">
        <f t="shared" si="15"/>
        <v>4220.3215560986282</v>
      </c>
      <c r="AP55" s="2">
        <f t="shared" si="15"/>
        <v>4406.8156591753677</v>
      </c>
      <c r="AQ55" s="57">
        <f t="shared" si="15"/>
        <v>4583.8511171663004</v>
      </c>
      <c r="AR55" s="2">
        <f t="shared" si="15"/>
        <v>4762.2682339582052</v>
      </c>
      <c r="AS55" s="2">
        <f t="shared" si="15"/>
        <v>4965.9820768329009</v>
      </c>
      <c r="AT55" s="2">
        <f t="shared" si="15"/>
        <v>5179.7868943337116</v>
      </c>
      <c r="AU55" s="2">
        <f t="shared" si="15"/>
        <v>5382.3381803341981</v>
      </c>
      <c r="AV55" s="2">
        <f t="shared" si="15"/>
        <v>5584.6252306367142</v>
      </c>
    </row>
    <row r="56" spans="1:48" s="7" customFormat="1" ht="15">
      <c r="E56" s="56" t="s">
        <v>948</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3250.2756697030522</v>
      </c>
      <c r="AK56" s="432">
        <f t="shared" si="16"/>
        <v>3437.20113103014</v>
      </c>
      <c r="AL56" s="432">
        <f t="shared" si="16"/>
        <v>3629.8914921354699</v>
      </c>
      <c r="AM56" s="432">
        <f t="shared" si="16"/>
        <v>3826.6013576783212</v>
      </c>
      <c r="AN56" s="432">
        <f t="shared" si="16"/>
        <v>4027.1268776234178</v>
      </c>
      <c r="AO56" s="432">
        <f t="shared" si="16"/>
        <v>4220.3215560986282</v>
      </c>
      <c r="AP56" s="432">
        <f t="shared" si="16"/>
        <v>4406.8156591753677</v>
      </c>
      <c r="AQ56" s="534">
        <f t="shared" si="16"/>
        <v>4583.8511171663004</v>
      </c>
      <c r="AR56" s="432">
        <f t="shared" si="16"/>
        <v>4762.2682339582052</v>
      </c>
      <c r="AS56" s="432">
        <f t="shared" si="16"/>
        <v>4965.9820768329009</v>
      </c>
      <c r="AT56" s="432">
        <f t="shared" si="16"/>
        <v>5179.7868943337116</v>
      </c>
      <c r="AU56" s="432">
        <f t="shared" si="16"/>
        <v>5382.3381803341981</v>
      </c>
      <c r="AV56" s="432">
        <f t="shared" si="16"/>
        <v>5584.6252306367142</v>
      </c>
    </row>
    <row r="57" spans="1:48" s="7" customFormat="1" ht="15">
      <c r="E57" s="56" t="s">
        <v>941</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186.92546132708756</v>
      </c>
      <c r="AK57" s="8">
        <f>Depn!AK27</f>
        <v>192.69036110532994</v>
      </c>
      <c r="AL57" s="8">
        <f>Depn!AL27</f>
        <v>196.70986554285136</v>
      </c>
      <c r="AM57" s="8">
        <f>Depn!AM27</f>
        <v>200.52551994509659</v>
      </c>
      <c r="AN57" s="8">
        <f>Depn!AN27</f>
        <v>193.19467847520997</v>
      </c>
      <c r="AO57" s="8">
        <f>Depn!AO27</f>
        <v>186.49410307673955</v>
      </c>
      <c r="AP57" s="8">
        <f>Depn!AP27</f>
        <v>177.03545799093234</v>
      </c>
      <c r="AQ57" s="9">
        <f>Depn!AQ27</f>
        <v>178.41711679190453</v>
      </c>
      <c r="AR57" s="8">
        <f>Depn!AR27</f>
        <v>203.71384287469564</v>
      </c>
      <c r="AS57" s="8">
        <f>Depn!AS27</f>
        <v>213.80481750081105</v>
      </c>
      <c r="AT57" s="8">
        <f>Depn!AT27</f>
        <v>202.5512860004865</v>
      </c>
      <c r="AU57" s="8">
        <f>Depn!AU27</f>
        <v>202.28705030251621</v>
      </c>
      <c r="AV57" s="8">
        <f>Depn!AV27</f>
        <v>202.74553131410039</v>
      </c>
    </row>
    <row r="58" spans="1:48" s="7" customFormat="1" ht="15">
      <c r="E58" s="56" t="s">
        <v>949</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3437.20113103014</v>
      </c>
      <c r="AK58" s="431">
        <f t="shared" si="17"/>
        <v>3629.8914921354699</v>
      </c>
      <c r="AL58" s="431">
        <f t="shared" si="17"/>
        <v>3826.6013576783212</v>
      </c>
      <c r="AM58" s="431">
        <f t="shared" si="17"/>
        <v>4027.1268776234178</v>
      </c>
      <c r="AN58" s="431">
        <f t="shared" si="17"/>
        <v>4220.3215560986282</v>
      </c>
      <c r="AO58" s="431">
        <f t="shared" si="17"/>
        <v>4406.8156591753677</v>
      </c>
      <c r="AP58" s="431">
        <f t="shared" si="17"/>
        <v>4583.8511171663004</v>
      </c>
      <c r="AQ58" s="533">
        <f t="shared" si="17"/>
        <v>4762.2682339582052</v>
      </c>
      <c r="AR58" s="431">
        <f t="shared" si="17"/>
        <v>4965.9820768329009</v>
      </c>
      <c r="AS58" s="431">
        <f t="shared" si="17"/>
        <v>5179.7868943337116</v>
      </c>
      <c r="AT58" s="431">
        <f t="shared" si="17"/>
        <v>5382.3381803341981</v>
      </c>
      <c r="AU58" s="431">
        <f t="shared" si="17"/>
        <v>5584.6252306367142</v>
      </c>
      <c r="AV58" s="431">
        <f t="shared" si="17"/>
        <v>5787.370761950815</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893</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950</v>
      </c>
      <c r="G61" s="2" t="s">
        <v>105</v>
      </c>
      <c r="J61" s="42"/>
      <c r="AJ61" s="79">
        <f>Depn!AJ46</f>
        <v>1383.9646742245975</v>
      </c>
      <c r="AK61" s="79">
        <f>Depn!AK46</f>
        <v>0</v>
      </c>
      <c r="AL61" s="79">
        <f>Depn!AL46</f>
        <v>0</v>
      </c>
      <c r="AM61" s="79">
        <f>Depn!AM46</f>
        <v>0</v>
      </c>
      <c r="AN61" s="79">
        <f>Depn!AN46</f>
        <v>0</v>
      </c>
      <c r="AO61" s="79">
        <f>Depn!AO46</f>
        <v>0</v>
      </c>
      <c r="AP61" s="79">
        <f>Depn!AP46</f>
        <v>0</v>
      </c>
      <c r="AQ61" s="218">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947</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1383.9646742245975</v>
      </c>
      <c r="AK63" s="2">
        <f t="shared" si="18"/>
        <v>1551.4326756900443</v>
      </c>
      <c r="AL63" s="2">
        <f t="shared" si="18"/>
        <v>1721.1305531412131</v>
      </c>
      <c r="AM63" s="2">
        <f t="shared" si="18"/>
        <v>1893.6307883543527</v>
      </c>
      <c r="AN63" s="2">
        <f t="shared" si="18"/>
        <v>2067.807694397377</v>
      </c>
      <c r="AO63" s="2">
        <f t="shared" si="18"/>
        <v>2242.5949248199645</v>
      </c>
      <c r="AP63" s="2">
        <f t="shared" si="18"/>
        <v>2417.6503946999383</v>
      </c>
      <c r="AQ63" s="57">
        <f t="shared" si="18"/>
        <v>2592.0668450268008</v>
      </c>
      <c r="AR63" s="2">
        <f t="shared" si="18"/>
        <v>2763.6222467001439</v>
      </c>
      <c r="AS63" s="2">
        <f t="shared" si="18"/>
        <v>2932.5802847809609</v>
      </c>
      <c r="AT63" s="2">
        <f t="shared" si="18"/>
        <v>3099.4960182512295</v>
      </c>
      <c r="AU63" s="2">
        <f t="shared" si="18"/>
        <v>3230.0111238819236</v>
      </c>
      <c r="AV63" s="2">
        <f t="shared" si="18"/>
        <v>3359.1168688933139</v>
      </c>
    </row>
    <row r="64" spans="1:48" s="7" customFormat="1" ht="15">
      <c r="E64" s="56" t="s">
        <v>948</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1383.9646742245975</v>
      </c>
      <c r="AK64" s="432">
        <f t="shared" si="19"/>
        <v>1551.4326756900443</v>
      </c>
      <c r="AL64" s="432">
        <f t="shared" si="19"/>
        <v>1721.1305531412131</v>
      </c>
      <c r="AM64" s="432">
        <f t="shared" si="19"/>
        <v>1893.6307883543527</v>
      </c>
      <c r="AN64" s="432">
        <f t="shared" si="19"/>
        <v>2067.807694397377</v>
      </c>
      <c r="AO64" s="432">
        <f t="shared" si="19"/>
        <v>2242.5949248199645</v>
      </c>
      <c r="AP64" s="432">
        <f t="shared" si="19"/>
        <v>2417.6503946999383</v>
      </c>
      <c r="AQ64" s="534">
        <f t="shared" si="19"/>
        <v>2592.0668450268008</v>
      </c>
      <c r="AR64" s="432">
        <f t="shared" si="19"/>
        <v>2763.6222467001439</v>
      </c>
      <c r="AS64" s="432">
        <f t="shared" si="19"/>
        <v>2932.5802847809609</v>
      </c>
      <c r="AT64" s="432">
        <f t="shared" si="19"/>
        <v>3099.4960182512295</v>
      </c>
      <c r="AU64" s="432">
        <f t="shared" si="19"/>
        <v>3230.0111238819236</v>
      </c>
      <c r="AV64" s="432">
        <f t="shared" si="19"/>
        <v>3359.1168688933139</v>
      </c>
    </row>
    <row r="65" spans="1:48" s="7" customFormat="1" ht="15">
      <c r="E65" s="56" t="s">
        <v>942</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167.4680014654468</v>
      </c>
      <c r="AK65" s="8">
        <f>SUM(Depn!AK29:AK31)</f>
        <v>169.69787745116889</v>
      </c>
      <c r="AL65" s="8">
        <f>SUM(Depn!AL29:AL31)</f>
        <v>172.50023521313958</v>
      </c>
      <c r="AM65" s="8">
        <f>SUM(Depn!AM29:AM31)</f>
        <v>174.17690604302419</v>
      </c>
      <c r="AN65" s="8">
        <f>SUM(Depn!AN29:AN31)</f>
        <v>174.78723042258767</v>
      </c>
      <c r="AO65" s="8">
        <f>SUM(Depn!AO29:AO31)</f>
        <v>175.05546987997377</v>
      </c>
      <c r="AP65" s="8">
        <f>SUM(Depn!AP29:AP31)</f>
        <v>174.41645032686256</v>
      </c>
      <c r="AQ65" s="9">
        <f>SUM(Depn!AQ29:AQ31)</f>
        <v>171.55540167334308</v>
      </c>
      <c r="AR65" s="8">
        <f>SUM(Depn!AR29:AR31)</f>
        <v>168.95803808081689</v>
      </c>
      <c r="AS65" s="8">
        <f>SUM(Depn!AS29:AS31)</f>
        <v>166.91573347026878</v>
      </c>
      <c r="AT65" s="8">
        <f>SUM(Depn!AT29:AT31)</f>
        <v>130.51510563069417</v>
      </c>
      <c r="AU65" s="8">
        <f>SUM(Depn!AU29:AU31)</f>
        <v>129.10574501139018</v>
      </c>
      <c r="AV65" s="8">
        <f>SUM(Depn!AV29:AV31)</f>
        <v>126.91195907911775</v>
      </c>
    </row>
    <row r="66" spans="1:48" s="7" customFormat="1" ht="15">
      <c r="E66" s="56" t="s">
        <v>949</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1551.4326756900443</v>
      </c>
      <c r="AK66" s="431">
        <f t="shared" si="20"/>
        <v>1721.1305531412131</v>
      </c>
      <c r="AL66" s="431">
        <f t="shared" si="20"/>
        <v>1893.6307883543527</v>
      </c>
      <c r="AM66" s="431">
        <f t="shared" si="20"/>
        <v>2067.807694397377</v>
      </c>
      <c r="AN66" s="431">
        <f t="shared" si="20"/>
        <v>2242.5949248199645</v>
      </c>
      <c r="AO66" s="431">
        <f t="shared" si="20"/>
        <v>2417.6503946999383</v>
      </c>
      <c r="AP66" s="431">
        <f t="shared" si="20"/>
        <v>2592.0668450268008</v>
      </c>
      <c r="AQ66" s="533">
        <f t="shared" si="20"/>
        <v>2763.6222467001439</v>
      </c>
      <c r="AR66" s="431">
        <f t="shared" si="20"/>
        <v>2932.5802847809609</v>
      </c>
      <c r="AS66" s="431">
        <f t="shared" si="20"/>
        <v>3099.4960182512295</v>
      </c>
      <c r="AT66" s="431">
        <f t="shared" si="20"/>
        <v>3230.0111238819236</v>
      </c>
      <c r="AU66" s="431">
        <f t="shared" si="20"/>
        <v>3359.1168688933139</v>
      </c>
      <c r="AV66" s="431">
        <f t="shared" si="20"/>
        <v>3486.0288279724318</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951</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952</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2033.40179205194</v>
      </c>
      <c r="AS69" s="461">
        <f>AS58 - AS66</f>
        <v>2080.2908760824821</v>
      </c>
      <c r="AT69" s="461">
        <f>AT58 - AT66</f>
        <v>2152.3270564522745</v>
      </c>
      <c r="AU69" s="461">
        <f>AU58 - AU66</f>
        <v>2225.5083617434002</v>
      </c>
      <c r="AV69" s="461">
        <f>AV58 - AV66</f>
        <v>2301.3419339783832</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953</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35.959466792851771</v>
      </c>
      <c r="J73" s="42"/>
      <c r="K73" s="42"/>
      <c r="L73" s="42"/>
      <c r="M73" s="42"/>
      <c r="N73" s="42"/>
      <c r="O73" s="42"/>
      <c r="P73" s="42"/>
      <c r="Q73" s="42"/>
      <c r="R73" s="42"/>
      <c r="S73" s="42"/>
      <c r="T73" s="42"/>
      <c r="U73" s="42"/>
      <c r="V73" s="42"/>
      <c r="W73" s="42"/>
      <c r="X73" s="42"/>
      <c r="Y73" s="42"/>
      <c r="Z73" s="42"/>
      <c r="AJ73" s="2">
        <f>AJ$37*$I73</f>
        <v>35.959466792851771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3">
    <cfRule type="expression" dxfId="101" priority="3">
      <formula>$AM$3="OK"</formula>
    </cfRule>
  </conditionalFormatting>
  <conditionalFormatting sqref="AM2">
    <cfRule type="expression" dxfId="100" priority="1">
      <formula>mac_sensitivity=2</formula>
    </cfRule>
    <cfRule type="expression" dxfId="99" priority="2">
      <formula>mac_sensitivity=1</formula>
    </cfRule>
  </conditionalFormatting>
  <pageMargins left="0.7" right="0.7" top="0.75" bottom="0.75" header="0.3" footer="0.3"/>
  <pageSetup orientation="portrait" r:id="rId1"/>
  <headerFooter>
    <oddHeader>&amp;C&amp;"Verdana,Regular"&amp;10&amp;K000000Internal Only</oddHeader>
    <oddFooter>&amp;C&amp;"Calibri"&amp;11&amp;K000000&amp;"Verdana,Regular"&amp;10&amp;K000000Internal Only_x000D_&amp;1#&amp;"Calibri"&amp;12&amp;K008000Internal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21" ma:contentTypeDescription="Create a new document." ma:contentTypeScope="" ma:versionID="bc824d11663d723502d19b2f23440782">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2e9b61414040fc68e827a9859eac060a"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Path" ma:index="17" nillable="true" ma:displayName="FilePath" ma:internalName="FilePath">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1b6b1d3-9b1c-419f-ba2e-fefc168d435a">
      <Terms xmlns="http://schemas.microsoft.com/office/infopath/2007/PartnerControls"/>
    </lcf76f155ced4ddcb4097134ff3c332f>
    <_ip_UnifiedCompliancePolicyProperties xmlns="http://schemas.microsoft.com/sharepoint/v3" xsi:nil="true"/>
    <TaxCatchAll xmlns="f35b5cbd-7b0b-4440-92cd-b510cab4ec67" xsi:nil="true"/>
    <FilePath xmlns="b1b6b1d3-9b1c-419f-ba2e-fefc168d435a" xsi:nil="true"/>
  </documentManagement>
</p:properties>
</file>

<file path=customXml/item5.xml>��< ? x m l   v e r s i o n = " 1 . 0 "   e n c o d i n g = " u t f - 1 6 " ? > < D a t a M a s h u p   x m l n s = " h t t p : / / s c h e m a s . m i c r o s o f t . c o m / D a t a M a s h u p " > A A A A A A 0 D A A B Q S w M E F A A C A A g A t 1 r B V o u g g I 6 m A A A A 9 g A A A B I A H A B D b 2 5 m a W c v U G F j a 2 F n Z S 5 4 b W w g o h g A K K A U A A A A A A A A A A A A A A A A A A A A A A A A A A A A h Y 9 N D o I w G E S v Q r q n P 0 i M I R 8 l 0 Y U b S U x M j N u m V G i E Y m i x 3 M 2 F R / I K Y h R 1 5 3 L e v M X M / X q D b G j q 4 K I 6 q 1 u T I o Y p C p S R b a F N m a L e H c M F y j h s h T y J U g W j b G w y 2 C J F l X P n h B D v P f Y z 3 H Y l i S h l 5 J B v d r J S j U A f W f + X Q 2 2 s E 0 Y q x G H / G s M j z N g c x z T G F M g E I d f m K 0 T j 3 m f 7 A 2 H V 1 6 7 v F F c m X C + B T B H I + w N / A F B L A w Q U A A I A C A C 3 W s F W 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t 1 r B V i i K R 7 g O A A A A E Q A A A B M A H A B G b 3 J t d W x h c y 9 T Z W N 0 a W 9 u M S 5 t I K I Y A C i g F A A A A A A A A A A A A A A A A A A A A A A A A A A A A C t O T S 7 J z M 9 T C I b Q h t Y A U E s B A i 0 A F A A C A A g A t 1 r B V o u g g I 6 m A A A A 9 g A A A B I A A A A A A A A A A A A A A A A A A A A A A E N v b m Z p Z y 9 Q Y W N r Y W d l L n h t b F B L A Q I t A B Q A A g A I A L d a w V Z T c j g s m w A A A O E A A A A T A A A A A A A A A A A A A A A A A P I A A A B b Q 2 9 u d G V u d F 9 U e X B l c 1 0 u e G 1 s U E s B A i 0 A F A A C A A g A t 1 r B V 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A R j j 3 b T P b e T 6 B u 6 G u h I w P 2 A A A A A A I A A A A A A A N m A A D A A A A A E A A A A A U F M M V 5 c h 3 I U c z W h A N v s H c A A A A A B I A A A K A A A A A Q A A A A J M T 6 g R 7 V d B m M C 1 5 E U B X 9 n l A A A A A w + N U 0 i 5 1 2 I t 7 D u U j 0 N e O g M f L j K g L a d L 5 j B m a D N t V i 6 + e j 9 X 4 h 8 5 b e Z M p U k q H t 5 X a q D m K 8 O 7 U t s 7 k L y 9 R D T p M t 4 z E z P Q X G V 5 z 2 1 8 z d 1 p t t g R Q A A A C G / U v n 9 c D Y 5 8 y C 8 R Y J v U d s 2 z V z 8 w = = < / D a t a M a s h u p > 
</file>

<file path=customXml/itemProps1.xml><?xml version="1.0" encoding="utf-8"?>
<ds:datastoreItem xmlns:ds="http://schemas.openxmlformats.org/officeDocument/2006/customXml" ds:itemID="{16543813-48C3-41C9-AE89-35A910F17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3.xml><?xml version="1.0" encoding="utf-8"?>
<ds:datastoreItem xmlns:ds="http://schemas.openxmlformats.org/officeDocument/2006/customXml" ds:itemID="{B3EF0B6D-825F-4652-9330-325424A9FC87}">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8960A401-5BD1-48EA-B12B-96DF3580168D}">
  <ds:schemaRefs>
    <ds:schemaRef ds:uri="http://schemas.microsoft.com/office/2006/metadata/properties"/>
    <ds:schemaRef ds:uri="http://schemas.openxmlformats.org/package/2006/metadata/core-properties"/>
    <ds:schemaRef ds:uri="http://schemas.microsoft.com/sharepoint/v3"/>
    <ds:schemaRef ds:uri="http://schemas.microsoft.com/office/2006/documentManagement/types"/>
    <ds:schemaRef ds:uri="http://purl.org/dc/terms/"/>
    <ds:schemaRef ds:uri="http://purl.org/dc/elements/1.1/"/>
    <ds:schemaRef ds:uri="http://schemas.microsoft.com/office/infopath/2007/PartnerControls"/>
    <ds:schemaRef ds:uri="http://purl.org/dc/dcmitype/"/>
    <ds:schemaRef ds:uri="f35b5cbd-7b0b-4440-92cd-b510cab4ec67"/>
    <ds:schemaRef ds:uri="b1b6b1d3-9b1c-419f-ba2e-fefc168d435a"/>
    <ds:schemaRef ds:uri="http://www.w3.org/XML/1998/namespace"/>
  </ds:schemaRefs>
</ds:datastoreItem>
</file>

<file path=customXml/itemProps5.xml><?xml version="1.0" encoding="utf-8"?>
<ds:datastoreItem xmlns:ds="http://schemas.openxmlformats.org/officeDocument/2006/customXml" ds:itemID="{A092E8BC-996F-4634-A148-0F059D409F4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Boyle, Joe</cp:lastModifiedBy>
  <cp:revision/>
  <dcterms:created xsi:type="dcterms:W3CDTF">2021-01-04T16:10:44Z</dcterms:created>
  <dcterms:modified xsi:type="dcterms:W3CDTF">2023-12-20T12:29:20Z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0x010100F4BD99A05A53D84497D28996D01F6D6C</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MSIP_Label_019c027e-33b7-45fc-a572-8ffa5d09ec36_Enabled">
    <vt:lpwstr>true</vt:lpwstr>
  </property>
  <property fmtid="{D5CDD505-2E9C-101B-9397-08002B2CF9AE}" pid="36" name="MSIP_Label_019c027e-33b7-45fc-a572-8ffa5d09ec36_SetDate">
    <vt:lpwstr>2023-12-20T12:29:05Z</vt:lpwstr>
  </property>
  <property fmtid="{D5CDD505-2E9C-101B-9397-08002B2CF9AE}" pid="37" name="MSIP_Label_019c027e-33b7-45fc-a572-8ffa5d09ec36_Method">
    <vt:lpwstr>Standard</vt:lpwstr>
  </property>
  <property fmtid="{D5CDD505-2E9C-101B-9397-08002B2CF9AE}" pid="38" name="MSIP_Label_019c027e-33b7-45fc-a572-8ffa5d09ec36_Name">
    <vt:lpwstr>Internal Use</vt:lpwstr>
  </property>
  <property fmtid="{D5CDD505-2E9C-101B-9397-08002B2CF9AE}" pid="39" name="MSIP_Label_019c027e-33b7-45fc-a572-8ffa5d09ec36_SiteId">
    <vt:lpwstr>031a09bc-a2bf-44df-888e-4e09355b7a24</vt:lpwstr>
  </property>
  <property fmtid="{D5CDD505-2E9C-101B-9397-08002B2CF9AE}" pid="40" name="MSIP_Label_019c027e-33b7-45fc-a572-8ffa5d09ec36_ActionId">
    <vt:lpwstr>5c31d162-b49f-4aa7-b390-f4546929ece1</vt:lpwstr>
  </property>
  <property fmtid="{D5CDD505-2E9C-101B-9397-08002B2CF9AE}" pid="41" name="MSIP_Label_019c027e-33b7-45fc-a572-8ffa5d09ec36_ContentBits">
    <vt:lpwstr>2</vt:lpwstr>
  </property>
</Properties>
</file>