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Z:\Pricing\DUoS\April 2027\Published\"/>
    </mc:Choice>
  </mc:AlternateContent>
  <xr:revisionPtr revIDLastSave="0" documentId="8_{C970DF4E-D753-4C73-BE23-C51E2450190D}" xr6:coauthVersionLast="47" xr6:coauthVersionMax="47" xr10:uidLastSave="{00000000-0000-0000-0000-000000000000}"/>
  <bookViews>
    <workbookView xWindow="-120" yWindow="-120" windowWidth="29040" windowHeight="15720" tabRatio="862" firstSheet="1" activeTab="8" xr2:uid="{00000000-000D-0000-FFFF-FFFF00000000}"/>
  </bookViews>
  <sheets>
    <sheet name="Overview" sheetId="1" r:id="rId1"/>
    <sheet name="Annex 1 LV, HV and UMS charges" sheetId="2" r:id="rId2"/>
    <sheet name="Annex 2 Designated EHV charges" sheetId="12" r:id="rId3"/>
    <sheet name="Annex 2a Import" sheetId="13" r:id="rId4"/>
    <sheet name="Annex 2b Export" sheetId="14" r:id="rId5"/>
    <sheet name="Annex 3 Preserved charges" sheetId="4" r:id="rId6"/>
    <sheet name="Annex 4 LDNO charges" sheetId="5" r:id="rId7"/>
    <sheet name="Annex 5 LLFs" sheetId="6" r:id="rId8"/>
    <sheet name="Annex 6 New or Amended EHV" sheetId="8" r:id="rId9"/>
    <sheet name="Annex 7 Pass-Through Costs" sheetId="24" r:id="rId10"/>
    <sheet name="Nodal prices" sheetId="7" r:id="rId11"/>
    <sheet name="SSC unit rate lookup" sheetId="20" r:id="rId12"/>
    <sheet name="Residual Charging Bands" sheetId="26" r:id="rId13"/>
    <sheet name="TNUoS Mapping" sheetId="27" r:id="rId14"/>
    <sheet name="Charge Calculator" sheetId="15" r:id="rId15"/>
  </sheets>
  <definedNames>
    <definedName name="_xlnm._FilterDatabase" localSheetId="2" hidden="1">'Annex 2 Designated EHV charges'!$A$10:$S$255</definedName>
    <definedName name="_xlnm._FilterDatabase" localSheetId="3" hidden="1">'Annex 2a Import'!$A$4:$I$254</definedName>
    <definedName name="_xlnm._FilterDatabase" localSheetId="4" hidden="1">'Annex 2b Export'!$A$4:$O$254</definedName>
    <definedName name="_xlnm._FilterDatabase" localSheetId="6" hidden="1">'Annex 4 LDNO charges'!$A$13:$M$203</definedName>
    <definedName name="_xlnm._FilterDatabase" localSheetId="7" hidden="1">'Annex 5 LLFs'!$A$144:$F$232</definedName>
    <definedName name="_xlnm._FilterDatabase" localSheetId="8" hidden="1">'Annex 6 New or Amended EHV'!$A$5:$Q$28</definedName>
    <definedName name="_xlnm._FilterDatabase" localSheetId="9" hidden="1">'Annex 7 Pass-Through Costs'!$A$4:$G$164</definedName>
    <definedName name="_xlnm._FilterDatabase" localSheetId="10" hidden="1">'Nodal prices'!$A$3:$D$463</definedName>
    <definedName name="_xlnm._FilterDatabase" localSheetId="11" hidden="1">'SSC unit rate lookup'!$A$28:$D$764</definedName>
    <definedName name="OLE_LINK1" localSheetId="5">'Annex 3 Preserved charges'!#REF!</definedName>
    <definedName name="_xlnm.Print_Area" localSheetId="1">'Annex 1 LV, HV and UMS charges'!$A$2:$K$44</definedName>
    <definedName name="_xlnm.Print_Area" localSheetId="2">'Annex 2 Designated EHV charges'!$A$2:$O$157</definedName>
    <definedName name="_xlnm.Print_Area" localSheetId="3">'Annex 2a Import'!$A$2:$H$150</definedName>
    <definedName name="_xlnm.Print_Area" localSheetId="4">'Annex 2b Export'!$A$2:$H$140</definedName>
    <definedName name="_xlnm.Print_Area" localSheetId="5">'Annex 3 Preserved charges'!$A$2:$J$24</definedName>
    <definedName name="_xlnm.Print_Area" localSheetId="6">'Annex 4 LDNO charges'!$A$2:$J$9</definedName>
    <definedName name="_xlnm.Print_Area" localSheetId="7">'Annex 5 LLFs'!$A$2:$F$147</definedName>
    <definedName name="_xlnm.Print_Area" localSheetId="8">'Annex 6 New or Amended EHV'!$A$4:$P$28</definedName>
    <definedName name="_xlnm.Print_Area" localSheetId="9">'Annex 7 Pass-Through Costs'!$A$2:$E$45</definedName>
    <definedName name="_xlnm.Print_Area" localSheetId="10">'Nodal prices'!$A$2:$D$24</definedName>
    <definedName name="_xlnm.Print_Titles" localSheetId="1">'Annex 1 LV, HV and UMS charges'!$2:$12</definedName>
    <definedName name="_xlnm.Print_Titles" localSheetId="2">'Annex 2 Designated EHV charges'!$10:$10</definedName>
    <definedName name="_xlnm.Print_Titles" localSheetId="3">'Annex 2a Import'!$2:$4</definedName>
    <definedName name="_xlnm.Print_Titles" localSheetId="4">'Annex 2b Export'!$2:$4</definedName>
    <definedName name="_xlnm.Print_Titles" localSheetId="8">'Annex 6 New or Amended EHV'!$4:$5</definedName>
    <definedName name="_xlnm.Print_Titles" localSheetId="9">'Annex 7 Pass-Through Costs'!$4:$4</definedName>
    <definedName name="_xlnm.Print_Titles" localSheetId="10">'Nodal prices'!$2:$3</definedName>
    <definedName name="_xlnm.Print_Titles" localSheetId="11">'SSC unit rate lookup'!$28:$28</definedName>
    <definedName name="Z_5032A364_B81A_48DA_88DA_AB3B86B47EE9_.wvu.PrintArea" localSheetId="1" hidden="1">'Annex 1 LV, HV and UMS charges'!$A$2:$K$44</definedName>
    <definedName name="Z_5032A364_B81A_48DA_88DA_AB3B86B47EE9_.wvu.PrintArea" localSheetId="2" hidden="1">'Annex 2 Designated EHV charges'!$A$2:$I$20</definedName>
    <definedName name="Z_5032A364_B81A_48DA_88DA_AB3B86B47EE9_.wvu.PrintArea" localSheetId="5" hidden="1">'Annex 3 Preserved charges'!$A$2:$J$24</definedName>
    <definedName name="Z_5032A364_B81A_48DA_88DA_AB3B86B47EE9_.wvu.PrintArea" localSheetId="6" hidden="1">'Annex 4 LDNO charges'!$A$2:$I$9</definedName>
    <definedName name="Z_5032A364_B81A_48DA_88DA_AB3B86B47EE9_.wvu.PrintArea" localSheetId="7" hidden="1">'Annex 5 LLFs'!$A$3:$F$147</definedName>
    <definedName name="Z_5032A364_B81A_48DA_88DA_AB3B86B47EE9_.wvu.PrintArea" localSheetId="8" hidden="1">'Annex 6 New or Amended EHV'!$A$1:$P$28</definedName>
    <definedName name="Z_5032A364_B81A_48DA_88DA_AB3B86B47EE9_.wvu.PrintArea" localSheetId="9" hidden="1">'Annex 7 Pass-Through Costs'!$A$2:$D$5</definedName>
    <definedName name="Z_5032A364_B81A_48DA_88DA_AB3B86B47EE9_.wvu.PrintArea" localSheetId="10" hidden="1">'Nodal prices'!$A$2:$D$24</definedName>
    <definedName name="Z_5032A364_B81A_48DA_88DA_AB3B86B47EE9_.wvu.PrintTitles" localSheetId="1" hidden="1">'Annex 1 LV, HV and UMS charges'!$2:$12</definedName>
    <definedName name="Z_5032A364_B81A_48DA_88DA_AB3B86B47EE9_.wvu.PrintTitles" localSheetId="2" hidden="1">'Annex 2 Designated EHV charges'!$2:$10</definedName>
    <definedName name="Z_5032A364_B81A_48DA_88DA_AB3B86B47EE9_.wvu.PrintTitles" localSheetId="6" hidden="1">'Annex 4 LDNO charges'!$2:$9</definedName>
    <definedName name="Z_5032A364_B81A_48DA_88DA_AB3B86B47EE9_.wvu.PrintTitles" localSheetId="8" hidden="1">'Annex 6 New or Amended EHV'!$4:$5</definedName>
    <definedName name="Z_5032A364_B81A_48DA_88DA_AB3B86B47EE9_.wvu.PrintTitles" localSheetId="9" hidden="1">'Annex 7 Pass-Through Costs'!$2:$4</definedName>
    <definedName name="Z_5032A364_B81A_48DA_88DA_AB3B86B47EE9_.wvu.PrintTitles" localSheetId="10" hidden="1">'Nodal prices'!$2:$3</definedName>
  </definedNames>
  <calcPr calcId="191029"/>
  <customWorkbookViews>
    <customWorkbookView name="Oliver Day - Personal View" guid="{5032A364-B81A-48DA-88DA-AB3B86B47EE9}" mergeInterval="0" personalView="1" maximized="1" xWindow="1" yWindow="1" windowWidth="1280" windowHeight="807" tabRatio="854" activeSheetId="5"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52" i="13" l="1"/>
  <c r="I5" i="24"/>
  <c r="I6" i="24"/>
  <c r="I7" i="24"/>
  <c r="I8" i="24"/>
  <c r="I4" i="24"/>
  <c r="F99" i="12"/>
  <c r="F112" i="12"/>
  <c r="G139" i="6" l="1"/>
  <c r="T10" i="15" l="1"/>
  <c r="S10" i="15"/>
  <c r="R10" i="15"/>
  <c r="Q10" i="15"/>
  <c r="P10" i="15"/>
  <c r="O10" i="15"/>
  <c r="N10" i="15"/>
  <c r="M10" i="15"/>
  <c r="A2" i="27" l="1"/>
  <c r="A2" i="14" l="1"/>
  <c r="A2" i="13"/>
  <c r="A2" i="12" l="1"/>
  <c r="B36" i="27"/>
  <c r="B35" i="27"/>
  <c r="B34" i="27"/>
  <c r="B33" i="27"/>
  <c r="B32" i="27"/>
  <c r="B31" i="27"/>
  <c r="B30" i="27"/>
  <c r="B29" i="27"/>
  <c r="B28" i="27"/>
  <c r="B22" i="27"/>
  <c r="B17" i="27"/>
  <c r="B12" i="27"/>
  <c r="B11" i="27"/>
  <c r="B6" i="27"/>
  <c r="A2" i="26"/>
  <c r="A2" i="24" l="1"/>
  <c r="I9" i="15" l="1"/>
  <c r="H9" i="15"/>
  <c r="G9" i="15"/>
  <c r="F9" i="15"/>
  <c r="E9" i="15"/>
  <c r="D9" i="15"/>
  <c r="C9" i="15"/>
  <c r="E12" i="15" l="1"/>
  <c r="D12" i="15"/>
  <c r="C12" i="15"/>
  <c r="B13" i="1" l="1"/>
  <c r="I14" i="15" l="1"/>
  <c r="H14" i="15"/>
  <c r="B2" i="15" l="1"/>
  <c r="A2" i="7"/>
  <c r="A17" i="8"/>
  <c r="A4" i="8"/>
  <c r="A3" i="6"/>
  <c r="A2" i="5"/>
  <c r="A2" i="4" l="1"/>
  <c r="A2" i="2" l="1"/>
  <c r="G10" i="15" l="1"/>
  <c r="C10" i="15"/>
  <c r="I10" i="15"/>
  <c r="H10" i="15"/>
  <c r="B11" i="1"/>
  <c r="B9" i="1"/>
  <c r="H17" i="15" l="1"/>
  <c r="R9" i="15"/>
  <c r="S9" i="15"/>
  <c r="T9" i="15"/>
  <c r="Q9" i="15"/>
  <c r="N9" i="15"/>
  <c r="O9" i="15"/>
  <c r="P9" i="15"/>
  <c r="M9" i="15"/>
  <c r="Q5" i="8" l="1"/>
  <c r="K5" i="8"/>
  <c r="L5" i="8"/>
  <c r="M5" i="8"/>
  <c r="N5" i="8"/>
  <c r="O5" i="8"/>
  <c r="P5" i="8"/>
  <c r="J5" i="8"/>
  <c r="F4" i="14"/>
  <c r="G4" i="14"/>
  <c r="H4" i="14"/>
  <c r="E4" i="14"/>
  <c r="F4" i="13"/>
  <c r="G4" i="13"/>
  <c r="H4" i="13"/>
  <c r="E4" i="13"/>
  <c r="C14" i="15" l="1"/>
  <c r="A5" i="14" a="1"/>
  <c r="A5" i="14" s="1"/>
  <c r="A5" i="13" a="1"/>
  <c r="A5" i="13" s="1"/>
  <c r="G27" i="6" s="1"/>
  <c r="G5" i="13" l="1"/>
  <c r="H5" i="13"/>
  <c r="F5" i="13"/>
  <c r="E5" i="13"/>
  <c r="H5" i="14"/>
  <c r="G5" i="14"/>
  <c r="E5" i="14"/>
  <c r="F5" i="14"/>
  <c r="D5" i="14"/>
  <c r="A6" i="14" a="1"/>
  <c r="A6" i="14" s="1"/>
  <c r="B5" i="14"/>
  <c r="C5" i="14"/>
  <c r="D5" i="13"/>
  <c r="C5" i="13"/>
  <c r="B5" i="13"/>
  <c r="A6" i="13" a="1"/>
  <c r="A6" i="13" s="1"/>
  <c r="G28" i="6" l="1"/>
  <c r="H6" i="14"/>
  <c r="G6" i="14"/>
  <c r="E6" i="14"/>
  <c r="F6" i="14"/>
  <c r="H6" i="13"/>
  <c r="F6" i="13"/>
  <c r="G6" i="13"/>
  <c r="E6" i="13"/>
  <c r="A7" i="14" a="1"/>
  <c r="A7" i="14" s="1"/>
  <c r="D6" i="14"/>
  <c r="B6" i="14"/>
  <c r="C6" i="14"/>
  <c r="B6" i="13"/>
  <c r="C6" i="13"/>
  <c r="D6" i="13"/>
  <c r="A7" i="13" a="1"/>
  <c r="A7" i="13" s="1"/>
  <c r="R13" i="15"/>
  <c r="R14" i="15" s="1"/>
  <c r="N14" i="15"/>
  <c r="O14" i="15"/>
  <c r="P14" i="15"/>
  <c r="Q14" i="15"/>
  <c r="S14" i="15"/>
  <c r="T14" i="15"/>
  <c r="M14" i="15"/>
  <c r="Q17" i="15"/>
  <c r="P17" i="15"/>
  <c r="O17" i="15"/>
  <c r="N17" i="15"/>
  <c r="M17" i="15"/>
  <c r="D14" i="15"/>
  <c r="E14" i="15"/>
  <c r="F14" i="15"/>
  <c r="H18" i="15" s="1"/>
  <c r="G14" i="15"/>
  <c r="G29" i="6" l="1"/>
  <c r="H7" i="14"/>
  <c r="E7" i="14"/>
  <c r="G7" i="14"/>
  <c r="F7" i="14"/>
  <c r="G7" i="13"/>
  <c r="F7" i="13"/>
  <c r="E7" i="13"/>
  <c r="H7" i="13"/>
  <c r="C7" i="14"/>
  <c r="D7" i="14"/>
  <c r="B7" i="14"/>
  <c r="A8" i="14" a="1"/>
  <c r="A8" i="14" s="1"/>
  <c r="C7" i="13"/>
  <c r="D7" i="13"/>
  <c r="A8" i="13" a="1"/>
  <c r="A8" i="13" s="1"/>
  <c r="B7" i="13"/>
  <c r="S17" i="15"/>
  <c r="T18" i="15"/>
  <c r="R17" i="15"/>
  <c r="P18" i="15"/>
  <c r="M21" i="15"/>
  <c r="T17" i="15"/>
  <c r="M18" i="15"/>
  <c r="Q18" i="15"/>
  <c r="N18" i="15"/>
  <c r="S18" i="15"/>
  <c r="O18" i="15"/>
  <c r="R18" i="15"/>
  <c r="G30" i="6" l="1"/>
  <c r="H8" i="13"/>
  <c r="F8" i="13"/>
  <c r="G8" i="13"/>
  <c r="E8" i="13"/>
  <c r="H8" i="14"/>
  <c r="G8" i="14"/>
  <c r="E8" i="14"/>
  <c r="F8" i="14"/>
  <c r="D8" i="14"/>
  <c r="B8" i="14"/>
  <c r="C8" i="14"/>
  <c r="A9" i="14" a="1"/>
  <c r="A9" i="14" s="1"/>
  <c r="B8" i="13"/>
  <c r="D8" i="13"/>
  <c r="C8" i="13"/>
  <c r="A9" i="13" a="1"/>
  <c r="A9" i="13" s="1"/>
  <c r="N21" i="15"/>
  <c r="M22" i="15"/>
  <c r="N22" i="15"/>
  <c r="E10" i="15"/>
  <c r="C17" i="15"/>
  <c r="F10" i="15"/>
  <c r="D10" i="15"/>
  <c r="G31" i="6" l="1"/>
  <c r="G9" i="13"/>
  <c r="F9" i="13"/>
  <c r="E9" i="13"/>
  <c r="H9" i="13"/>
  <c r="H9" i="14"/>
  <c r="G9" i="14"/>
  <c r="F9" i="14"/>
  <c r="E9" i="14"/>
  <c r="B9" i="14"/>
  <c r="C9" i="14"/>
  <c r="D9" i="14"/>
  <c r="A10" i="14" a="1"/>
  <c r="A10" i="14" s="1"/>
  <c r="B9" i="13"/>
  <c r="D9" i="13"/>
  <c r="C9" i="13"/>
  <c r="A10" i="13" a="1"/>
  <c r="A10" i="13" s="1"/>
  <c r="C18" i="15"/>
  <c r="G17" i="15"/>
  <c r="G18" i="15"/>
  <c r="D17" i="15"/>
  <c r="D18" i="15"/>
  <c r="E18" i="15"/>
  <c r="E17" i="15"/>
  <c r="F17" i="15"/>
  <c r="F18" i="15"/>
  <c r="I17" i="15"/>
  <c r="I18" i="15"/>
  <c r="G32" i="6" l="1"/>
  <c r="B10" i="13"/>
  <c r="H10" i="13"/>
  <c r="F10" i="13"/>
  <c r="G10" i="13"/>
  <c r="E10" i="13"/>
  <c r="H10" i="14"/>
  <c r="G10" i="14"/>
  <c r="E10" i="14"/>
  <c r="F10" i="14"/>
  <c r="C21" i="15"/>
  <c r="C22" i="15"/>
  <c r="B10" i="14"/>
  <c r="C10" i="14"/>
  <c r="D10" i="14"/>
  <c r="A11" i="14" a="1"/>
  <c r="A11" i="14" s="1"/>
  <c r="A11" i="13" a="1"/>
  <c r="A11" i="13" s="1"/>
  <c r="C10" i="13"/>
  <c r="D10" i="13"/>
  <c r="G33" i="6" l="1"/>
  <c r="A12" i="14" a="1"/>
  <c r="A12" i="14" s="1"/>
  <c r="H11" i="14"/>
  <c r="F11" i="14"/>
  <c r="G11" i="14"/>
  <c r="E11" i="14"/>
  <c r="A12" i="13" a="1"/>
  <c r="A12" i="13" s="1"/>
  <c r="G11" i="13"/>
  <c r="F11" i="13"/>
  <c r="E11" i="13"/>
  <c r="H11" i="13"/>
  <c r="C11" i="14"/>
  <c r="D11" i="14"/>
  <c r="B11" i="14"/>
  <c r="B11" i="13"/>
  <c r="C11" i="13"/>
  <c r="D11" i="13"/>
  <c r="D12" i="14" l="1"/>
  <c r="C12" i="13"/>
  <c r="G34" i="6"/>
  <c r="B12" i="13"/>
  <c r="A13" i="13" a="1"/>
  <c r="A13" i="13" s="1"/>
  <c r="A13" i="14" a="1"/>
  <c r="A13" i="14" s="1"/>
  <c r="C12" i="14"/>
  <c r="B12" i="14"/>
  <c r="H12" i="13"/>
  <c r="F12" i="13"/>
  <c r="G12" i="13"/>
  <c r="E12" i="13"/>
  <c r="D12" i="13"/>
  <c r="F12" i="14"/>
  <c r="H12" i="14"/>
  <c r="E12" i="14"/>
  <c r="G12" i="14"/>
  <c r="B13" i="14" l="1"/>
  <c r="C13" i="13"/>
  <c r="G35" i="6"/>
  <c r="A14" i="14" a="1"/>
  <c r="A14" i="14" s="1"/>
  <c r="D13" i="14"/>
  <c r="C13" i="14"/>
  <c r="A14" i="13" a="1"/>
  <c r="A14" i="13" s="1"/>
  <c r="B13" i="13"/>
  <c r="H13" i="14"/>
  <c r="F13" i="14"/>
  <c r="E13" i="14"/>
  <c r="G13" i="14"/>
  <c r="G13" i="13"/>
  <c r="F13" i="13"/>
  <c r="E13" i="13"/>
  <c r="H13" i="13"/>
  <c r="D13" i="13"/>
  <c r="G36" i="6" l="1"/>
  <c r="H14" i="14"/>
  <c r="G14" i="14"/>
  <c r="E14" i="14"/>
  <c r="F14" i="14"/>
  <c r="B14" i="14"/>
  <c r="A15" i="14" a="1"/>
  <c r="A15" i="14" s="1"/>
  <c r="H14" i="13"/>
  <c r="F14" i="13"/>
  <c r="E14" i="13"/>
  <c r="G14" i="13"/>
  <c r="C14" i="14"/>
  <c r="B14" i="13"/>
  <c r="A15" i="13" a="1"/>
  <c r="A15" i="13" s="1"/>
  <c r="D14" i="13"/>
  <c r="C14" i="13"/>
  <c r="D14" i="14"/>
  <c r="A16" i="14" l="1" a="1"/>
  <c r="A16" i="14" s="1"/>
  <c r="A16" i="13" a="1"/>
  <c r="A16" i="13" s="1"/>
  <c r="G37" i="6"/>
  <c r="H15" i="14"/>
  <c r="E15" i="14"/>
  <c r="F15" i="14"/>
  <c r="G15" i="14"/>
  <c r="G15" i="13"/>
  <c r="F15" i="13"/>
  <c r="E15" i="13"/>
  <c r="H15" i="13"/>
  <c r="B15" i="13"/>
  <c r="D15" i="13"/>
  <c r="C15" i="13"/>
  <c r="D15" i="14"/>
  <c r="B15" i="14"/>
  <c r="C15" i="14"/>
  <c r="G38" i="6" l="1"/>
  <c r="H16" i="14"/>
  <c r="A17" i="14" a="1"/>
  <c r="A17" i="14" s="1"/>
  <c r="E16" i="14"/>
  <c r="G16" i="14"/>
  <c r="C16" i="14"/>
  <c r="B16" i="14"/>
  <c r="D16" i="14"/>
  <c r="F16" i="14"/>
  <c r="E16" i="13"/>
  <c r="G16" i="13"/>
  <c r="D16" i="13"/>
  <c r="H16" i="13"/>
  <c r="C16" i="13"/>
  <c r="B16" i="13"/>
  <c r="A17" i="13" a="1"/>
  <c r="A17" i="13" s="1"/>
  <c r="F16" i="13"/>
  <c r="G39" i="6" l="1"/>
  <c r="H17" i="14"/>
  <c r="F17" i="14"/>
  <c r="G17" i="14"/>
  <c r="D17" i="14"/>
  <c r="C17" i="14"/>
  <c r="B17" i="14"/>
  <c r="A18" i="14" a="1"/>
  <c r="A18" i="14" s="1"/>
  <c r="E17" i="14"/>
  <c r="A18" i="13" a="1"/>
  <c r="A18" i="13" s="1"/>
  <c r="C17" i="13"/>
  <c r="D17" i="13"/>
  <c r="B17" i="13"/>
  <c r="H17" i="13"/>
  <c r="E17" i="13"/>
  <c r="F17" i="13"/>
  <c r="G17" i="13"/>
  <c r="G40" i="6" l="1"/>
  <c r="A19" i="14" a="1"/>
  <c r="A19" i="14" s="1"/>
  <c r="E18" i="14"/>
  <c r="G18" i="14"/>
  <c r="H18" i="14"/>
  <c r="F18" i="14"/>
  <c r="D18" i="14"/>
  <c r="C18" i="14"/>
  <c r="B18" i="14"/>
  <c r="A19" i="13" a="1"/>
  <c r="A19" i="13" s="1"/>
  <c r="E18" i="13"/>
  <c r="D18" i="13"/>
  <c r="G18" i="13"/>
  <c r="C18" i="13"/>
  <c r="F18" i="13"/>
  <c r="B18" i="13"/>
  <c r="H18" i="13"/>
  <c r="G41" i="6" l="1"/>
  <c r="H19" i="14"/>
  <c r="G19" i="14"/>
  <c r="B19" i="14"/>
  <c r="D19" i="14"/>
  <c r="E19" i="14"/>
  <c r="F19" i="14"/>
  <c r="C19" i="14"/>
  <c r="A20" i="14" a="1"/>
  <c r="A20" i="14" s="1"/>
  <c r="A20" i="13" a="1"/>
  <c r="A20" i="13" s="1"/>
  <c r="H19" i="13"/>
  <c r="D19" i="13"/>
  <c r="E19" i="13"/>
  <c r="C19" i="13"/>
  <c r="F19" i="13"/>
  <c r="B19" i="13"/>
  <c r="G19" i="13"/>
  <c r="G42" i="6" l="1"/>
  <c r="A21" i="14" a="1"/>
  <c r="A21" i="14" s="1"/>
  <c r="G20" i="14"/>
  <c r="H20" i="14"/>
  <c r="E20" i="14"/>
  <c r="F20" i="14"/>
  <c r="C20" i="14"/>
  <c r="B20" i="14"/>
  <c r="D20" i="14"/>
  <c r="A21" i="13" a="1"/>
  <c r="A21" i="13" s="1"/>
  <c r="G20" i="13"/>
  <c r="B20" i="13"/>
  <c r="E20" i="13"/>
  <c r="C20" i="13"/>
  <c r="F20" i="13"/>
  <c r="D20" i="13"/>
  <c r="H20" i="13"/>
  <c r="G43" i="6" l="1"/>
  <c r="A22" i="14" a="1"/>
  <c r="A22" i="14" s="1"/>
  <c r="E21" i="14"/>
  <c r="G21" i="14"/>
  <c r="F21" i="14"/>
  <c r="H21" i="14"/>
  <c r="D21" i="14"/>
  <c r="C21" i="14"/>
  <c r="B21" i="14"/>
  <c r="A22" i="13" a="1"/>
  <c r="A22" i="13" s="1"/>
  <c r="H21" i="13"/>
  <c r="C21" i="13"/>
  <c r="E21" i="13"/>
  <c r="D21" i="13"/>
  <c r="F21" i="13"/>
  <c r="B21" i="13"/>
  <c r="G21" i="13"/>
  <c r="G44" i="6" l="1"/>
  <c r="E22" i="14"/>
  <c r="G22" i="14"/>
  <c r="H22" i="14"/>
  <c r="F22" i="14"/>
  <c r="D22" i="14"/>
  <c r="C22" i="14"/>
  <c r="B22" i="14"/>
  <c r="A23" i="14" a="1"/>
  <c r="A23" i="14" s="1"/>
  <c r="A23" i="13" a="1"/>
  <c r="A23" i="13" s="1"/>
  <c r="F22" i="13"/>
  <c r="E22" i="13"/>
  <c r="B22" i="13"/>
  <c r="G22" i="13"/>
  <c r="D22" i="13"/>
  <c r="C22" i="13"/>
  <c r="H22" i="13"/>
  <c r="G45" i="6" l="1"/>
  <c r="H23" i="14"/>
  <c r="F23" i="14"/>
  <c r="G23" i="14"/>
  <c r="E23" i="14"/>
  <c r="B23" i="14"/>
  <c r="D23" i="14"/>
  <c r="C23" i="14"/>
  <c r="A24" i="14" a="1"/>
  <c r="A24" i="14" s="1"/>
  <c r="A24" i="13" a="1"/>
  <c r="A24" i="13" s="1"/>
  <c r="H23" i="13"/>
  <c r="D23" i="13"/>
  <c r="E23" i="13"/>
  <c r="C23" i="13"/>
  <c r="F23" i="13"/>
  <c r="B23" i="13"/>
  <c r="G23" i="13"/>
  <c r="G46" i="6" l="1"/>
  <c r="E24" i="14"/>
  <c r="G24" i="14"/>
  <c r="C24" i="14"/>
  <c r="H24" i="14"/>
  <c r="B24" i="14"/>
  <c r="D24" i="14"/>
  <c r="A25" i="14" a="1"/>
  <c r="A25" i="14" s="1"/>
  <c r="F24" i="14"/>
  <c r="A25" i="13" a="1"/>
  <c r="A25" i="13" s="1"/>
  <c r="B24" i="13"/>
  <c r="G24" i="13"/>
  <c r="D24" i="13"/>
  <c r="F24" i="13"/>
  <c r="C24" i="13"/>
  <c r="H24" i="13"/>
  <c r="E24" i="13"/>
  <c r="F25" i="13" l="1"/>
  <c r="F25" i="14"/>
  <c r="H25" i="14"/>
  <c r="D25" i="14"/>
  <c r="G25" i="14"/>
  <c r="C25" i="14"/>
  <c r="B25" i="14"/>
  <c r="A26" i="14" a="1"/>
  <c r="A26" i="14" s="1"/>
  <c r="E25" i="14"/>
  <c r="G25" i="13"/>
  <c r="B25" i="13"/>
  <c r="A26" i="13" a="1"/>
  <c r="A26" i="13" s="1"/>
  <c r="D25" i="13"/>
  <c r="H25" i="13"/>
  <c r="E25" i="13"/>
  <c r="C25" i="13"/>
  <c r="G47" i="6"/>
  <c r="F26" i="13" l="1"/>
  <c r="H26" i="14"/>
  <c r="F26" i="14"/>
  <c r="E26" i="14"/>
  <c r="G26" i="14"/>
  <c r="D26" i="14"/>
  <c r="C26" i="14"/>
  <c r="B26" i="14"/>
  <c r="A27" i="14" a="1"/>
  <c r="A27" i="14" s="1"/>
  <c r="D26" i="13"/>
  <c r="B26" i="13"/>
  <c r="E26" i="13"/>
  <c r="G26" i="13"/>
  <c r="H26" i="13"/>
  <c r="A27" i="13" a="1"/>
  <c r="A27" i="13" s="1"/>
  <c r="C26" i="13"/>
  <c r="G48" i="6"/>
  <c r="H27" i="14" l="1"/>
  <c r="B27" i="14"/>
  <c r="D27" i="14"/>
  <c r="E27" i="14"/>
  <c r="G27" i="14"/>
  <c r="F27" i="14"/>
  <c r="C27" i="14"/>
  <c r="A28" i="14" a="1"/>
  <c r="A28" i="14" s="1"/>
  <c r="C27" i="13"/>
  <c r="G49" i="6"/>
  <c r="B27" i="13"/>
  <c r="A28" i="13" a="1"/>
  <c r="A28" i="13" s="1"/>
  <c r="D27" i="13"/>
  <c r="E27" i="13"/>
  <c r="F27" i="13"/>
  <c r="G27" i="13"/>
  <c r="H27" i="13"/>
  <c r="G50" i="6" l="1"/>
  <c r="E28" i="14"/>
  <c r="C28" i="14"/>
  <c r="D28" i="14"/>
  <c r="F28" i="14"/>
  <c r="B28" i="14"/>
  <c r="A29" i="14" a="1"/>
  <c r="A29" i="14" s="1"/>
  <c r="G28" i="14"/>
  <c r="H28" i="14"/>
  <c r="E28" i="13"/>
  <c r="F28" i="13"/>
  <c r="H28" i="13"/>
  <c r="B28" i="13"/>
  <c r="A29" i="13" a="1"/>
  <c r="A29" i="13" s="1"/>
  <c r="D28" i="13"/>
  <c r="C28" i="13"/>
  <c r="G28" i="13"/>
  <c r="H29" i="14" l="1"/>
  <c r="F29" i="14"/>
  <c r="A30" i="14" a="1"/>
  <c r="A30" i="14" s="1"/>
  <c r="G29" i="14"/>
  <c r="D29" i="14"/>
  <c r="C29" i="14"/>
  <c r="B29" i="14"/>
  <c r="E29" i="14"/>
  <c r="B29" i="13"/>
  <c r="G51" i="6"/>
  <c r="H29" i="13"/>
  <c r="A30" i="13" a="1"/>
  <c r="A30" i="13" s="1"/>
  <c r="F29" i="13"/>
  <c r="G29" i="13"/>
  <c r="C29" i="13"/>
  <c r="D29" i="13"/>
  <c r="E29" i="13"/>
  <c r="G52" i="6" l="1"/>
  <c r="G30" i="14"/>
  <c r="E30" i="14"/>
  <c r="H30" i="14"/>
  <c r="C30" i="14"/>
  <c r="A31" i="14" a="1"/>
  <c r="A31" i="14" s="1"/>
  <c r="D30" i="14"/>
  <c r="B30" i="14"/>
  <c r="F30" i="14"/>
  <c r="A31" i="13" a="1"/>
  <c r="A31" i="13" s="1"/>
  <c r="G30" i="13"/>
  <c r="H30" i="13"/>
  <c r="B30" i="13"/>
  <c r="F30" i="13"/>
  <c r="D30" i="13"/>
  <c r="C30" i="13"/>
  <c r="E30" i="13"/>
  <c r="G53" i="6" l="1"/>
  <c r="G31" i="14"/>
  <c r="H31" i="14"/>
  <c r="F31" i="14"/>
  <c r="E31" i="14"/>
  <c r="B31" i="14"/>
  <c r="D31" i="14"/>
  <c r="C31" i="14"/>
  <c r="A32" i="14" a="1"/>
  <c r="A32" i="14" s="1"/>
  <c r="A32" i="13" a="1"/>
  <c r="A32" i="13" s="1"/>
  <c r="B31" i="13"/>
  <c r="E31" i="13"/>
  <c r="F31" i="13"/>
  <c r="G31" i="13"/>
  <c r="H31" i="13"/>
  <c r="C31" i="13"/>
  <c r="D31" i="13"/>
  <c r="G54" i="6" l="1"/>
  <c r="G32" i="14"/>
  <c r="H32" i="14"/>
  <c r="C32" i="14"/>
  <c r="B32" i="14"/>
  <c r="E32" i="14"/>
  <c r="D32" i="14"/>
  <c r="A33" i="14" a="1"/>
  <c r="A33" i="14" s="1"/>
  <c r="F32" i="14"/>
  <c r="A33" i="13" a="1"/>
  <c r="A33" i="13" s="1"/>
  <c r="B32" i="13"/>
  <c r="G32" i="13"/>
  <c r="H32" i="13"/>
  <c r="C32" i="13"/>
  <c r="D32" i="13"/>
  <c r="E32" i="13"/>
  <c r="F32" i="13"/>
  <c r="D33" i="13" l="1"/>
  <c r="G33" i="14"/>
  <c r="H33" i="14"/>
  <c r="B33" i="14"/>
  <c r="F33" i="14"/>
  <c r="A34" i="14" a="1"/>
  <c r="A34" i="14" s="1"/>
  <c r="E33" i="14"/>
  <c r="D33" i="14"/>
  <c r="C33" i="14"/>
  <c r="A34" i="13" a="1"/>
  <c r="A34" i="13" s="1"/>
  <c r="B33" i="13"/>
  <c r="E33" i="13"/>
  <c r="F33" i="13"/>
  <c r="G33" i="13"/>
  <c r="H33" i="13"/>
  <c r="C33" i="13"/>
  <c r="G55" i="6"/>
  <c r="C34" i="13" l="1"/>
  <c r="H34" i="14"/>
  <c r="B34" i="14"/>
  <c r="E34" i="14"/>
  <c r="F34" i="14"/>
  <c r="G34" i="14"/>
  <c r="D34" i="14"/>
  <c r="C34" i="14"/>
  <c r="A35" i="14" a="1"/>
  <c r="A35" i="14" s="1"/>
  <c r="D34" i="13"/>
  <c r="B34" i="13"/>
  <c r="E34" i="13"/>
  <c r="G34" i="13"/>
  <c r="F34" i="13"/>
  <c r="H34" i="13"/>
  <c r="A35" i="13" a="1"/>
  <c r="A35" i="13" s="1"/>
  <c r="G56" i="6"/>
  <c r="H35" i="14" l="1"/>
  <c r="A36" i="14" a="1"/>
  <c r="A36" i="14" s="1"/>
  <c r="G35" i="14"/>
  <c r="E35" i="14"/>
  <c r="D35" i="14"/>
  <c r="F35" i="14"/>
  <c r="B35" i="14"/>
  <c r="C35" i="14"/>
  <c r="G57" i="6"/>
  <c r="H35" i="13"/>
  <c r="G35" i="13"/>
  <c r="F35" i="13"/>
  <c r="E35" i="13"/>
  <c r="B35" i="13"/>
  <c r="C35" i="13"/>
  <c r="D35" i="13"/>
  <c r="A36" i="13" a="1"/>
  <c r="A36" i="13" s="1"/>
  <c r="A37" i="14" l="1" a="1"/>
  <c r="A37" i="14" s="1"/>
  <c r="G36" i="14"/>
  <c r="F36" i="14"/>
  <c r="H36" i="14"/>
  <c r="D36" i="14"/>
  <c r="E36" i="14"/>
  <c r="C36" i="14"/>
  <c r="B36" i="14"/>
  <c r="G58" i="6"/>
  <c r="H36" i="13"/>
  <c r="D36" i="13"/>
  <c r="B36" i="13"/>
  <c r="F36" i="13"/>
  <c r="C36" i="13"/>
  <c r="E36" i="13"/>
  <c r="G36" i="13"/>
  <c r="A37" i="13" a="1"/>
  <c r="A37" i="13" s="1"/>
  <c r="A38" i="13" l="1" a="1"/>
  <c r="A38" i="13" s="1"/>
  <c r="G37" i="14"/>
  <c r="F37" i="14"/>
  <c r="H37" i="14"/>
  <c r="C37" i="14"/>
  <c r="D37" i="14"/>
  <c r="B37" i="14"/>
  <c r="A38" i="14" a="1"/>
  <c r="A38" i="14" s="1"/>
  <c r="E37" i="14"/>
  <c r="G59" i="6"/>
  <c r="B37" i="13"/>
  <c r="D37" i="13"/>
  <c r="H37" i="13"/>
  <c r="G37" i="13"/>
  <c r="F37" i="13"/>
  <c r="E37" i="13"/>
  <c r="C37" i="13"/>
  <c r="D38" i="13" l="1"/>
  <c r="B38" i="13"/>
  <c r="E38" i="13"/>
  <c r="G60" i="6"/>
  <c r="G38" i="13"/>
  <c r="H38" i="13"/>
  <c r="A39" i="13" a="1"/>
  <c r="A39" i="13" s="1"/>
  <c r="F38" i="13"/>
  <c r="C38" i="13"/>
  <c r="F38" i="14"/>
  <c r="A39" i="14" a="1"/>
  <c r="A39" i="14" s="1"/>
  <c r="G38" i="14"/>
  <c r="H38" i="14"/>
  <c r="E38" i="14"/>
  <c r="D38" i="14"/>
  <c r="B38" i="14"/>
  <c r="C38" i="14"/>
  <c r="B39" i="13" l="1"/>
  <c r="C39" i="13"/>
  <c r="G39" i="13"/>
  <c r="G61" i="6"/>
  <c r="A40" i="13" a="1"/>
  <c r="A40" i="13" s="1"/>
  <c r="E39" i="13"/>
  <c r="H39" i="13"/>
  <c r="F39" i="13"/>
  <c r="D39" i="13"/>
  <c r="H39" i="14"/>
  <c r="E39" i="14"/>
  <c r="B39" i="14"/>
  <c r="D39" i="14"/>
  <c r="C39" i="14"/>
  <c r="A40" i="14" a="1"/>
  <c r="A40" i="14" s="1"/>
  <c r="F39" i="14"/>
  <c r="G39" i="14"/>
  <c r="A41" i="13" l="1" a="1"/>
  <c r="A41" i="13" s="1"/>
  <c r="E41" i="13" s="1"/>
  <c r="D40" i="13"/>
  <c r="E40" i="13"/>
  <c r="G40" i="13"/>
  <c r="C40" i="13"/>
  <c r="G62" i="6"/>
  <c r="B40" i="13"/>
  <c r="H40" i="13"/>
  <c r="F40" i="13"/>
  <c r="G40" i="14"/>
  <c r="H40" i="14"/>
  <c r="E40" i="14"/>
  <c r="B40" i="14"/>
  <c r="D40" i="14"/>
  <c r="C40" i="14"/>
  <c r="A41" i="14" a="1"/>
  <c r="A41" i="14" s="1"/>
  <c r="F40" i="14"/>
  <c r="G41" i="13" l="1"/>
  <c r="G63" i="6"/>
  <c r="C41" i="13"/>
  <c r="D41" i="13"/>
  <c r="F41" i="13"/>
  <c r="H41" i="13"/>
  <c r="A42" i="13" a="1"/>
  <c r="A42" i="13" s="1"/>
  <c r="G42" i="13" s="1"/>
  <c r="B41" i="13"/>
  <c r="H41" i="14"/>
  <c r="A42" i="14" a="1"/>
  <c r="A42" i="14" s="1"/>
  <c r="E41" i="14"/>
  <c r="C41" i="14"/>
  <c r="F41" i="14"/>
  <c r="G41" i="14"/>
  <c r="D41" i="14"/>
  <c r="B41" i="14"/>
  <c r="F42" i="13" l="1"/>
  <c r="A43" i="13" a="1"/>
  <c r="A43" i="13" s="1"/>
  <c r="F43" i="13" s="1"/>
  <c r="H42" i="13"/>
  <c r="E42" i="13"/>
  <c r="C42" i="13"/>
  <c r="B42" i="13"/>
  <c r="G64" i="6"/>
  <c r="D42" i="13"/>
  <c r="E42" i="14"/>
  <c r="F42" i="14"/>
  <c r="G42" i="14"/>
  <c r="D42" i="14"/>
  <c r="H42" i="14"/>
  <c r="B42" i="14"/>
  <c r="C42" i="14"/>
  <c r="A43" i="14" a="1"/>
  <c r="A43" i="14" s="1"/>
  <c r="E43" i="13" l="1"/>
  <c r="C43" i="13"/>
  <c r="B43" i="13"/>
  <c r="D43" i="13"/>
  <c r="A44" i="13" a="1"/>
  <c r="A44" i="13" s="1"/>
  <c r="A45" i="13" s="1" a="1"/>
  <c r="A45" i="13" s="1"/>
  <c r="G43" i="13"/>
  <c r="H43" i="13"/>
  <c r="G65" i="6"/>
  <c r="E43" i="14"/>
  <c r="G43" i="14"/>
  <c r="D43" i="14"/>
  <c r="F43" i="14"/>
  <c r="H43" i="14"/>
  <c r="B43" i="14"/>
  <c r="C43" i="14"/>
  <c r="A44" i="14" a="1"/>
  <c r="A44" i="14" s="1"/>
  <c r="G45" i="13" l="1"/>
  <c r="H44" i="13"/>
  <c r="B44" i="13"/>
  <c r="C44" i="13"/>
  <c r="G66" i="6"/>
  <c r="D44" i="13"/>
  <c r="G44" i="13"/>
  <c r="F44" i="13"/>
  <c r="E44" i="13"/>
  <c r="E44" i="14"/>
  <c r="H44" i="14"/>
  <c r="G44" i="14"/>
  <c r="F44" i="14"/>
  <c r="D44" i="14"/>
  <c r="C44" i="14"/>
  <c r="A45" i="14" a="1"/>
  <c r="A45" i="14" s="1"/>
  <c r="B44" i="14"/>
  <c r="E45" i="13"/>
  <c r="D45" i="13"/>
  <c r="B45" i="13"/>
  <c r="A46" i="13" a="1"/>
  <c r="A46" i="13" s="1"/>
  <c r="G67" i="6"/>
  <c r="F45" i="13"/>
  <c r="H45" i="13"/>
  <c r="C45" i="13"/>
  <c r="E45" i="14" l="1"/>
  <c r="F45" i="14"/>
  <c r="G45" i="14"/>
  <c r="H45" i="14"/>
  <c r="D45" i="14"/>
  <c r="C45" i="14"/>
  <c r="B45" i="14"/>
  <c r="A46" i="14" a="1"/>
  <c r="A46" i="14" s="1"/>
  <c r="G68" i="6"/>
  <c r="D46" i="13"/>
  <c r="B46" i="13"/>
  <c r="H46" i="13"/>
  <c r="F46" i="13"/>
  <c r="G46" i="13"/>
  <c r="E46" i="13"/>
  <c r="C46" i="13"/>
  <c r="A47" i="13" a="1"/>
  <c r="A47" i="13" s="1"/>
  <c r="A47" i="14" l="1" a="1"/>
  <c r="A47" i="14" s="1"/>
  <c r="F46" i="14"/>
  <c r="E46" i="14"/>
  <c r="H46" i="14"/>
  <c r="C46" i="14"/>
  <c r="G46" i="14"/>
  <c r="B46" i="14"/>
  <c r="D46" i="14"/>
  <c r="G69" i="6"/>
  <c r="D47" i="13"/>
  <c r="H47" i="13"/>
  <c r="F47" i="13"/>
  <c r="E47" i="13"/>
  <c r="B47" i="13"/>
  <c r="C47" i="13"/>
  <c r="G47" i="13"/>
  <c r="A48" i="13" a="1"/>
  <c r="A48" i="13" s="1"/>
  <c r="F47" i="14" l="1"/>
  <c r="E47" i="14"/>
  <c r="H47" i="14"/>
  <c r="C47" i="14"/>
  <c r="G47" i="14"/>
  <c r="B47" i="14"/>
  <c r="A48" i="14" a="1"/>
  <c r="A48" i="14" s="1"/>
  <c r="D47" i="14"/>
  <c r="G70" i="6"/>
  <c r="E48" i="13"/>
  <c r="B48" i="13"/>
  <c r="G48" i="13"/>
  <c r="H48" i="13"/>
  <c r="F48" i="13"/>
  <c r="C48" i="13"/>
  <c r="D48" i="13"/>
  <c r="A49" i="13" a="1"/>
  <c r="A49" i="13" s="1"/>
  <c r="G48" i="14" l="1"/>
  <c r="H48" i="14"/>
  <c r="D48" i="14"/>
  <c r="E48" i="14"/>
  <c r="C48" i="14"/>
  <c r="B48" i="14"/>
  <c r="A49" i="14" a="1"/>
  <c r="A49" i="14" s="1"/>
  <c r="F48" i="14"/>
  <c r="G71" i="6"/>
  <c r="F49" i="13"/>
  <c r="C49" i="13"/>
  <c r="E49" i="13"/>
  <c r="B49" i="13"/>
  <c r="H49" i="13"/>
  <c r="D49" i="13"/>
  <c r="G49" i="13"/>
  <c r="A50" i="13" a="1"/>
  <c r="A50" i="13" s="1"/>
  <c r="H49" i="14" l="1"/>
  <c r="G49" i="14"/>
  <c r="C49" i="14"/>
  <c r="A50" i="14" a="1"/>
  <c r="A50" i="14" s="1"/>
  <c r="E49" i="14"/>
  <c r="F49" i="14"/>
  <c r="D49" i="14"/>
  <c r="B49" i="14"/>
  <c r="G72" i="6"/>
  <c r="G50" i="13"/>
  <c r="E50" i="13"/>
  <c r="D50" i="13"/>
  <c r="H50" i="13"/>
  <c r="F50" i="13"/>
  <c r="B50" i="13"/>
  <c r="C50" i="13"/>
  <c r="A51" i="13" a="1"/>
  <c r="A51" i="13" s="1"/>
  <c r="F50" i="14" l="1"/>
  <c r="G50" i="14"/>
  <c r="H50" i="14"/>
  <c r="B50" i="14"/>
  <c r="A51" i="14" a="1"/>
  <c r="A51" i="14" s="1"/>
  <c r="D50" i="14"/>
  <c r="C50" i="14"/>
  <c r="E50" i="14"/>
  <c r="G73" i="6"/>
  <c r="D51" i="13"/>
  <c r="B51" i="13"/>
  <c r="C51" i="13"/>
  <c r="H51" i="13"/>
  <c r="E51" i="13"/>
  <c r="G51" i="13"/>
  <c r="F51" i="13"/>
  <c r="A52" i="13" a="1"/>
  <c r="A52" i="13" s="1"/>
  <c r="C51" i="14" l="1"/>
  <c r="B51" i="14"/>
  <c r="H51" i="14"/>
  <c r="D51" i="14"/>
  <c r="A52" i="14" a="1"/>
  <c r="A52" i="14" s="1"/>
  <c r="G51" i="14"/>
  <c r="E51" i="14"/>
  <c r="F51" i="14"/>
  <c r="G74" i="6"/>
  <c r="H52" i="13"/>
  <c r="F52" i="13"/>
  <c r="B52" i="13"/>
  <c r="D52" i="13"/>
  <c r="E52" i="13"/>
  <c r="G52" i="13"/>
  <c r="C52" i="13"/>
  <c r="A53" i="13" a="1"/>
  <c r="A53" i="13" s="1"/>
  <c r="F52" i="14" l="1"/>
  <c r="H52" i="14"/>
  <c r="C52" i="14"/>
  <c r="B52" i="14"/>
  <c r="E52" i="14"/>
  <c r="D52" i="14"/>
  <c r="A53" i="14" a="1"/>
  <c r="A53" i="14" s="1"/>
  <c r="G52" i="14"/>
  <c r="G75" i="6"/>
  <c r="F53" i="13"/>
  <c r="E53" i="13"/>
  <c r="D53" i="13"/>
  <c r="H53" i="13"/>
  <c r="G53" i="13"/>
  <c r="B53" i="13"/>
  <c r="C53" i="13"/>
  <c r="A54" i="13" a="1"/>
  <c r="A54" i="13" s="1"/>
  <c r="A54" i="14" l="1" a="1"/>
  <c r="A54" i="14" s="1"/>
  <c r="G53" i="14"/>
  <c r="D53" i="14"/>
  <c r="E53" i="14"/>
  <c r="C53" i="14"/>
  <c r="F53" i="14"/>
  <c r="H53" i="14"/>
  <c r="B53" i="14"/>
  <c r="G76" i="6"/>
  <c r="D54" i="13"/>
  <c r="C54" i="13"/>
  <c r="E54" i="13"/>
  <c r="H54" i="13"/>
  <c r="F54" i="13"/>
  <c r="G54" i="13"/>
  <c r="B54" i="13"/>
  <c r="A55" i="13" a="1"/>
  <c r="A55" i="13" s="1"/>
  <c r="F54" i="14" l="1"/>
  <c r="E54" i="14"/>
  <c r="G54" i="14"/>
  <c r="B54" i="14"/>
  <c r="H54" i="14"/>
  <c r="D54" i="14"/>
  <c r="C54" i="14"/>
  <c r="A55" i="14" a="1"/>
  <c r="A55" i="14" s="1"/>
  <c r="G77" i="6"/>
  <c r="D55" i="13"/>
  <c r="C55" i="13"/>
  <c r="H55" i="13"/>
  <c r="F55" i="13"/>
  <c r="E55" i="13"/>
  <c r="G55" i="13"/>
  <c r="B55" i="13"/>
  <c r="A56" i="13" a="1"/>
  <c r="A56" i="13" s="1"/>
  <c r="H55" i="14" l="1"/>
  <c r="B55" i="14"/>
  <c r="D55" i="14"/>
  <c r="C55" i="14"/>
  <c r="A56" i="14" a="1"/>
  <c r="A56" i="14" s="1"/>
  <c r="F55" i="14"/>
  <c r="G55" i="14"/>
  <c r="E55" i="14"/>
  <c r="G78" i="6"/>
  <c r="B56" i="13"/>
  <c r="C56" i="13"/>
  <c r="E56" i="13"/>
  <c r="G56" i="13"/>
  <c r="D56" i="13"/>
  <c r="H56" i="13"/>
  <c r="F56" i="13"/>
  <c r="A57" i="13" a="1"/>
  <c r="A57" i="13" s="1"/>
  <c r="C56" i="14" l="1"/>
  <c r="H56" i="14"/>
  <c r="B56" i="14"/>
  <c r="D56" i="14"/>
  <c r="F56" i="14"/>
  <c r="A57" i="14" a="1"/>
  <c r="A57" i="14" s="1"/>
  <c r="E56" i="14"/>
  <c r="G56" i="14"/>
  <c r="A58" i="13" a="1"/>
  <c r="A58" i="13" s="1"/>
  <c r="G79" i="6"/>
  <c r="G57" i="13"/>
  <c r="B57" i="13"/>
  <c r="F57" i="13"/>
  <c r="E57" i="13"/>
  <c r="D57" i="13"/>
  <c r="C57" i="13"/>
  <c r="H57" i="13"/>
  <c r="D57" i="14" l="1"/>
  <c r="C57" i="14"/>
  <c r="B57" i="14"/>
  <c r="G57" i="14"/>
  <c r="H57" i="14"/>
  <c r="A58" i="14" a="1"/>
  <c r="A58" i="14" s="1"/>
  <c r="E57" i="14"/>
  <c r="F57" i="14"/>
  <c r="G80" i="6"/>
  <c r="F58" i="13"/>
  <c r="B58" i="13"/>
  <c r="G58" i="13"/>
  <c r="E58" i="13"/>
  <c r="D58" i="13"/>
  <c r="C58" i="13"/>
  <c r="H58" i="13"/>
  <c r="A59" i="13" a="1"/>
  <c r="A59" i="13" s="1"/>
  <c r="A60" i="13" l="1" a="1"/>
  <c r="A60" i="13" s="1"/>
  <c r="G58" i="14"/>
  <c r="D58" i="14"/>
  <c r="C58" i="14"/>
  <c r="E58" i="14"/>
  <c r="H58" i="14"/>
  <c r="B58" i="14"/>
  <c r="A59" i="14" a="1"/>
  <c r="A59" i="14" s="1"/>
  <c r="F58" i="14"/>
  <c r="G81" i="6"/>
  <c r="E59" i="13"/>
  <c r="F59" i="13"/>
  <c r="C59" i="13"/>
  <c r="D59" i="13"/>
  <c r="H59" i="13"/>
  <c r="G59" i="13"/>
  <c r="B59" i="13"/>
  <c r="E60" i="13" l="1"/>
  <c r="G82" i="6"/>
  <c r="B60" i="13"/>
  <c r="A61" i="13" a="1"/>
  <c r="A61" i="13" s="1"/>
  <c r="A62" i="13" s="1" a="1"/>
  <c r="A62" i="13" s="1"/>
  <c r="F60" i="13"/>
  <c r="H60" i="13"/>
  <c r="C60" i="13"/>
  <c r="D60" i="13"/>
  <c r="G60" i="13"/>
  <c r="C59" i="14"/>
  <c r="G59" i="14"/>
  <c r="F59" i="14"/>
  <c r="E59" i="14"/>
  <c r="A60" i="14" a="1"/>
  <c r="A60" i="14" s="1"/>
  <c r="H59" i="14"/>
  <c r="B59" i="14"/>
  <c r="D59" i="14"/>
  <c r="G84" i="6" l="1"/>
  <c r="H61" i="13"/>
  <c r="E61" i="13"/>
  <c r="D61" i="13"/>
  <c r="C61" i="13"/>
  <c r="G61" i="13"/>
  <c r="B61" i="13"/>
  <c r="G83" i="6"/>
  <c r="F61" i="13"/>
  <c r="H60" i="14"/>
  <c r="E60" i="14"/>
  <c r="F60" i="14"/>
  <c r="C60" i="14"/>
  <c r="B60" i="14"/>
  <c r="D60" i="14"/>
  <c r="A61" i="14" a="1"/>
  <c r="A61" i="14" s="1"/>
  <c r="G60" i="14"/>
  <c r="H62" i="13"/>
  <c r="C62" i="13"/>
  <c r="D62" i="13"/>
  <c r="B62" i="13"/>
  <c r="A63" i="13" a="1"/>
  <c r="A63" i="13" s="1"/>
  <c r="E62" i="13"/>
  <c r="G62" i="13"/>
  <c r="F62" i="13"/>
  <c r="G85" i="6" l="1"/>
  <c r="F61" i="14"/>
  <c r="G61" i="14"/>
  <c r="A62" i="14" a="1"/>
  <c r="A62" i="14" s="1"/>
  <c r="E61" i="14"/>
  <c r="H61" i="14"/>
  <c r="D61" i="14"/>
  <c r="C61" i="14"/>
  <c r="B61" i="14"/>
  <c r="D63" i="13"/>
  <c r="A64" i="13" a="1"/>
  <c r="A64" i="13" s="1"/>
  <c r="B63" i="13"/>
  <c r="E63" i="13"/>
  <c r="H63" i="13"/>
  <c r="F63" i="13"/>
  <c r="G63" i="13"/>
  <c r="C63" i="13"/>
  <c r="G86" i="6" l="1"/>
  <c r="G62" i="14"/>
  <c r="H62" i="14"/>
  <c r="E62" i="14"/>
  <c r="A63" i="14" a="1"/>
  <c r="A63" i="14" s="1"/>
  <c r="D62" i="14"/>
  <c r="C62" i="14"/>
  <c r="F62" i="14"/>
  <c r="B62" i="14"/>
  <c r="A65" i="13" a="1"/>
  <c r="A65" i="13" s="1"/>
  <c r="B64" i="13"/>
  <c r="G64" i="13"/>
  <c r="D64" i="13"/>
  <c r="C64" i="13"/>
  <c r="E64" i="13"/>
  <c r="F64" i="13"/>
  <c r="H64" i="13"/>
  <c r="G87" i="6" l="1"/>
  <c r="F63" i="14"/>
  <c r="H63" i="14"/>
  <c r="D63" i="14"/>
  <c r="A64" i="14" a="1"/>
  <c r="A64" i="14" s="1"/>
  <c r="E63" i="14"/>
  <c r="B63" i="14"/>
  <c r="C63" i="14"/>
  <c r="G63" i="14"/>
  <c r="H65" i="13"/>
  <c r="C65" i="13"/>
  <c r="A66" i="13" a="1"/>
  <c r="A66" i="13" s="1"/>
  <c r="D65" i="13"/>
  <c r="B65" i="13"/>
  <c r="E65" i="13"/>
  <c r="F65" i="13"/>
  <c r="G65" i="13"/>
  <c r="G88" i="6" l="1"/>
  <c r="H64" i="14"/>
  <c r="C64" i="14"/>
  <c r="E64" i="14"/>
  <c r="G64" i="14"/>
  <c r="A65" i="14" a="1"/>
  <c r="A65" i="14" s="1"/>
  <c r="B64" i="14"/>
  <c r="D64" i="14"/>
  <c r="F64" i="14"/>
  <c r="D66" i="13"/>
  <c r="H66" i="13"/>
  <c r="A67" i="13" a="1"/>
  <c r="A67" i="13" s="1"/>
  <c r="B66" i="13"/>
  <c r="E66" i="13"/>
  <c r="G66" i="13"/>
  <c r="F66" i="13"/>
  <c r="C66" i="13"/>
  <c r="G89" i="6" l="1"/>
  <c r="F65" i="14"/>
  <c r="H65" i="14"/>
  <c r="G65" i="14"/>
  <c r="A66" i="14" a="1"/>
  <c r="A66" i="14" s="1"/>
  <c r="D65" i="14"/>
  <c r="C65" i="14"/>
  <c r="B65" i="14"/>
  <c r="E65" i="14"/>
  <c r="D67" i="13"/>
  <c r="A68" i="13" a="1"/>
  <c r="A68" i="13" s="1"/>
  <c r="B67" i="13"/>
  <c r="E67" i="13"/>
  <c r="F67" i="13"/>
  <c r="G67" i="13"/>
  <c r="H67" i="13"/>
  <c r="C67" i="13"/>
  <c r="G90" i="6" l="1"/>
  <c r="E66" i="14"/>
  <c r="G66" i="14"/>
  <c r="H66" i="14"/>
  <c r="F66" i="14"/>
  <c r="D66" i="14"/>
  <c r="C66" i="14"/>
  <c r="B66" i="14"/>
  <c r="A67" i="14" a="1"/>
  <c r="A67" i="14" s="1"/>
  <c r="D68" i="13"/>
  <c r="A69" i="13" a="1"/>
  <c r="A69" i="13" s="1"/>
  <c r="H69" i="13" s="1"/>
  <c r="B68" i="13"/>
  <c r="E68" i="13"/>
  <c r="G68" i="13"/>
  <c r="F68" i="13"/>
  <c r="H68" i="13"/>
  <c r="C68" i="13"/>
  <c r="G67" i="14" l="1"/>
  <c r="E67" i="14"/>
  <c r="F67" i="14"/>
  <c r="H67" i="14"/>
  <c r="B67" i="14"/>
  <c r="D67" i="14"/>
  <c r="C67" i="14"/>
  <c r="A68" i="14" a="1"/>
  <c r="A68" i="14" s="1"/>
  <c r="D69" i="13"/>
  <c r="C69" i="13"/>
  <c r="A70" i="13" a="1"/>
  <c r="A70" i="13" s="1"/>
  <c r="B69" i="13"/>
  <c r="E69" i="13"/>
  <c r="F69" i="13"/>
  <c r="G69" i="13"/>
  <c r="G91" i="6" l="1"/>
  <c r="G68" i="14"/>
  <c r="E68" i="14"/>
  <c r="H68" i="14"/>
  <c r="A69" i="14" a="1"/>
  <c r="A69" i="14" s="1"/>
  <c r="D68" i="14"/>
  <c r="F68" i="14"/>
  <c r="C68" i="14"/>
  <c r="B68" i="14"/>
  <c r="C70" i="13"/>
  <c r="D70" i="13"/>
  <c r="F70" i="13"/>
  <c r="A71" i="13" a="1"/>
  <c r="A71" i="13" s="1"/>
  <c r="B70" i="13"/>
  <c r="E70" i="13"/>
  <c r="G70" i="13"/>
  <c r="H70" i="13"/>
  <c r="G92" i="6" l="1"/>
  <c r="G69" i="14"/>
  <c r="E69" i="14"/>
  <c r="F69" i="14"/>
  <c r="C69" i="14"/>
  <c r="H69" i="14"/>
  <c r="D69" i="14"/>
  <c r="B69" i="14"/>
  <c r="A70" i="14" a="1"/>
  <c r="A70" i="14" s="1"/>
  <c r="C71" i="13"/>
  <c r="A72" i="13" a="1"/>
  <c r="A72" i="13" s="1"/>
  <c r="B71" i="13"/>
  <c r="E71" i="13"/>
  <c r="F71" i="13"/>
  <c r="G71" i="13"/>
  <c r="H71" i="13"/>
  <c r="D71" i="13"/>
  <c r="G93" i="6" l="1"/>
  <c r="G70" i="14"/>
  <c r="H70" i="14"/>
  <c r="E70" i="14"/>
  <c r="F70" i="14"/>
  <c r="D70" i="14"/>
  <c r="C70" i="14"/>
  <c r="B70" i="14"/>
  <c r="A71" i="14" a="1"/>
  <c r="A71" i="14" s="1"/>
  <c r="A73" i="13" a="1"/>
  <c r="A73" i="13" s="1"/>
  <c r="E72" i="13"/>
  <c r="B72" i="13"/>
  <c r="F72" i="13"/>
  <c r="D72" i="13"/>
  <c r="H72" i="13"/>
  <c r="C72" i="13"/>
  <c r="G72" i="13"/>
  <c r="G94" i="6" l="1"/>
  <c r="F71" i="14"/>
  <c r="H71" i="14"/>
  <c r="G71" i="14"/>
  <c r="E71" i="14"/>
  <c r="B71" i="14"/>
  <c r="D71" i="14"/>
  <c r="C71" i="14"/>
  <c r="A72" i="14" a="1"/>
  <c r="A72" i="14" s="1"/>
  <c r="E73" i="13"/>
  <c r="A74" i="13" a="1"/>
  <c r="A74" i="13" s="1"/>
  <c r="F73" i="13"/>
  <c r="G73" i="13"/>
  <c r="H73" i="13"/>
  <c r="C73" i="13"/>
  <c r="D73" i="13"/>
  <c r="B73" i="13"/>
  <c r="G95" i="6" l="1"/>
  <c r="F72" i="14"/>
  <c r="A73" i="14" a="1"/>
  <c r="A73" i="14" s="1"/>
  <c r="E72" i="14"/>
  <c r="G72" i="14"/>
  <c r="H72" i="14"/>
  <c r="C72" i="14"/>
  <c r="I72" i="14" s="1"/>
  <c r="B72" i="14"/>
  <c r="D72" i="14"/>
  <c r="A75" i="13" a="1"/>
  <c r="A75" i="13" s="1"/>
  <c r="G74" i="13"/>
  <c r="B74" i="13"/>
  <c r="F74" i="13"/>
  <c r="D74" i="13"/>
  <c r="H74" i="13"/>
  <c r="C74" i="13"/>
  <c r="E74" i="13"/>
  <c r="G96" i="6" l="1"/>
  <c r="F73" i="14"/>
  <c r="G73" i="14"/>
  <c r="H73" i="14"/>
  <c r="A74" i="14" a="1"/>
  <c r="A74" i="14" s="1"/>
  <c r="D73" i="14"/>
  <c r="C73" i="14"/>
  <c r="B73" i="14"/>
  <c r="E73" i="14"/>
  <c r="E75" i="13"/>
  <c r="D75" i="13"/>
  <c r="C75" i="13"/>
  <c r="B75" i="13"/>
  <c r="A76" i="13" a="1"/>
  <c r="A76" i="13" s="1"/>
  <c r="F75" i="13"/>
  <c r="G75" i="13"/>
  <c r="H75" i="13"/>
  <c r="G97" i="6" l="1"/>
  <c r="B74" i="14"/>
  <c r="H74" i="14"/>
  <c r="G74" i="14"/>
  <c r="D74" i="14"/>
  <c r="A75" i="14" a="1"/>
  <c r="A75" i="14" s="1"/>
  <c r="F74" i="14"/>
  <c r="E74" i="14"/>
  <c r="C74" i="14"/>
  <c r="D76" i="13"/>
  <c r="G76" i="13"/>
  <c r="A77" i="13" a="1"/>
  <c r="A77" i="13" s="1"/>
  <c r="E76" i="13"/>
  <c r="B76" i="13"/>
  <c r="F76" i="13"/>
  <c r="C76" i="13"/>
  <c r="H76" i="13"/>
  <c r="G98" i="6" l="1"/>
  <c r="G75" i="14"/>
  <c r="H75" i="14"/>
  <c r="E75" i="14"/>
  <c r="F75" i="14"/>
  <c r="B75" i="14"/>
  <c r="D75" i="14"/>
  <c r="C75" i="14"/>
  <c r="A76" i="14" a="1"/>
  <c r="A76" i="14" s="1"/>
  <c r="D77" i="13"/>
  <c r="F77" i="13"/>
  <c r="A78" i="13" a="1"/>
  <c r="A78" i="13" s="1"/>
  <c r="G77" i="13"/>
  <c r="H77" i="13"/>
  <c r="C77" i="13"/>
  <c r="B77" i="13"/>
  <c r="E77" i="13"/>
  <c r="G99" i="6" l="1"/>
  <c r="H76" i="14"/>
  <c r="F76" i="14"/>
  <c r="G76" i="14"/>
  <c r="E76" i="14"/>
  <c r="B76" i="14"/>
  <c r="D76" i="14"/>
  <c r="C76" i="14"/>
  <c r="I76" i="14" s="1"/>
  <c r="A77" i="14" a="1"/>
  <c r="A77" i="14" s="1"/>
  <c r="D78" i="13"/>
  <c r="G78" i="13"/>
  <c r="A79" i="13" a="1"/>
  <c r="A79" i="13" s="1"/>
  <c r="F78" i="13"/>
  <c r="H78" i="13"/>
  <c r="C78" i="13"/>
  <c r="B78" i="13"/>
  <c r="E78" i="13"/>
  <c r="G100" i="6" l="1"/>
  <c r="G77" i="14"/>
  <c r="C77" i="14"/>
  <c r="I77" i="14" s="1"/>
  <c r="E77" i="14"/>
  <c r="F77" i="14"/>
  <c r="H77" i="14"/>
  <c r="D77" i="14"/>
  <c r="B77" i="14"/>
  <c r="A78" i="14" a="1"/>
  <c r="A78" i="14" s="1"/>
  <c r="A80" i="13" a="1"/>
  <c r="A80" i="13" s="1"/>
  <c r="D79" i="13"/>
  <c r="F79" i="13"/>
  <c r="G79" i="13"/>
  <c r="B79" i="13"/>
  <c r="H79" i="13"/>
  <c r="C79" i="13"/>
  <c r="E79" i="13"/>
  <c r="G101" i="6" l="1"/>
  <c r="G78" i="14"/>
  <c r="E78" i="14"/>
  <c r="D78" i="14"/>
  <c r="B78" i="14"/>
  <c r="C78" i="14"/>
  <c r="I78" i="14" s="1"/>
  <c r="H78" i="14"/>
  <c r="A79" i="14" a="1"/>
  <c r="A79" i="14" s="1"/>
  <c r="F78" i="14"/>
  <c r="H80" i="13"/>
  <c r="C80" i="13"/>
  <c r="D80" i="13"/>
  <c r="A81" i="13" a="1"/>
  <c r="A81" i="13" s="1"/>
  <c r="B80" i="13"/>
  <c r="G80" i="13"/>
  <c r="E80" i="13"/>
  <c r="F80" i="13"/>
  <c r="G102" i="6" l="1"/>
  <c r="E79" i="14"/>
  <c r="H79" i="14"/>
  <c r="F79" i="14"/>
  <c r="B79" i="14"/>
  <c r="G79" i="14"/>
  <c r="C79" i="14"/>
  <c r="I79" i="14" s="1"/>
  <c r="D79" i="14"/>
  <c r="A80" i="14" a="1"/>
  <c r="A80" i="14" s="1"/>
  <c r="D81" i="13"/>
  <c r="C81" i="13"/>
  <c r="G81" i="13"/>
  <c r="A82" i="13" a="1"/>
  <c r="A82" i="13" s="1"/>
  <c r="B81" i="13"/>
  <c r="E81" i="13"/>
  <c r="F81" i="13"/>
  <c r="H81" i="13"/>
  <c r="G103" i="6" l="1"/>
  <c r="G80" i="14"/>
  <c r="F80" i="14"/>
  <c r="E80" i="14"/>
  <c r="H80" i="14"/>
  <c r="D80" i="14"/>
  <c r="C80" i="14"/>
  <c r="I80" i="14" s="1"/>
  <c r="B80" i="14"/>
  <c r="A81" i="14" a="1"/>
  <c r="A81" i="14" s="1"/>
  <c r="D82" i="13"/>
  <c r="B82" i="13"/>
  <c r="C82" i="13"/>
  <c r="A83" i="13" a="1"/>
  <c r="A83" i="13" s="1"/>
  <c r="E82" i="13"/>
  <c r="F82" i="13"/>
  <c r="G82" i="13"/>
  <c r="H82" i="13"/>
  <c r="G104" i="6" l="1"/>
  <c r="G81" i="14"/>
  <c r="F81" i="14"/>
  <c r="H81" i="14"/>
  <c r="D81" i="14"/>
  <c r="C81" i="14"/>
  <c r="I81" i="14" s="1"/>
  <c r="E81" i="14"/>
  <c r="B81" i="14"/>
  <c r="A82" i="14" a="1"/>
  <c r="A82" i="14" s="1"/>
  <c r="B83" i="13"/>
  <c r="C83" i="13"/>
  <c r="D83" i="13"/>
  <c r="F83" i="13"/>
  <c r="G83" i="13"/>
  <c r="A84" i="13" a="1"/>
  <c r="A84" i="13" s="1"/>
  <c r="E83" i="13"/>
  <c r="H83" i="13"/>
  <c r="G105" i="6" l="1"/>
  <c r="G82" i="14"/>
  <c r="F82" i="14"/>
  <c r="B82" i="14"/>
  <c r="H82" i="14"/>
  <c r="D82" i="14"/>
  <c r="E82" i="14"/>
  <c r="C82" i="14"/>
  <c r="A83" i="14" a="1"/>
  <c r="A83" i="14" s="1"/>
  <c r="A85" i="13" a="1"/>
  <c r="A85" i="13" s="1"/>
  <c r="B84" i="13"/>
  <c r="C84" i="13"/>
  <c r="D84" i="13"/>
  <c r="E84" i="13"/>
  <c r="G84" i="13"/>
  <c r="F84" i="13"/>
  <c r="H84" i="13"/>
  <c r="G106" i="6" l="1"/>
  <c r="D83" i="14"/>
  <c r="A84" i="14" a="1"/>
  <c r="A84" i="14" s="1"/>
  <c r="G83" i="14"/>
  <c r="E83" i="14"/>
  <c r="C83" i="14"/>
  <c r="F83" i="14"/>
  <c r="H83" i="14"/>
  <c r="B83" i="14"/>
  <c r="B85" i="13"/>
  <c r="C85" i="13"/>
  <c r="E85" i="13"/>
  <c r="F85" i="13"/>
  <c r="D85" i="13"/>
  <c r="G85" i="13"/>
  <c r="A86" i="13" a="1"/>
  <c r="A86" i="13" s="1"/>
  <c r="H85" i="13"/>
  <c r="G107" i="6" l="1"/>
  <c r="E84" i="14"/>
  <c r="G84" i="14"/>
  <c r="H84" i="14"/>
  <c r="F84" i="14"/>
  <c r="D84" i="14"/>
  <c r="C84" i="14"/>
  <c r="B84" i="14"/>
  <c r="A85" i="14" a="1"/>
  <c r="A85" i="14" s="1"/>
  <c r="A87" i="13" a="1"/>
  <c r="A87" i="13" s="1"/>
  <c r="B86" i="13"/>
  <c r="C86" i="13"/>
  <c r="D86" i="13"/>
  <c r="F86" i="13"/>
  <c r="E86" i="13"/>
  <c r="G86" i="13"/>
  <c r="H86" i="13"/>
  <c r="G108" i="6" l="1"/>
  <c r="F85" i="14"/>
  <c r="D85" i="14"/>
  <c r="E85" i="14"/>
  <c r="G85" i="14"/>
  <c r="H85" i="14"/>
  <c r="C85" i="14"/>
  <c r="B85" i="14"/>
  <c r="A86" i="14" a="1"/>
  <c r="A86" i="14" s="1"/>
  <c r="A88" i="13" a="1"/>
  <c r="A88" i="13" s="1"/>
  <c r="E87" i="13"/>
  <c r="B87" i="13"/>
  <c r="F87" i="13"/>
  <c r="D87" i="13"/>
  <c r="G87" i="13"/>
  <c r="C87" i="13"/>
  <c r="H87" i="13"/>
  <c r="G109" i="6" l="1"/>
  <c r="E86" i="14"/>
  <c r="G86" i="14"/>
  <c r="F86" i="14"/>
  <c r="D86" i="14"/>
  <c r="H86" i="14"/>
  <c r="B86" i="14"/>
  <c r="C86" i="14"/>
  <c r="A87" i="14" a="1"/>
  <c r="A87" i="14" s="1"/>
  <c r="D88" i="13"/>
  <c r="G88" i="13"/>
  <c r="A89" i="13" a="1"/>
  <c r="A89" i="13" s="1"/>
  <c r="E88" i="13"/>
  <c r="B88" i="13"/>
  <c r="F88" i="13"/>
  <c r="C88" i="13"/>
  <c r="H88" i="13"/>
  <c r="G110" i="6" l="1"/>
  <c r="E87" i="14"/>
  <c r="H87" i="14"/>
  <c r="G87" i="14"/>
  <c r="F87" i="14"/>
  <c r="C87" i="14"/>
  <c r="B87" i="14"/>
  <c r="D87" i="14"/>
  <c r="A88" i="14" a="1"/>
  <c r="A88" i="14" s="1"/>
  <c r="A90" i="13" a="1"/>
  <c r="A90" i="13" s="1"/>
  <c r="F89" i="13"/>
  <c r="B89" i="13"/>
  <c r="G89" i="13"/>
  <c r="C89" i="13"/>
  <c r="H89" i="13"/>
  <c r="D89" i="13"/>
  <c r="E89" i="13"/>
  <c r="G111" i="6" l="1"/>
  <c r="G88" i="14"/>
  <c r="E88" i="14"/>
  <c r="H88" i="14"/>
  <c r="D88" i="14"/>
  <c r="F88" i="14"/>
  <c r="C88" i="14"/>
  <c r="B88" i="14"/>
  <c r="A89" i="14" a="1"/>
  <c r="A89" i="14" s="1"/>
  <c r="D90" i="13"/>
  <c r="E90" i="13"/>
  <c r="A91" i="13" a="1"/>
  <c r="A91" i="13" s="1"/>
  <c r="G90" i="13"/>
  <c r="B90" i="13"/>
  <c r="F90" i="13"/>
  <c r="C90" i="13"/>
  <c r="H90" i="13"/>
  <c r="G112" i="6" l="1"/>
  <c r="F89" i="14"/>
  <c r="G89" i="14"/>
  <c r="H89" i="14"/>
  <c r="D89" i="14"/>
  <c r="C89" i="14"/>
  <c r="B89" i="14"/>
  <c r="A90" i="14" a="1"/>
  <c r="A90" i="14" s="1"/>
  <c r="E89" i="14"/>
  <c r="H91" i="13"/>
  <c r="A92" i="13" a="1"/>
  <c r="A92" i="13" s="1"/>
  <c r="B91" i="13"/>
  <c r="D91" i="13"/>
  <c r="E91" i="13"/>
  <c r="F91" i="13"/>
  <c r="G91" i="13"/>
  <c r="C91" i="13"/>
  <c r="G113" i="6" l="1"/>
  <c r="E90" i="14"/>
  <c r="G90" i="14"/>
  <c r="D90" i="14"/>
  <c r="B90" i="14"/>
  <c r="A91" i="14" a="1"/>
  <c r="A91" i="14" s="1"/>
  <c r="F90" i="14"/>
  <c r="H90" i="14"/>
  <c r="C90" i="14"/>
  <c r="A93" i="13" a="1"/>
  <c r="A93" i="13" s="1"/>
  <c r="E92" i="13"/>
  <c r="D92" i="13"/>
  <c r="F92" i="13"/>
  <c r="B92" i="13"/>
  <c r="H92" i="13"/>
  <c r="C92" i="13"/>
  <c r="G92" i="13"/>
  <c r="G114" i="6" l="1"/>
  <c r="B91" i="14"/>
  <c r="D91" i="14"/>
  <c r="E91" i="14"/>
  <c r="G91" i="14"/>
  <c r="F91" i="14"/>
  <c r="H91" i="14"/>
  <c r="C91" i="14"/>
  <c r="A92" i="14" a="1"/>
  <c r="A92" i="14" s="1"/>
  <c r="A94" i="13" a="1"/>
  <c r="A94" i="13" s="1"/>
  <c r="E93" i="13"/>
  <c r="B93" i="13"/>
  <c r="F93" i="13"/>
  <c r="C93" i="13"/>
  <c r="G93" i="13"/>
  <c r="D93" i="13"/>
  <c r="H93" i="13"/>
  <c r="G115" i="6" l="1"/>
  <c r="H92" i="14"/>
  <c r="E92" i="14"/>
  <c r="F92" i="14"/>
  <c r="C92" i="14"/>
  <c r="B92" i="14"/>
  <c r="A93" i="14" a="1"/>
  <c r="A93" i="14" s="1"/>
  <c r="G92" i="14"/>
  <c r="D92" i="14"/>
  <c r="A95" i="13" a="1"/>
  <c r="A95" i="13" s="1"/>
  <c r="E94" i="13"/>
  <c r="B94" i="13"/>
  <c r="F94" i="13"/>
  <c r="C94" i="13"/>
  <c r="H94" i="13"/>
  <c r="D94" i="13"/>
  <c r="G94" i="13"/>
  <c r="G116" i="6" l="1"/>
  <c r="C93" i="14"/>
  <c r="E93" i="14"/>
  <c r="G93" i="14"/>
  <c r="F93" i="14"/>
  <c r="H93" i="14"/>
  <c r="D93" i="14"/>
  <c r="B93" i="14"/>
  <c r="A94" i="14" a="1"/>
  <c r="A94" i="14" s="1"/>
  <c r="E95" i="13"/>
  <c r="A96" i="13" a="1"/>
  <c r="A96" i="13" s="1"/>
  <c r="F95" i="13"/>
  <c r="B95" i="13"/>
  <c r="G95" i="13"/>
  <c r="C95" i="13"/>
  <c r="H95" i="13"/>
  <c r="D95" i="13"/>
  <c r="G117" i="6" l="1"/>
  <c r="G94" i="14"/>
  <c r="H94" i="14"/>
  <c r="F94" i="14"/>
  <c r="A95" i="14" a="1"/>
  <c r="A95" i="14" s="1"/>
  <c r="E94" i="14"/>
  <c r="D94" i="14"/>
  <c r="B94" i="14"/>
  <c r="C94" i="14"/>
  <c r="A97" i="13" a="1"/>
  <c r="A97" i="13" s="1"/>
  <c r="E96" i="13"/>
  <c r="C96" i="13"/>
  <c r="F96" i="13"/>
  <c r="B96" i="13"/>
  <c r="G96" i="13"/>
  <c r="D96" i="13"/>
  <c r="H96" i="13"/>
  <c r="G118" i="6" l="1"/>
  <c r="G95" i="14"/>
  <c r="F95" i="14"/>
  <c r="E95" i="14"/>
  <c r="C95" i="14"/>
  <c r="H95" i="14"/>
  <c r="B95" i="14"/>
  <c r="D95" i="14"/>
  <c r="A96" i="14" a="1"/>
  <c r="A96" i="14" s="1"/>
  <c r="E97" i="13"/>
  <c r="A98" i="13" a="1"/>
  <c r="A98" i="13" s="1"/>
  <c r="F97" i="13"/>
  <c r="B97" i="13"/>
  <c r="G97" i="13"/>
  <c r="D97" i="13"/>
  <c r="H97" i="13"/>
  <c r="C97" i="13"/>
  <c r="G119" i="6" l="1"/>
  <c r="F96" i="14"/>
  <c r="G96" i="14"/>
  <c r="A97" i="14" a="1"/>
  <c r="A97" i="14" s="1"/>
  <c r="H96" i="14"/>
  <c r="D96" i="14"/>
  <c r="E96" i="14"/>
  <c r="B96" i="14"/>
  <c r="C96" i="14"/>
  <c r="A99" i="13" a="1"/>
  <c r="A99" i="13" s="1"/>
  <c r="E98" i="13"/>
  <c r="B98" i="13"/>
  <c r="F98" i="13"/>
  <c r="C98" i="13"/>
  <c r="H98" i="13"/>
  <c r="D98" i="13"/>
  <c r="G98" i="13"/>
  <c r="G120" i="6" l="1"/>
  <c r="A98" i="14" a="1"/>
  <c r="A98" i="14" s="1"/>
  <c r="D97" i="14"/>
  <c r="F97" i="14"/>
  <c r="G97" i="14"/>
  <c r="H97" i="14"/>
  <c r="C97" i="14"/>
  <c r="B97" i="14"/>
  <c r="E97" i="14"/>
  <c r="E99" i="13"/>
  <c r="A100" i="13" a="1"/>
  <c r="A100" i="13" s="1"/>
  <c r="F99" i="13"/>
  <c r="B99" i="13"/>
  <c r="G99" i="13"/>
  <c r="C99" i="13"/>
  <c r="H99" i="13"/>
  <c r="D99" i="13"/>
  <c r="G121" i="6" l="1"/>
  <c r="A99" i="14" a="1"/>
  <c r="A99" i="14" s="1"/>
  <c r="H98" i="14"/>
  <c r="D98" i="14"/>
  <c r="C98" i="14"/>
  <c r="E98" i="14"/>
  <c r="F98" i="14"/>
  <c r="G98" i="14"/>
  <c r="B98" i="14"/>
  <c r="C100" i="13"/>
  <c r="B100" i="13"/>
  <c r="E100" i="13"/>
  <c r="F100" i="13"/>
  <c r="D100" i="13"/>
  <c r="G100" i="13"/>
  <c r="A101" i="13" a="1"/>
  <c r="A101" i="13" s="1"/>
  <c r="H100" i="13"/>
  <c r="H101" i="13" l="1"/>
  <c r="D99" i="14"/>
  <c r="H99" i="14"/>
  <c r="A100" i="14" a="1"/>
  <c r="A100" i="14" s="1"/>
  <c r="G99" i="14"/>
  <c r="E99" i="14"/>
  <c r="F99" i="14"/>
  <c r="B99" i="14"/>
  <c r="C99" i="14"/>
  <c r="B101" i="13"/>
  <c r="D101" i="13"/>
  <c r="C101" i="13"/>
  <c r="G101" i="13"/>
  <c r="A102" i="13" a="1"/>
  <c r="A102" i="13" s="1"/>
  <c r="E101" i="13"/>
  <c r="F101" i="13"/>
  <c r="G122" i="6" l="1"/>
  <c r="H102" i="13"/>
  <c r="A101" i="14" a="1"/>
  <c r="A101" i="14" s="1"/>
  <c r="H100" i="14"/>
  <c r="C100" i="14"/>
  <c r="D100" i="14"/>
  <c r="B100" i="14"/>
  <c r="G100" i="14"/>
  <c r="E100" i="14"/>
  <c r="F100" i="14"/>
  <c r="G102" i="13"/>
  <c r="A103" i="13" a="1"/>
  <c r="A103" i="13" s="1"/>
  <c r="D102" i="13"/>
  <c r="B102" i="13"/>
  <c r="C102" i="13"/>
  <c r="E102" i="13"/>
  <c r="F102" i="13"/>
  <c r="G123" i="6" l="1"/>
  <c r="E103" i="13"/>
  <c r="D101" i="14"/>
  <c r="B101" i="14"/>
  <c r="C101" i="14"/>
  <c r="E101" i="14"/>
  <c r="G101" i="14"/>
  <c r="A102" i="14" a="1"/>
  <c r="A102" i="14" s="1"/>
  <c r="F101" i="14"/>
  <c r="H101" i="14"/>
  <c r="A104" i="13" a="1"/>
  <c r="A104" i="13" s="1"/>
  <c r="F103" i="13"/>
  <c r="D103" i="13"/>
  <c r="G103" i="13"/>
  <c r="B103" i="13"/>
  <c r="H103" i="13"/>
  <c r="C103" i="13"/>
  <c r="G124" i="6" l="1"/>
  <c r="G104" i="13"/>
  <c r="B102" i="14"/>
  <c r="D102" i="14"/>
  <c r="C102" i="14"/>
  <c r="E102" i="14"/>
  <c r="G102" i="14"/>
  <c r="H102" i="14"/>
  <c r="A103" i="14" a="1"/>
  <c r="A103" i="14" s="1"/>
  <c r="F102" i="14"/>
  <c r="A105" i="13" a="1"/>
  <c r="A105" i="13" s="1"/>
  <c r="B104" i="13"/>
  <c r="C104" i="13"/>
  <c r="H104" i="13"/>
  <c r="D104" i="13"/>
  <c r="E104" i="13"/>
  <c r="F104" i="13"/>
  <c r="G125" i="6" l="1"/>
  <c r="H105" i="13"/>
  <c r="C103" i="14"/>
  <c r="B103" i="14"/>
  <c r="D103" i="14"/>
  <c r="F103" i="14"/>
  <c r="G103" i="14"/>
  <c r="E103" i="14"/>
  <c r="H103" i="14"/>
  <c r="A104" i="14" a="1"/>
  <c r="A104" i="14" s="1"/>
  <c r="A106" i="13" a="1"/>
  <c r="A106" i="13" s="1"/>
  <c r="B105" i="13"/>
  <c r="E105" i="13"/>
  <c r="C105" i="13"/>
  <c r="F105" i="13"/>
  <c r="D105" i="13"/>
  <c r="G105" i="13"/>
  <c r="G126" i="6" l="1"/>
  <c r="D106" i="13"/>
  <c r="C104" i="14"/>
  <c r="D104" i="14"/>
  <c r="A105" i="14" a="1"/>
  <c r="A105" i="14" s="1"/>
  <c r="E104" i="14"/>
  <c r="B104" i="14"/>
  <c r="G104" i="14"/>
  <c r="F104" i="14"/>
  <c r="H104" i="14"/>
  <c r="E106" i="13"/>
  <c r="A107" i="13" a="1"/>
  <c r="A107" i="13" s="1"/>
  <c r="F106" i="13"/>
  <c r="B106" i="13"/>
  <c r="H106" i="13"/>
  <c r="C106" i="13"/>
  <c r="G106" i="13"/>
  <c r="G127" i="6" l="1"/>
  <c r="H107" i="13"/>
  <c r="G105" i="14"/>
  <c r="H105" i="14"/>
  <c r="C105" i="14"/>
  <c r="D105" i="14"/>
  <c r="B105" i="14"/>
  <c r="A106" i="14" a="1"/>
  <c r="A106" i="14" s="1"/>
  <c r="E105" i="14"/>
  <c r="F105" i="14"/>
  <c r="C107" i="13"/>
  <c r="E107" i="13"/>
  <c r="B107" i="13"/>
  <c r="F107" i="13"/>
  <c r="D107" i="13"/>
  <c r="G107" i="13"/>
  <c r="A108" i="13" a="1"/>
  <c r="A108" i="13" s="1"/>
  <c r="G128" i="6" l="1"/>
  <c r="G130" i="6"/>
  <c r="D106" i="14"/>
  <c r="B106" i="14"/>
  <c r="C106" i="14"/>
  <c r="F106" i="14"/>
  <c r="E106" i="14"/>
  <c r="G106" i="14"/>
  <c r="H106" i="14"/>
  <c r="A107" i="14" a="1"/>
  <c r="A107" i="14" s="1"/>
  <c r="A109" i="13" a="1"/>
  <c r="A109" i="13" s="1"/>
  <c r="E108" i="13"/>
  <c r="B108" i="13"/>
  <c r="F108" i="13"/>
  <c r="D108" i="13"/>
  <c r="G108" i="13"/>
  <c r="C108" i="13"/>
  <c r="H108" i="13"/>
  <c r="G129" i="6" l="1"/>
  <c r="G131" i="6"/>
  <c r="A108" i="14" a="1"/>
  <c r="A108" i="14" s="1"/>
  <c r="E107" i="14"/>
  <c r="F107" i="14"/>
  <c r="C107" i="14"/>
  <c r="B107" i="14"/>
  <c r="D107" i="14"/>
  <c r="G107" i="14"/>
  <c r="H107" i="14"/>
  <c r="A110" i="13" a="1"/>
  <c r="A110" i="13" s="1"/>
  <c r="D109" i="13"/>
  <c r="B109" i="13"/>
  <c r="C109" i="13"/>
  <c r="F109" i="13"/>
  <c r="G109" i="13"/>
  <c r="H109" i="13"/>
  <c r="E109" i="13"/>
  <c r="G132" i="6" l="1"/>
  <c r="A109" i="14" a="1"/>
  <c r="A109" i="14" s="1"/>
  <c r="F108" i="14"/>
  <c r="C108" i="14"/>
  <c r="B108" i="14"/>
  <c r="D108" i="14"/>
  <c r="G108" i="14"/>
  <c r="E108" i="14"/>
  <c r="H108" i="14"/>
  <c r="B110" i="13"/>
  <c r="F110" i="13"/>
  <c r="C110" i="13"/>
  <c r="H110" i="13"/>
  <c r="D110" i="13"/>
  <c r="A111" i="13" a="1"/>
  <c r="A111" i="13" s="1"/>
  <c r="E110" i="13"/>
  <c r="G110" i="13"/>
  <c r="G133" i="6" l="1"/>
  <c r="A110" i="14" a="1"/>
  <c r="A110" i="14" s="1"/>
  <c r="H109" i="14"/>
  <c r="D109" i="14"/>
  <c r="C109" i="14"/>
  <c r="B109" i="14"/>
  <c r="E109" i="14"/>
  <c r="G109" i="14"/>
  <c r="F109" i="14"/>
  <c r="A112" i="13" a="1"/>
  <c r="A112" i="13" s="1"/>
  <c r="F111" i="13"/>
  <c r="B111" i="13"/>
  <c r="G111" i="13"/>
  <c r="C111" i="13"/>
  <c r="H111" i="13"/>
  <c r="D111" i="13"/>
  <c r="E111" i="13"/>
  <c r="G134" i="6" l="1"/>
  <c r="A111" i="14" a="1"/>
  <c r="A111" i="14" s="1"/>
  <c r="H110" i="14"/>
  <c r="D110" i="14"/>
  <c r="B110" i="14"/>
  <c r="C110" i="14"/>
  <c r="F110" i="14"/>
  <c r="E110" i="14"/>
  <c r="G110" i="14"/>
  <c r="A113" i="13" a="1"/>
  <c r="A113" i="13" s="1"/>
  <c r="E112" i="13"/>
  <c r="B112" i="13"/>
  <c r="F112" i="13"/>
  <c r="C112" i="13"/>
  <c r="G112" i="13"/>
  <c r="D112" i="13"/>
  <c r="H112" i="13"/>
  <c r="G135" i="6" l="1"/>
  <c r="A112" i="14" a="1"/>
  <c r="A112" i="14" s="1"/>
  <c r="H111" i="14"/>
  <c r="C111" i="14"/>
  <c r="B111" i="14"/>
  <c r="D111" i="14"/>
  <c r="G111" i="14"/>
  <c r="F111" i="14"/>
  <c r="E111" i="14"/>
  <c r="A114" i="13" a="1"/>
  <c r="A114" i="13" s="1"/>
  <c r="F113" i="13"/>
  <c r="B113" i="13"/>
  <c r="G113" i="13"/>
  <c r="C113" i="13"/>
  <c r="H113" i="13"/>
  <c r="D113" i="13"/>
  <c r="E113" i="13"/>
  <c r="G136" i="6" l="1"/>
  <c r="A113" i="14" a="1"/>
  <c r="A113" i="14" s="1"/>
  <c r="H113" i="14" s="1"/>
  <c r="H112" i="14"/>
  <c r="D112" i="14"/>
  <c r="B112" i="14"/>
  <c r="C112" i="14"/>
  <c r="F112" i="14"/>
  <c r="E112" i="14"/>
  <c r="G112" i="14"/>
  <c r="A115" i="13" a="1"/>
  <c r="A115" i="13" s="1"/>
  <c r="F114" i="13"/>
  <c r="B114" i="13"/>
  <c r="H114" i="13"/>
  <c r="C114" i="13"/>
  <c r="G114" i="13"/>
  <c r="D114" i="13"/>
  <c r="E114" i="13"/>
  <c r="G137" i="6" l="1"/>
  <c r="A114" i="14" a="1"/>
  <c r="A114" i="14" s="1"/>
  <c r="E114" i="14" s="1"/>
  <c r="F113" i="14"/>
  <c r="E113" i="14"/>
  <c r="D113" i="14"/>
  <c r="C113" i="14"/>
  <c r="B113" i="14"/>
  <c r="G113" i="14"/>
  <c r="A116" i="13" a="1"/>
  <c r="A116" i="13" s="1"/>
  <c r="E115" i="13"/>
  <c r="D115" i="13"/>
  <c r="F115" i="13"/>
  <c r="B115" i="13"/>
  <c r="G115" i="13"/>
  <c r="C115" i="13"/>
  <c r="H115" i="13"/>
  <c r="G138" i="6" l="1"/>
  <c r="B114" i="14"/>
  <c r="C114" i="14"/>
  <c r="D114" i="14"/>
  <c r="A115" i="14" a="1"/>
  <c r="A115" i="14" s="1"/>
  <c r="H115" i="14" s="1"/>
  <c r="H114" i="14"/>
  <c r="F114" i="14"/>
  <c r="G114" i="14"/>
  <c r="A117" i="13" a="1"/>
  <c r="A117" i="13" s="1"/>
  <c r="H116" i="13"/>
  <c r="B116" i="13"/>
  <c r="E116" i="13"/>
  <c r="C116" i="13"/>
  <c r="F116" i="13"/>
  <c r="D116" i="13"/>
  <c r="G116" i="13"/>
  <c r="H117" i="13" l="1"/>
  <c r="B115" i="14"/>
  <c r="C115" i="14"/>
  <c r="D115" i="14"/>
  <c r="A116" i="14" a="1"/>
  <c r="A116" i="14" s="1"/>
  <c r="H116" i="14" s="1"/>
  <c r="G115" i="14"/>
  <c r="E115" i="14"/>
  <c r="F115" i="14"/>
  <c r="G117" i="13"/>
  <c r="A118" i="13" a="1"/>
  <c r="A118" i="13" s="1"/>
  <c r="C117" i="13"/>
  <c r="B117" i="13"/>
  <c r="D117" i="13"/>
  <c r="E117" i="13"/>
  <c r="F117" i="13"/>
  <c r="G118" i="13" l="1"/>
  <c r="A117" i="14" a="1"/>
  <c r="A117" i="14" s="1"/>
  <c r="H117" i="14" s="1"/>
  <c r="G116" i="14"/>
  <c r="D116" i="14"/>
  <c r="C116" i="14"/>
  <c r="B116" i="14"/>
  <c r="F116" i="14"/>
  <c r="E116" i="14"/>
  <c r="D118" i="13"/>
  <c r="E118" i="13"/>
  <c r="B118" i="13"/>
  <c r="F118" i="13"/>
  <c r="C118" i="13"/>
  <c r="H118" i="13"/>
  <c r="A119" i="13" a="1"/>
  <c r="A119" i="13" s="1"/>
  <c r="G119" i="13" l="1"/>
  <c r="A118" i="14" a="1"/>
  <c r="A118" i="14" s="1"/>
  <c r="H118" i="14" s="1"/>
  <c r="G117" i="14"/>
  <c r="F117" i="14"/>
  <c r="D117" i="14"/>
  <c r="C117" i="14"/>
  <c r="B117" i="14"/>
  <c r="E117" i="14"/>
  <c r="H119" i="13"/>
  <c r="E119" i="13"/>
  <c r="A120" i="13" a="1"/>
  <c r="A120" i="13" s="1"/>
  <c r="D119" i="13"/>
  <c r="B119" i="13"/>
  <c r="C119" i="13"/>
  <c r="F119" i="13"/>
  <c r="C120" i="13" l="1"/>
  <c r="A119" i="14" a="1"/>
  <c r="A119" i="14" s="1"/>
  <c r="H119" i="14" s="1"/>
  <c r="F118" i="14"/>
  <c r="E118" i="14"/>
  <c r="D118" i="14"/>
  <c r="B118" i="14"/>
  <c r="C118" i="14"/>
  <c r="G118" i="14"/>
  <c r="A121" i="13" a="1"/>
  <c r="A121" i="13" s="1"/>
  <c r="D120" i="13"/>
  <c r="E120" i="13"/>
  <c r="F120" i="13"/>
  <c r="G120" i="13"/>
  <c r="H120" i="13"/>
  <c r="B120" i="13"/>
  <c r="C121" i="13" l="1"/>
  <c r="E119" i="14"/>
  <c r="G119" i="14"/>
  <c r="B119" i="14"/>
  <c r="C119" i="14"/>
  <c r="D119" i="14"/>
  <c r="A120" i="14" a="1"/>
  <c r="A120" i="14" s="1"/>
  <c r="E120" i="14" s="1"/>
  <c r="F119" i="14"/>
  <c r="A122" i="13" a="1"/>
  <c r="A122" i="13" s="1"/>
  <c r="E121" i="13"/>
  <c r="F121" i="13"/>
  <c r="G121" i="13"/>
  <c r="H121" i="13"/>
  <c r="D121" i="13"/>
  <c r="B121" i="13"/>
  <c r="D122" i="13" l="1"/>
  <c r="A121" i="14" a="1"/>
  <c r="A121" i="14" s="1"/>
  <c r="B121" i="14" s="1"/>
  <c r="G120" i="14"/>
  <c r="D120" i="14"/>
  <c r="C120" i="14"/>
  <c r="B120" i="14"/>
  <c r="F120" i="14"/>
  <c r="H120" i="14"/>
  <c r="A123" i="13" a="1"/>
  <c r="A123" i="13" s="1"/>
  <c r="B122" i="13"/>
  <c r="C122" i="13"/>
  <c r="E122" i="13"/>
  <c r="F122" i="13"/>
  <c r="H122" i="13"/>
  <c r="G122" i="13"/>
  <c r="C123" i="13" l="1"/>
  <c r="D121" i="14"/>
  <c r="C121" i="14"/>
  <c r="A122" i="14" a="1"/>
  <c r="A122" i="14" s="1"/>
  <c r="G122" i="14" s="1"/>
  <c r="E121" i="14"/>
  <c r="F121" i="14"/>
  <c r="H121" i="14"/>
  <c r="G121" i="14"/>
  <c r="E123" i="13"/>
  <c r="F123" i="13"/>
  <c r="G123" i="13"/>
  <c r="H123" i="13"/>
  <c r="D123" i="13"/>
  <c r="B123" i="13"/>
  <c r="A124" i="13" a="1"/>
  <c r="A124" i="13" s="1"/>
  <c r="A125" i="13" l="1" a="1"/>
  <c r="A125" i="13" s="1"/>
  <c r="A123" i="14" a="1"/>
  <c r="A123" i="14" s="1"/>
  <c r="D123" i="14" s="1"/>
  <c r="H122" i="14"/>
  <c r="F122" i="14"/>
  <c r="B122" i="14"/>
  <c r="D122" i="14"/>
  <c r="C122" i="14"/>
  <c r="E122" i="14"/>
  <c r="B124" i="13"/>
  <c r="H124" i="13"/>
  <c r="C124" i="13"/>
  <c r="G124" i="13"/>
  <c r="F124" i="13"/>
  <c r="E124" i="13"/>
  <c r="D124" i="13"/>
  <c r="A126" i="13" l="1" a="1"/>
  <c r="A126" i="13" s="1"/>
  <c r="D126" i="13" s="1"/>
  <c r="B125" i="13"/>
  <c r="C125" i="13"/>
  <c r="D125" i="13"/>
  <c r="E125" i="13"/>
  <c r="F125" i="13"/>
  <c r="G125" i="13"/>
  <c r="H125" i="13"/>
  <c r="A124" i="14" a="1"/>
  <c r="A124" i="14" s="1"/>
  <c r="G124" i="14" s="1"/>
  <c r="E123" i="14"/>
  <c r="G123" i="14"/>
  <c r="F123" i="14"/>
  <c r="H123" i="14"/>
  <c r="C123" i="14"/>
  <c r="B123" i="14"/>
  <c r="B126" i="13" l="1"/>
  <c r="G126" i="13"/>
  <c r="A127" i="13" a="1"/>
  <c r="A127" i="13" s="1"/>
  <c r="E126" i="13"/>
  <c r="F126" i="13"/>
  <c r="H126" i="13"/>
  <c r="C126" i="13"/>
  <c r="A125" i="14" a="1"/>
  <c r="A125" i="14" s="1"/>
  <c r="F125" i="14" s="1"/>
  <c r="H124" i="14"/>
  <c r="E124" i="14"/>
  <c r="D124" i="14"/>
  <c r="C124" i="14"/>
  <c r="B124" i="14"/>
  <c r="F124" i="14"/>
  <c r="D127" i="13" l="1"/>
  <c r="H127" i="13"/>
  <c r="E127" i="13"/>
  <c r="G127" i="13"/>
  <c r="A128" i="13" a="1"/>
  <c r="A128" i="13" s="1"/>
  <c r="B127" i="13"/>
  <c r="C127" i="13"/>
  <c r="F127" i="13"/>
  <c r="A126" i="14" a="1"/>
  <c r="A126" i="14" s="1"/>
  <c r="H126" i="14" s="1"/>
  <c r="H125" i="14"/>
  <c r="C125" i="14"/>
  <c r="D125" i="14"/>
  <c r="B125" i="14"/>
  <c r="G125" i="14"/>
  <c r="E125" i="14"/>
  <c r="A129" i="13" l="1" a="1"/>
  <c r="A129" i="13" s="1"/>
  <c r="C129" i="13" s="1"/>
  <c r="B128" i="13"/>
  <c r="C128" i="13"/>
  <c r="D128" i="13"/>
  <c r="G128" i="13"/>
  <c r="H128" i="13"/>
  <c r="E128" i="13"/>
  <c r="F128" i="13"/>
  <c r="A127" i="14" a="1"/>
  <c r="A127" i="14" s="1"/>
  <c r="H127" i="14" s="1"/>
  <c r="F126" i="14"/>
  <c r="D126" i="14"/>
  <c r="B126" i="14"/>
  <c r="C126" i="14"/>
  <c r="E126" i="14"/>
  <c r="G126" i="14"/>
  <c r="A130" i="13" l="1" a="1"/>
  <c r="A130" i="13" s="1"/>
  <c r="B129" i="13"/>
  <c r="F129" i="13"/>
  <c r="H129" i="13"/>
  <c r="E129" i="13"/>
  <c r="G129" i="13"/>
  <c r="D129" i="13"/>
  <c r="A128" i="14" a="1"/>
  <c r="A128" i="14" s="1"/>
  <c r="E128" i="14" s="1"/>
  <c r="E127" i="14"/>
  <c r="G127" i="14"/>
  <c r="C127" i="14"/>
  <c r="B127" i="14"/>
  <c r="D127" i="14"/>
  <c r="F127" i="14"/>
  <c r="A131" i="13" l="1" a="1"/>
  <c r="A131" i="13" s="1"/>
  <c r="D131" i="13" s="1"/>
  <c r="G130" i="13"/>
  <c r="E130" i="13"/>
  <c r="F130" i="13"/>
  <c r="B130" i="13"/>
  <c r="D130" i="13"/>
  <c r="C130" i="13"/>
  <c r="H130" i="13"/>
  <c r="G128" i="14"/>
  <c r="H128" i="14"/>
  <c r="C128" i="14"/>
  <c r="B128" i="14"/>
  <c r="D128" i="14"/>
  <c r="F128" i="14"/>
  <c r="A129" i="14" a="1"/>
  <c r="A129" i="14" s="1"/>
  <c r="G129" i="14" s="1"/>
  <c r="F131" i="13" l="1"/>
  <c r="A132" i="13" a="1"/>
  <c r="A132" i="13" s="1"/>
  <c r="B131" i="13"/>
  <c r="H131" i="13"/>
  <c r="E131" i="13"/>
  <c r="G131" i="13"/>
  <c r="C131" i="13"/>
  <c r="E129" i="14"/>
  <c r="D129" i="14"/>
  <c r="C129" i="14"/>
  <c r="B129" i="14"/>
  <c r="A130" i="14" a="1"/>
  <c r="A130" i="14" s="1"/>
  <c r="G130" i="14" s="1"/>
  <c r="F129" i="14"/>
  <c r="H129" i="14"/>
  <c r="D132" i="13" l="1"/>
  <c r="A133" i="13" a="1"/>
  <c r="A133" i="13" s="1"/>
  <c r="B132" i="13"/>
  <c r="C132" i="13"/>
  <c r="E132" i="13"/>
  <c r="G132" i="13"/>
  <c r="F132" i="13"/>
  <c r="H132" i="13"/>
  <c r="A131" i="14" a="1"/>
  <c r="A131" i="14" s="1"/>
  <c r="H131" i="14" s="1"/>
  <c r="H130" i="14"/>
  <c r="D130" i="14"/>
  <c r="B130" i="14"/>
  <c r="C130" i="14"/>
  <c r="E130" i="14"/>
  <c r="F130" i="14"/>
  <c r="G133" i="13" l="1"/>
  <c r="C133" i="13"/>
  <c r="A134" i="13" a="1"/>
  <c r="A134" i="13" s="1"/>
  <c r="D134" i="13" s="1"/>
  <c r="B133" i="13"/>
  <c r="D133" i="13"/>
  <c r="F133" i="13"/>
  <c r="H133" i="13"/>
  <c r="E133" i="13"/>
  <c r="A132" i="14" a="1"/>
  <c r="A132" i="14" s="1"/>
  <c r="F132" i="14" s="1"/>
  <c r="G131" i="14"/>
  <c r="C131" i="14"/>
  <c r="B131" i="14"/>
  <c r="D131" i="14"/>
  <c r="E131" i="14"/>
  <c r="F131" i="14"/>
  <c r="A135" i="13" l="1" a="1"/>
  <c r="A135" i="13" s="1"/>
  <c r="B134" i="13"/>
  <c r="G134" i="13"/>
  <c r="E134" i="13"/>
  <c r="F134" i="13"/>
  <c r="H134" i="13"/>
  <c r="C134" i="13"/>
  <c r="A133" i="14" a="1"/>
  <c r="A133" i="14" s="1"/>
  <c r="C133" i="14" s="1"/>
  <c r="H132" i="14"/>
  <c r="G132" i="14"/>
  <c r="B132" i="14"/>
  <c r="D132" i="14"/>
  <c r="C132" i="14"/>
  <c r="E132" i="14"/>
  <c r="B135" i="13" l="1"/>
  <c r="F135" i="13"/>
  <c r="H135" i="13"/>
  <c r="E135" i="13"/>
  <c r="G135" i="13"/>
  <c r="D135" i="13"/>
  <c r="C135" i="13"/>
  <c r="A136" i="13" a="1"/>
  <c r="A136" i="13" s="1"/>
  <c r="A134" i="14" a="1"/>
  <c r="A134" i="14" s="1"/>
  <c r="C134" i="14" s="1"/>
  <c r="G133" i="14"/>
  <c r="E133" i="14"/>
  <c r="F133" i="14"/>
  <c r="B133" i="14"/>
  <c r="H133" i="14"/>
  <c r="D133" i="14"/>
  <c r="C136" i="13" l="1"/>
  <c r="H136" i="13"/>
  <c r="D136" i="13"/>
  <c r="G136" i="13"/>
  <c r="B136" i="13"/>
  <c r="E136" i="13"/>
  <c r="F136" i="13"/>
  <c r="A137" i="13" a="1"/>
  <c r="A137" i="13" s="1"/>
  <c r="A135" i="14" a="1"/>
  <c r="A135" i="14" s="1"/>
  <c r="A136" i="14" s="1" a="1"/>
  <c r="A136" i="14" s="1"/>
  <c r="F134" i="14"/>
  <c r="E134" i="14"/>
  <c r="G134" i="14"/>
  <c r="H134" i="14"/>
  <c r="D134" i="14"/>
  <c r="B134" i="14"/>
  <c r="A138" i="13" l="1" a="1"/>
  <c r="A138" i="13" s="1"/>
  <c r="C137" i="13"/>
  <c r="D137" i="13"/>
  <c r="F137" i="13"/>
  <c r="B137" i="13"/>
  <c r="G137" i="13"/>
  <c r="E137" i="13"/>
  <c r="H137" i="13"/>
  <c r="E135" i="14"/>
  <c r="F135" i="14"/>
  <c r="H135" i="14"/>
  <c r="G135" i="14"/>
  <c r="B135" i="14"/>
  <c r="C135" i="14"/>
  <c r="D135" i="14"/>
  <c r="E136" i="14"/>
  <c r="H136" i="14"/>
  <c r="G136" i="14"/>
  <c r="F136" i="14"/>
  <c r="A137" i="14" a="1"/>
  <c r="A137" i="14" s="1"/>
  <c r="B136" i="14"/>
  <c r="C136" i="14"/>
  <c r="D136" i="14"/>
  <c r="B138" i="13" l="1"/>
  <c r="E138" i="13"/>
  <c r="G138" i="13"/>
  <c r="C138" i="13"/>
  <c r="D138" i="13"/>
  <c r="H138" i="13"/>
  <c r="F138" i="13"/>
  <c r="A139" i="13" a="1"/>
  <c r="A139" i="13" s="1"/>
  <c r="G137" i="14"/>
  <c r="H137" i="14"/>
  <c r="F137" i="14"/>
  <c r="E137" i="14"/>
  <c r="A138" i="14" a="1"/>
  <c r="A138" i="14" s="1"/>
  <c r="B137" i="14"/>
  <c r="C137" i="14"/>
  <c r="D137" i="14"/>
  <c r="C139" i="13" l="1"/>
  <c r="D139" i="13"/>
  <c r="B139" i="13"/>
  <c r="G139" i="13"/>
  <c r="E139" i="13"/>
  <c r="H139" i="13"/>
  <c r="F139" i="13"/>
  <c r="A140" i="13" a="1"/>
  <c r="A140" i="13" s="1"/>
  <c r="A141" i="13" s="1" a="1"/>
  <c r="A141" i="13" s="1"/>
  <c r="G138" i="14"/>
  <c r="F138" i="14"/>
  <c r="E138" i="14"/>
  <c r="H138" i="14"/>
  <c r="A139" i="14" a="1"/>
  <c r="A139" i="14" s="1"/>
  <c r="C138" i="14"/>
  <c r="D138" i="14"/>
  <c r="B138" i="14"/>
  <c r="H141" i="13" l="1"/>
  <c r="G141" i="13"/>
  <c r="C141" i="13"/>
  <c r="E141" i="13"/>
  <c r="D141" i="13"/>
  <c r="F141" i="13"/>
  <c r="B141" i="13"/>
  <c r="H140" i="13"/>
  <c r="F140" i="13"/>
  <c r="D140" i="13"/>
  <c r="C140" i="13"/>
  <c r="B140" i="13"/>
  <c r="G140" i="13"/>
  <c r="E140" i="13"/>
  <c r="A142" i="13" a="1"/>
  <c r="A142" i="13" s="1"/>
  <c r="H139" i="14"/>
  <c r="F139" i="14"/>
  <c r="E139" i="14"/>
  <c r="G139" i="14"/>
  <c r="A140" i="14" a="1"/>
  <c r="A140" i="14" s="1"/>
  <c r="D139" i="14"/>
  <c r="B139" i="14"/>
  <c r="C139" i="14"/>
  <c r="A143" i="13" l="1" a="1"/>
  <c r="A143" i="13" s="1"/>
  <c r="D142" i="13"/>
  <c r="C142" i="13"/>
  <c r="F142" i="13"/>
  <c r="H142" i="13"/>
  <c r="E142" i="13"/>
  <c r="B142" i="13"/>
  <c r="G142" i="13"/>
  <c r="G140" i="14"/>
  <c r="F140" i="14"/>
  <c r="E140" i="14"/>
  <c r="H140" i="14"/>
  <c r="A141" i="14" a="1"/>
  <c r="A141" i="14" s="1"/>
  <c r="B140" i="14"/>
  <c r="C140" i="14"/>
  <c r="D140" i="14"/>
  <c r="F143" i="13" l="1"/>
  <c r="H143" i="13"/>
  <c r="E143" i="13"/>
  <c r="G143" i="13"/>
  <c r="B143" i="13"/>
  <c r="A144" i="13" a="1"/>
  <c r="A144" i="13" s="1"/>
  <c r="D143" i="13"/>
  <c r="C143" i="13"/>
  <c r="H141" i="14"/>
  <c r="F141" i="14"/>
  <c r="E141" i="14"/>
  <c r="G141" i="14"/>
  <c r="A142" i="14" a="1"/>
  <c r="A142" i="14" s="1"/>
  <c r="B141" i="14"/>
  <c r="D141" i="14"/>
  <c r="C141" i="14"/>
  <c r="D144" i="13" l="1"/>
  <c r="C144" i="13"/>
  <c r="B144" i="13"/>
  <c r="A145" i="13" a="1"/>
  <c r="A145" i="13" s="1"/>
  <c r="E144" i="13"/>
  <c r="G144" i="13"/>
  <c r="F144" i="13"/>
  <c r="H144" i="13"/>
  <c r="H142" i="14"/>
  <c r="G142" i="14"/>
  <c r="E142" i="14"/>
  <c r="F142" i="14"/>
  <c r="A143" i="14" a="1"/>
  <c r="A143" i="14" s="1"/>
  <c r="C142" i="14"/>
  <c r="B142" i="14"/>
  <c r="D142" i="14"/>
  <c r="A146" i="13" l="1" a="1"/>
  <c r="A146" i="13" s="1"/>
  <c r="C145" i="13"/>
  <c r="F145" i="13"/>
  <c r="B145" i="13"/>
  <c r="D145" i="13"/>
  <c r="H145" i="13"/>
  <c r="E145" i="13"/>
  <c r="G145" i="13"/>
  <c r="G143" i="14"/>
  <c r="H143" i="14"/>
  <c r="F143" i="14"/>
  <c r="E143" i="14"/>
  <c r="A144" i="14" a="1"/>
  <c r="A144" i="14" s="1"/>
  <c r="D143" i="14"/>
  <c r="B143" i="14"/>
  <c r="C143" i="14"/>
  <c r="F146" i="13" l="1"/>
  <c r="H146" i="13"/>
  <c r="B146" i="13"/>
  <c r="C146" i="13"/>
  <c r="A147" i="13" a="1"/>
  <c r="A147" i="13" s="1"/>
  <c r="D146" i="13"/>
  <c r="G146" i="13"/>
  <c r="E146" i="13"/>
  <c r="E144" i="14"/>
  <c r="H144" i="14"/>
  <c r="G144" i="14"/>
  <c r="F144" i="14"/>
  <c r="A145" i="14" a="1"/>
  <c r="A145" i="14" s="1"/>
  <c r="D144" i="14"/>
  <c r="B144" i="14"/>
  <c r="C144" i="14"/>
  <c r="B147" i="13" l="1"/>
  <c r="A148" i="13" a="1"/>
  <c r="A148" i="13" s="1"/>
  <c r="D147" i="13"/>
  <c r="C147" i="13"/>
  <c r="F147" i="13"/>
  <c r="H147" i="13"/>
  <c r="E147" i="13"/>
  <c r="G147" i="13"/>
  <c r="G145" i="14"/>
  <c r="H145" i="14"/>
  <c r="F145" i="14"/>
  <c r="E145" i="14"/>
  <c r="A146" i="14" a="1"/>
  <c r="A146" i="14" s="1"/>
  <c r="B145" i="14"/>
  <c r="C145" i="14"/>
  <c r="D145" i="14"/>
  <c r="F148" i="13" l="1"/>
  <c r="B148" i="13"/>
  <c r="D148" i="13"/>
  <c r="C148" i="13"/>
  <c r="A149" i="13" a="1"/>
  <c r="A149" i="13" s="1"/>
  <c r="G148" i="13"/>
  <c r="E148" i="13"/>
  <c r="H148" i="13"/>
  <c r="G146" i="14"/>
  <c r="F146" i="14"/>
  <c r="E146" i="14"/>
  <c r="H146" i="14"/>
  <c r="A147" i="14" a="1"/>
  <c r="A147" i="14" s="1"/>
  <c r="C146" i="14"/>
  <c r="B146" i="14"/>
  <c r="D146" i="14"/>
  <c r="B149" i="13" l="1"/>
  <c r="F149" i="13"/>
  <c r="A150" i="13" a="1"/>
  <c r="A150" i="13" s="1"/>
  <c r="H149" i="13"/>
  <c r="C149" i="13"/>
  <c r="E149" i="13"/>
  <c r="D149" i="13"/>
  <c r="G149" i="13"/>
  <c r="H147" i="14"/>
  <c r="F147" i="14"/>
  <c r="G147" i="14"/>
  <c r="E147" i="14"/>
  <c r="A148" i="14" a="1"/>
  <c r="A148" i="14" s="1"/>
  <c r="D147" i="14"/>
  <c r="B147" i="14"/>
  <c r="C147" i="14"/>
  <c r="B150" i="13" l="1"/>
  <c r="G150" i="13"/>
  <c r="A151" i="13" a="1"/>
  <c r="A151" i="13" s="1"/>
  <c r="E150" i="13"/>
  <c r="D150" i="13"/>
  <c r="F150" i="13"/>
  <c r="C150" i="13"/>
  <c r="H150" i="13"/>
  <c r="G148" i="14"/>
  <c r="F148" i="14"/>
  <c r="E148" i="14"/>
  <c r="H148" i="14"/>
  <c r="A149" i="14" a="1"/>
  <c r="A149" i="14" s="1"/>
  <c r="C148" i="14"/>
  <c r="D148" i="14"/>
  <c r="B148" i="14"/>
  <c r="B151" i="13" l="1"/>
  <c r="H151" i="13"/>
  <c r="E151" i="13"/>
  <c r="A152" i="13" a="1"/>
  <c r="A152" i="13" s="1"/>
  <c r="C151" i="13"/>
  <c r="D151" i="13"/>
  <c r="F151" i="13"/>
  <c r="G151" i="13"/>
  <c r="H149" i="14"/>
  <c r="F149" i="14"/>
  <c r="E149" i="14"/>
  <c r="G149" i="14"/>
  <c r="A150" i="14" a="1"/>
  <c r="A150" i="14" s="1"/>
  <c r="B149" i="14"/>
  <c r="C149" i="14"/>
  <c r="D149" i="14"/>
  <c r="A153" i="13" l="1" a="1"/>
  <c r="A153" i="13" s="1"/>
  <c r="D152" i="13"/>
  <c r="C152" i="13"/>
  <c r="E152" i="13"/>
  <c r="B152" i="13"/>
  <c r="G152" i="13"/>
  <c r="F152" i="13"/>
  <c r="H152" i="13"/>
  <c r="H150" i="14"/>
  <c r="G150" i="14"/>
  <c r="E150" i="14"/>
  <c r="F150" i="14"/>
  <c r="A151" i="14" a="1"/>
  <c r="A151" i="14" s="1"/>
  <c r="C150" i="14"/>
  <c r="B150" i="14"/>
  <c r="D150" i="14"/>
  <c r="A154" i="13" l="1" a="1"/>
  <c r="A154" i="13" s="1"/>
  <c r="D153" i="13"/>
  <c r="C153" i="13"/>
  <c r="E153" i="13"/>
  <c r="G153" i="13"/>
  <c r="B153" i="13"/>
  <c r="F153" i="13"/>
  <c r="H153" i="13"/>
  <c r="G151" i="14"/>
  <c r="H151" i="14"/>
  <c r="F151" i="14"/>
  <c r="E151" i="14"/>
  <c r="A152" i="14" a="1"/>
  <c r="A152" i="14" s="1"/>
  <c r="D151" i="14"/>
  <c r="C151" i="14"/>
  <c r="B151" i="14"/>
  <c r="A155" i="13" l="1" a="1"/>
  <c r="A155" i="13" s="1"/>
  <c r="D154" i="13"/>
  <c r="C154" i="13"/>
  <c r="F154" i="13"/>
  <c r="H154" i="13"/>
  <c r="B154" i="13"/>
  <c r="G154" i="13"/>
  <c r="E154" i="13"/>
  <c r="E152" i="14"/>
  <c r="H152" i="14"/>
  <c r="G152" i="14"/>
  <c r="F152" i="14"/>
  <c r="A153" i="14" a="1"/>
  <c r="A153" i="14" s="1"/>
  <c r="B152" i="14"/>
  <c r="C152" i="14"/>
  <c r="D152" i="14"/>
  <c r="G155" i="13" l="1"/>
  <c r="B155" i="13"/>
  <c r="D155" i="13"/>
  <c r="C155" i="13"/>
  <c r="F155" i="13"/>
  <c r="A156" i="13" a="1"/>
  <c r="A156" i="13" s="1"/>
  <c r="H155" i="13"/>
  <c r="E155" i="13"/>
  <c r="G153" i="14"/>
  <c r="H153" i="14"/>
  <c r="F153" i="14"/>
  <c r="E153" i="14"/>
  <c r="A154" i="14" a="1"/>
  <c r="A154" i="14" s="1"/>
  <c r="B153" i="14"/>
  <c r="C153" i="14"/>
  <c r="D153" i="14"/>
  <c r="B156" i="13" l="1"/>
  <c r="A157" i="13" a="1"/>
  <c r="A157" i="13" s="1"/>
  <c r="D156" i="13"/>
  <c r="C156" i="13"/>
  <c r="E156" i="13"/>
  <c r="F156" i="13"/>
  <c r="G156" i="13"/>
  <c r="H156" i="13"/>
  <c r="G154" i="14"/>
  <c r="F154" i="14"/>
  <c r="E154" i="14"/>
  <c r="H154" i="14"/>
  <c r="A155" i="14" a="1"/>
  <c r="A155" i="14" s="1"/>
  <c r="C154" i="14"/>
  <c r="D154" i="14"/>
  <c r="B154" i="14"/>
  <c r="B157" i="13" l="1"/>
  <c r="A158" i="13" a="1"/>
  <c r="A158" i="13" s="1"/>
  <c r="D157" i="13"/>
  <c r="C157" i="13"/>
  <c r="F157" i="13"/>
  <c r="H157" i="13"/>
  <c r="E157" i="13"/>
  <c r="G157" i="13"/>
  <c r="H155" i="14"/>
  <c r="F155" i="14"/>
  <c r="G155" i="14"/>
  <c r="E155" i="14"/>
  <c r="A156" i="14" a="1"/>
  <c r="A156" i="14" s="1"/>
  <c r="D155" i="14"/>
  <c r="B155" i="14"/>
  <c r="C155" i="14"/>
  <c r="G158" i="13" l="1"/>
  <c r="E158" i="13"/>
  <c r="F158" i="13"/>
  <c r="B158" i="13"/>
  <c r="A159" i="13" a="1"/>
  <c r="A159" i="13" s="1"/>
  <c r="D158" i="13"/>
  <c r="C158" i="13"/>
  <c r="H158" i="13"/>
  <c r="G156" i="14"/>
  <c r="F156" i="14"/>
  <c r="E156" i="14"/>
  <c r="H156" i="14"/>
  <c r="A157" i="14" a="1"/>
  <c r="A157" i="14" s="1"/>
  <c r="B156" i="14"/>
  <c r="C156" i="14"/>
  <c r="D156" i="14"/>
  <c r="B159" i="13" l="1"/>
  <c r="A160" i="13" a="1"/>
  <c r="A160" i="13" s="1"/>
  <c r="G159" i="13"/>
  <c r="F159" i="13"/>
  <c r="H159" i="13"/>
  <c r="D159" i="13"/>
  <c r="E159" i="13"/>
  <c r="C159" i="13"/>
  <c r="H157" i="14"/>
  <c r="F157" i="14"/>
  <c r="E157" i="14"/>
  <c r="G157" i="14"/>
  <c r="A158" i="14" a="1"/>
  <c r="A158" i="14" s="1"/>
  <c r="B157" i="14"/>
  <c r="D157" i="14"/>
  <c r="C157" i="14"/>
  <c r="A161" i="13" l="1" a="1"/>
  <c r="A161" i="13" s="1"/>
  <c r="G160" i="13"/>
  <c r="D160" i="13"/>
  <c r="F160" i="13"/>
  <c r="H160" i="13"/>
  <c r="B160" i="13"/>
  <c r="E160" i="13"/>
  <c r="C160" i="13"/>
  <c r="H158" i="14"/>
  <c r="G158" i="14"/>
  <c r="E158" i="14"/>
  <c r="F158" i="14"/>
  <c r="A159" i="14" a="1"/>
  <c r="A159" i="14" s="1"/>
  <c r="C158" i="14"/>
  <c r="B158" i="14"/>
  <c r="D158" i="14"/>
  <c r="A162" i="13" l="1" a="1"/>
  <c r="A162" i="13" s="1"/>
  <c r="H161" i="13"/>
  <c r="C161" i="13"/>
  <c r="E161" i="13"/>
  <c r="D161" i="13"/>
  <c r="G161" i="13"/>
  <c r="B161" i="13"/>
  <c r="F161" i="13"/>
  <c r="G159" i="14"/>
  <c r="H159" i="14"/>
  <c r="F159" i="14"/>
  <c r="E159" i="14"/>
  <c r="A160" i="14" a="1"/>
  <c r="A160" i="14" s="1"/>
  <c r="B159" i="14"/>
  <c r="C159" i="14"/>
  <c r="D159" i="14"/>
  <c r="A163" i="13" l="1" a="1"/>
  <c r="A163" i="13" s="1"/>
  <c r="D162" i="13"/>
  <c r="C162" i="13"/>
  <c r="G162" i="13"/>
  <c r="H162" i="13"/>
  <c r="B162" i="13"/>
  <c r="E162" i="13"/>
  <c r="F162" i="13"/>
  <c r="E160" i="14"/>
  <c r="H160" i="14"/>
  <c r="G160" i="14"/>
  <c r="F160" i="14"/>
  <c r="A161" i="14" a="1"/>
  <c r="A161" i="14" s="1"/>
  <c r="B160" i="14"/>
  <c r="C160" i="14"/>
  <c r="D160" i="14"/>
  <c r="A164" i="13" l="1" a="1"/>
  <c r="A164" i="13" s="1"/>
  <c r="D163" i="13"/>
  <c r="C163" i="13"/>
  <c r="F163" i="13"/>
  <c r="E163" i="13"/>
  <c r="G163" i="13"/>
  <c r="B163" i="13"/>
  <c r="H163" i="13"/>
  <c r="G161" i="14"/>
  <c r="H161" i="14"/>
  <c r="F161" i="14"/>
  <c r="E161" i="14"/>
  <c r="A162" i="14" a="1"/>
  <c r="A162" i="14" s="1"/>
  <c r="C161" i="14"/>
  <c r="D161" i="14"/>
  <c r="B161" i="14"/>
  <c r="A165" i="13" l="1" a="1"/>
  <c r="A165" i="13" s="1"/>
  <c r="D164" i="13"/>
  <c r="C164" i="13"/>
  <c r="E164" i="13"/>
  <c r="H164" i="13"/>
  <c r="B164" i="13"/>
  <c r="G164" i="13"/>
  <c r="F164" i="13"/>
  <c r="G162" i="14"/>
  <c r="F162" i="14"/>
  <c r="E162" i="14"/>
  <c r="H162" i="14"/>
  <c r="A163" i="14" a="1"/>
  <c r="A163" i="14" s="1"/>
  <c r="D162" i="14"/>
  <c r="B162" i="14"/>
  <c r="C162" i="14"/>
  <c r="A166" i="13" l="1" a="1"/>
  <c r="A166" i="13" s="1"/>
  <c r="D165" i="13"/>
  <c r="C165" i="13"/>
  <c r="F165" i="13"/>
  <c r="G165" i="13"/>
  <c r="B165" i="13"/>
  <c r="H165" i="13"/>
  <c r="E165" i="13"/>
  <c r="H163" i="14"/>
  <c r="F163" i="14"/>
  <c r="E163" i="14"/>
  <c r="G163" i="14"/>
  <c r="A164" i="14" a="1"/>
  <c r="A164" i="14" s="1"/>
  <c r="B163" i="14"/>
  <c r="C163" i="14"/>
  <c r="D163" i="14"/>
  <c r="A167" i="13" l="1" a="1"/>
  <c r="A167" i="13" s="1"/>
  <c r="D166" i="13"/>
  <c r="C166" i="13"/>
  <c r="G166" i="13"/>
  <c r="H166" i="13"/>
  <c r="B166" i="13"/>
  <c r="E166" i="13"/>
  <c r="F166" i="13"/>
  <c r="G164" i="14"/>
  <c r="F164" i="14"/>
  <c r="E164" i="14"/>
  <c r="H164" i="14"/>
  <c r="A165" i="14" a="1"/>
  <c r="A165" i="14" s="1"/>
  <c r="B164" i="14"/>
  <c r="C164" i="14"/>
  <c r="D164" i="14"/>
  <c r="A168" i="13" l="1" a="1"/>
  <c r="A168" i="13" s="1"/>
  <c r="D167" i="13"/>
  <c r="G167" i="13"/>
  <c r="B167" i="13"/>
  <c r="C167" i="13"/>
  <c r="F167" i="13"/>
  <c r="H167" i="13"/>
  <c r="E167" i="13"/>
  <c r="H165" i="14"/>
  <c r="F165" i="14"/>
  <c r="E165" i="14"/>
  <c r="G165" i="14"/>
  <c r="A166" i="14" a="1"/>
  <c r="A166" i="14" s="1"/>
  <c r="C165" i="14"/>
  <c r="D165" i="14"/>
  <c r="B165" i="14"/>
  <c r="A169" i="13" l="1" a="1"/>
  <c r="A169" i="13" s="1"/>
  <c r="D168" i="13"/>
  <c r="C168" i="13"/>
  <c r="E168" i="13"/>
  <c r="F168" i="13"/>
  <c r="H168" i="13"/>
  <c r="B168" i="13"/>
  <c r="G168" i="13"/>
  <c r="H166" i="14"/>
  <c r="G166" i="14"/>
  <c r="E166" i="14"/>
  <c r="F166" i="14"/>
  <c r="A167" i="14" a="1"/>
  <c r="A167" i="14" s="1"/>
  <c r="D166" i="14"/>
  <c r="B166" i="14"/>
  <c r="C166" i="14"/>
  <c r="A170" i="13" l="1" a="1"/>
  <c r="A170" i="13" s="1"/>
  <c r="D169" i="13"/>
  <c r="C169" i="13"/>
  <c r="E169" i="13"/>
  <c r="G169" i="13"/>
  <c r="B169" i="13"/>
  <c r="F169" i="13"/>
  <c r="H169" i="13"/>
  <c r="G167" i="14"/>
  <c r="H167" i="14"/>
  <c r="F167" i="14"/>
  <c r="E167" i="14"/>
  <c r="A168" i="14" a="1"/>
  <c r="A168" i="14" s="1"/>
  <c r="B167" i="14"/>
  <c r="C167" i="14"/>
  <c r="D167" i="14"/>
  <c r="A171" i="13" l="1" a="1"/>
  <c r="A171" i="13" s="1"/>
  <c r="D170" i="13"/>
  <c r="C170" i="13"/>
  <c r="E170" i="13"/>
  <c r="F170" i="13"/>
  <c r="H170" i="13"/>
  <c r="B170" i="13"/>
  <c r="G170" i="13"/>
  <c r="E168" i="14"/>
  <c r="H168" i="14"/>
  <c r="G168" i="14"/>
  <c r="F168" i="14"/>
  <c r="A169" i="14" a="1"/>
  <c r="A169" i="14" s="1"/>
  <c r="B168" i="14"/>
  <c r="C168" i="14"/>
  <c r="D168" i="14"/>
  <c r="A172" i="13" l="1" a="1"/>
  <c r="A172" i="13" s="1"/>
  <c r="C171" i="13"/>
  <c r="D171" i="13"/>
  <c r="F171" i="13"/>
  <c r="E171" i="13"/>
  <c r="G171" i="13"/>
  <c r="B171" i="13"/>
  <c r="H171" i="13"/>
  <c r="G169" i="14"/>
  <c r="H169" i="14"/>
  <c r="F169" i="14"/>
  <c r="E169" i="14"/>
  <c r="A170" i="14" a="1"/>
  <c r="A170" i="14" s="1"/>
  <c r="C169" i="14"/>
  <c r="D169" i="14"/>
  <c r="B169" i="14"/>
  <c r="H172" i="13" l="1"/>
  <c r="B172" i="13"/>
  <c r="A173" i="13" a="1"/>
  <c r="A173" i="13" s="1"/>
  <c r="D172" i="13"/>
  <c r="C172" i="13"/>
  <c r="E172" i="13"/>
  <c r="G172" i="13"/>
  <c r="F172" i="13"/>
  <c r="G170" i="14"/>
  <c r="F170" i="14"/>
  <c r="E170" i="14"/>
  <c r="H170" i="14"/>
  <c r="A171" i="14" a="1"/>
  <c r="A171" i="14" s="1"/>
  <c r="D170" i="14"/>
  <c r="B170" i="14"/>
  <c r="C170" i="14"/>
  <c r="B173" i="13" l="1"/>
  <c r="E173" i="13"/>
  <c r="A174" i="13" a="1"/>
  <c r="A174" i="13" s="1"/>
  <c r="D173" i="13"/>
  <c r="C173" i="13"/>
  <c r="F173" i="13"/>
  <c r="H173" i="13"/>
  <c r="G173" i="13"/>
  <c r="H171" i="14"/>
  <c r="F171" i="14"/>
  <c r="E171" i="14"/>
  <c r="G171" i="14"/>
  <c r="A172" i="14" a="1"/>
  <c r="A172" i="14" s="1"/>
  <c r="B171" i="14"/>
  <c r="C171" i="14"/>
  <c r="D171" i="14"/>
  <c r="A175" i="13" l="1" a="1"/>
  <c r="A175" i="13" s="1"/>
  <c r="D174" i="13"/>
  <c r="C174" i="13"/>
  <c r="B174" i="13"/>
  <c r="G174" i="13"/>
  <c r="E174" i="13"/>
  <c r="F174" i="13"/>
  <c r="H174" i="13"/>
  <c r="G172" i="14"/>
  <c r="F172" i="14"/>
  <c r="E172" i="14"/>
  <c r="H172" i="14"/>
  <c r="A173" i="14" a="1"/>
  <c r="A173" i="14" s="1"/>
  <c r="B172" i="14"/>
  <c r="C172" i="14"/>
  <c r="D172" i="14"/>
  <c r="G175" i="13" l="1"/>
  <c r="B175" i="13"/>
  <c r="A176" i="13" a="1"/>
  <c r="A176" i="13" s="1"/>
  <c r="D175" i="13"/>
  <c r="C175" i="13"/>
  <c r="F175" i="13"/>
  <c r="H175" i="13"/>
  <c r="E175" i="13"/>
  <c r="H173" i="14"/>
  <c r="F173" i="14"/>
  <c r="E173" i="14"/>
  <c r="G173" i="14"/>
  <c r="A174" i="14" a="1"/>
  <c r="A174" i="14" s="1"/>
  <c r="C173" i="14"/>
  <c r="D173" i="14"/>
  <c r="B173" i="14"/>
  <c r="F176" i="13" l="1"/>
  <c r="B176" i="13"/>
  <c r="A177" i="13" a="1"/>
  <c r="A177" i="13" s="1"/>
  <c r="D176" i="13"/>
  <c r="C176" i="13"/>
  <c r="E176" i="13"/>
  <c r="G176" i="13"/>
  <c r="H176" i="13"/>
  <c r="H174" i="14"/>
  <c r="G174" i="14"/>
  <c r="E174" i="14"/>
  <c r="F174" i="14"/>
  <c r="A175" i="14" a="1"/>
  <c r="A175" i="14" s="1"/>
  <c r="D174" i="14"/>
  <c r="B174" i="14"/>
  <c r="C174" i="14"/>
  <c r="B177" i="13" l="1"/>
  <c r="E177" i="13"/>
  <c r="A178" i="13" a="1"/>
  <c r="A178" i="13" s="1"/>
  <c r="D177" i="13"/>
  <c r="C177" i="13"/>
  <c r="F177" i="13"/>
  <c r="H177" i="13"/>
  <c r="G177" i="13"/>
  <c r="G175" i="14"/>
  <c r="H175" i="14"/>
  <c r="F175" i="14"/>
  <c r="E175" i="14"/>
  <c r="A176" i="14" a="1"/>
  <c r="A176" i="14" s="1"/>
  <c r="B175" i="14"/>
  <c r="C175" i="14"/>
  <c r="D175" i="14"/>
  <c r="A179" i="13" l="1" a="1"/>
  <c r="A179" i="13" s="1"/>
  <c r="D178" i="13"/>
  <c r="C178" i="13"/>
  <c r="G178" i="13"/>
  <c r="B178" i="13"/>
  <c r="E178" i="13"/>
  <c r="F178" i="13"/>
  <c r="H178" i="13"/>
  <c r="E176" i="14"/>
  <c r="H176" i="14"/>
  <c r="G176" i="14"/>
  <c r="F176" i="14"/>
  <c r="A177" i="14" a="1"/>
  <c r="A177" i="14" s="1"/>
  <c r="B176" i="14"/>
  <c r="C176" i="14"/>
  <c r="D176" i="14"/>
  <c r="G179" i="13" l="1"/>
  <c r="B179" i="13"/>
  <c r="A180" i="13" a="1"/>
  <c r="A180" i="13" s="1"/>
  <c r="D179" i="13"/>
  <c r="C179" i="13"/>
  <c r="F179" i="13"/>
  <c r="H179" i="13"/>
  <c r="E179" i="13"/>
  <c r="G177" i="14"/>
  <c r="H177" i="14"/>
  <c r="F177" i="14"/>
  <c r="E177" i="14"/>
  <c r="A178" i="14" a="1"/>
  <c r="A178" i="14" s="1"/>
  <c r="C177" i="14"/>
  <c r="D177" i="14"/>
  <c r="B177" i="14"/>
  <c r="A181" i="13" l="1" a="1"/>
  <c r="A181" i="13" s="1"/>
  <c r="D180" i="13"/>
  <c r="C180" i="13"/>
  <c r="B180" i="13"/>
  <c r="E180" i="13"/>
  <c r="G180" i="13"/>
  <c r="F180" i="13"/>
  <c r="H180" i="13"/>
  <c r="G178" i="14"/>
  <c r="F178" i="14"/>
  <c r="E178" i="14"/>
  <c r="H178" i="14"/>
  <c r="A179" i="14" a="1"/>
  <c r="A179" i="14" s="1"/>
  <c r="D178" i="14"/>
  <c r="B178" i="14"/>
  <c r="C178" i="14"/>
  <c r="G181" i="13" l="1"/>
  <c r="B181" i="13"/>
  <c r="A182" i="13" a="1"/>
  <c r="A182" i="13" s="1"/>
  <c r="C181" i="13"/>
  <c r="D181" i="13"/>
  <c r="F181" i="13"/>
  <c r="H181" i="13"/>
  <c r="E181" i="13"/>
  <c r="H179" i="14"/>
  <c r="F179" i="14"/>
  <c r="E179" i="14"/>
  <c r="G179" i="14"/>
  <c r="A180" i="14" a="1"/>
  <c r="A180" i="14" s="1"/>
  <c r="B179" i="14"/>
  <c r="C179" i="14"/>
  <c r="D179" i="14"/>
  <c r="B182" i="13" l="1"/>
  <c r="F182" i="13"/>
  <c r="A183" i="13" a="1"/>
  <c r="A183" i="13" s="1"/>
  <c r="D182" i="13"/>
  <c r="C182" i="13"/>
  <c r="G182" i="13"/>
  <c r="E182" i="13"/>
  <c r="H182" i="13"/>
  <c r="G180" i="14"/>
  <c r="F180" i="14"/>
  <c r="E180" i="14"/>
  <c r="H180" i="14"/>
  <c r="A181" i="14" a="1"/>
  <c r="A181" i="14" s="1"/>
  <c r="B180" i="14"/>
  <c r="C180" i="14"/>
  <c r="D180" i="14"/>
  <c r="B183" i="13" l="1"/>
  <c r="A184" i="13" a="1"/>
  <c r="A184" i="13" s="1"/>
  <c r="D183" i="13"/>
  <c r="C183" i="13"/>
  <c r="F183" i="13"/>
  <c r="H183" i="13"/>
  <c r="E183" i="13"/>
  <c r="G183" i="13"/>
  <c r="H181" i="14"/>
  <c r="F181" i="14"/>
  <c r="E181" i="14"/>
  <c r="G181" i="14"/>
  <c r="A182" i="14" a="1"/>
  <c r="A182" i="14" s="1"/>
  <c r="C181" i="14"/>
  <c r="D181" i="14"/>
  <c r="B181" i="14"/>
  <c r="B184" i="13" l="1"/>
  <c r="A185" i="13" a="1"/>
  <c r="A185" i="13" s="1"/>
  <c r="D184" i="13"/>
  <c r="C184" i="13"/>
  <c r="E184" i="13"/>
  <c r="G184" i="13"/>
  <c r="F184" i="13"/>
  <c r="H184" i="13"/>
  <c r="H182" i="14"/>
  <c r="G182" i="14"/>
  <c r="E182" i="14"/>
  <c r="F182" i="14"/>
  <c r="A183" i="14" a="1"/>
  <c r="A183" i="14" s="1"/>
  <c r="D182" i="14"/>
  <c r="B182" i="14"/>
  <c r="C182" i="14"/>
  <c r="B185" i="13" l="1"/>
  <c r="A186" i="13" a="1"/>
  <c r="A186" i="13" s="1"/>
  <c r="D185" i="13"/>
  <c r="C185" i="13"/>
  <c r="F185" i="13"/>
  <c r="H185" i="13"/>
  <c r="E185" i="13"/>
  <c r="G185" i="13"/>
  <c r="G183" i="14"/>
  <c r="H183" i="14"/>
  <c r="F183" i="14"/>
  <c r="E183" i="14"/>
  <c r="A184" i="14" a="1"/>
  <c r="A184" i="14" s="1"/>
  <c r="B183" i="14"/>
  <c r="C183" i="14"/>
  <c r="D183" i="14"/>
  <c r="B186" i="13" l="1"/>
  <c r="A187" i="13" a="1"/>
  <c r="A187" i="13" s="1"/>
  <c r="D186" i="13"/>
  <c r="C186" i="13"/>
  <c r="G186" i="13"/>
  <c r="E186" i="13"/>
  <c r="F186" i="13"/>
  <c r="H186" i="13"/>
  <c r="E184" i="14"/>
  <c r="H184" i="14"/>
  <c r="G184" i="14"/>
  <c r="F184" i="14"/>
  <c r="A185" i="14" a="1"/>
  <c r="A185" i="14" s="1"/>
  <c r="B184" i="14"/>
  <c r="C184" i="14"/>
  <c r="D184" i="14"/>
  <c r="B187" i="13" l="1"/>
  <c r="A188" i="13" a="1"/>
  <c r="A188" i="13" s="1"/>
  <c r="D187" i="13"/>
  <c r="C187" i="13"/>
  <c r="F187" i="13"/>
  <c r="H187" i="13"/>
  <c r="E187" i="13"/>
  <c r="G187" i="13"/>
  <c r="G185" i="14"/>
  <c r="H185" i="14"/>
  <c r="F185" i="14"/>
  <c r="E185" i="14"/>
  <c r="A186" i="14" a="1"/>
  <c r="A186" i="14" s="1"/>
  <c r="C185" i="14"/>
  <c r="D185" i="14"/>
  <c r="B185" i="14"/>
  <c r="B188" i="13" l="1"/>
  <c r="A189" i="13" a="1"/>
  <c r="A189" i="13" s="1"/>
  <c r="D188" i="13"/>
  <c r="C188" i="13"/>
  <c r="E188" i="13"/>
  <c r="G188" i="13"/>
  <c r="F188" i="13"/>
  <c r="H188" i="13"/>
  <c r="G186" i="14"/>
  <c r="F186" i="14"/>
  <c r="E186" i="14"/>
  <c r="H186" i="14"/>
  <c r="A187" i="14" a="1"/>
  <c r="A187" i="14" s="1"/>
  <c r="D186" i="14"/>
  <c r="B186" i="14"/>
  <c r="C186" i="14"/>
  <c r="A190" i="13" l="1" a="1"/>
  <c r="A190" i="13" s="1"/>
  <c r="D189" i="13"/>
  <c r="C189" i="13"/>
  <c r="H189" i="13"/>
  <c r="B189" i="13"/>
  <c r="F189" i="13"/>
  <c r="E189" i="13"/>
  <c r="G189" i="13"/>
  <c r="H187" i="14"/>
  <c r="F187" i="14"/>
  <c r="G187" i="14"/>
  <c r="E187" i="14"/>
  <c r="A188" i="14" a="1"/>
  <c r="A188" i="14" s="1"/>
  <c r="B187" i="14"/>
  <c r="C187" i="14"/>
  <c r="D187" i="14"/>
  <c r="A191" i="13" l="1" a="1"/>
  <c r="A191" i="13" s="1"/>
  <c r="D190" i="13"/>
  <c r="C190" i="13"/>
  <c r="G190" i="13"/>
  <c r="H190" i="13"/>
  <c r="B190" i="13"/>
  <c r="E190" i="13"/>
  <c r="F190" i="13"/>
  <c r="G188" i="14"/>
  <c r="F188" i="14"/>
  <c r="E188" i="14"/>
  <c r="H188" i="14"/>
  <c r="A189" i="14" a="1"/>
  <c r="A189" i="14" s="1"/>
  <c r="B188" i="14"/>
  <c r="C188" i="14"/>
  <c r="D188" i="14"/>
  <c r="G191" i="13" l="1"/>
  <c r="B191" i="13"/>
  <c r="A192" i="13" a="1"/>
  <c r="A192" i="13" s="1"/>
  <c r="D191" i="13"/>
  <c r="C191" i="13"/>
  <c r="F191" i="13"/>
  <c r="H191" i="13"/>
  <c r="E191" i="13"/>
  <c r="H189" i="14"/>
  <c r="F189" i="14"/>
  <c r="E189" i="14"/>
  <c r="G189" i="14"/>
  <c r="A190" i="14" a="1"/>
  <c r="A190" i="14" s="1"/>
  <c r="C189" i="14"/>
  <c r="D189" i="14"/>
  <c r="B189" i="14"/>
  <c r="B192" i="13" l="1"/>
  <c r="F192" i="13"/>
  <c r="A193" i="13" a="1"/>
  <c r="A193" i="13" s="1"/>
  <c r="D192" i="13"/>
  <c r="C192" i="13"/>
  <c r="E192" i="13"/>
  <c r="G192" i="13"/>
  <c r="H192" i="13"/>
  <c r="H190" i="14"/>
  <c r="G190" i="14"/>
  <c r="E190" i="14"/>
  <c r="F190" i="14"/>
  <c r="A191" i="14" a="1"/>
  <c r="A191" i="14" s="1"/>
  <c r="D190" i="14"/>
  <c r="B190" i="14"/>
  <c r="C190" i="14"/>
  <c r="B193" i="13" l="1"/>
  <c r="A194" i="13" a="1"/>
  <c r="A194" i="13" s="1"/>
  <c r="C193" i="13"/>
  <c r="D193" i="13"/>
  <c r="F193" i="13"/>
  <c r="H193" i="13"/>
  <c r="E193" i="13"/>
  <c r="G193" i="13"/>
  <c r="G191" i="14"/>
  <c r="H191" i="14"/>
  <c r="F191" i="14"/>
  <c r="E191" i="14"/>
  <c r="A192" i="14" a="1"/>
  <c r="A192" i="14" s="1"/>
  <c r="B191" i="14"/>
  <c r="C191" i="14"/>
  <c r="D191" i="14"/>
  <c r="B194" i="13" l="1"/>
  <c r="A195" i="13" a="1"/>
  <c r="A195" i="13" s="1"/>
  <c r="D194" i="13"/>
  <c r="C194" i="13"/>
  <c r="G194" i="13"/>
  <c r="E194" i="13"/>
  <c r="F194" i="13"/>
  <c r="H194" i="13"/>
  <c r="E192" i="14"/>
  <c r="H192" i="14"/>
  <c r="G192" i="14"/>
  <c r="F192" i="14"/>
  <c r="A193" i="14" a="1"/>
  <c r="A193" i="14" s="1"/>
  <c r="B192" i="14"/>
  <c r="C192" i="14"/>
  <c r="D192" i="14"/>
  <c r="B195" i="13" l="1"/>
  <c r="A196" i="13" a="1"/>
  <c r="A196" i="13" s="1"/>
  <c r="D195" i="13"/>
  <c r="C195" i="13"/>
  <c r="F195" i="13"/>
  <c r="H195" i="13"/>
  <c r="E195" i="13"/>
  <c r="G195" i="13"/>
  <c r="G193" i="14"/>
  <c r="H193" i="14"/>
  <c r="F193" i="14"/>
  <c r="E193" i="14"/>
  <c r="A194" i="14" a="1"/>
  <c r="A194" i="14" s="1"/>
  <c r="D193" i="14"/>
  <c r="C193" i="14"/>
  <c r="B193" i="14"/>
  <c r="A197" i="13" l="1" a="1"/>
  <c r="A197" i="13" s="1"/>
  <c r="D196" i="13"/>
  <c r="C196" i="13"/>
  <c r="E196" i="13"/>
  <c r="B196" i="13"/>
  <c r="G196" i="13"/>
  <c r="F196" i="13"/>
  <c r="H196" i="13"/>
  <c r="G194" i="14"/>
  <c r="F194" i="14"/>
  <c r="E194" i="14"/>
  <c r="H194" i="14"/>
  <c r="A195" i="14" a="1"/>
  <c r="A195" i="14" s="1"/>
  <c r="B194" i="14"/>
  <c r="D194" i="14"/>
  <c r="C194" i="14"/>
  <c r="G197" i="13" l="1"/>
  <c r="B197" i="13"/>
  <c r="A198" i="13" a="1"/>
  <c r="A198" i="13" s="1"/>
  <c r="D197" i="13"/>
  <c r="C197" i="13"/>
  <c r="F197" i="13"/>
  <c r="H197" i="13"/>
  <c r="E197" i="13"/>
  <c r="H195" i="14"/>
  <c r="F195" i="14"/>
  <c r="E195" i="14"/>
  <c r="G195" i="14"/>
  <c r="A196" i="14" a="1"/>
  <c r="A196" i="14" s="1"/>
  <c r="B195" i="14"/>
  <c r="C195" i="14"/>
  <c r="D195" i="14"/>
  <c r="B198" i="13" l="1"/>
  <c r="F198" i="13"/>
  <c r="A199" i="13" a="1"/>
  <c r="A199" i="13" s="1"/>
  <c r="D198" i="13"/>
  <c r="C198" i="13"/>
  <c r="G198" i="13"/>
  <c r="E198" i="13"/>
  <c r="H198" i="13"/>
  <c r="G196" i="14"/>
  <c r="F196" i="14"/>
  <c r="E196" i="14"/>
  <c r="H196" i="14"/>
  <c r="A197" i="14" a="1"/>
  <c r="A197" i="14" s="1"/>
  <c r="C196" i="14"/>
  <c r="D196" i="14"/>
  <c r="B196" i="14"/>
  <c r="B199" i="13" l="1"/>
  <c r="A200" i="13" a="1"/>
  <c r="A200" i="13" s="1"/>
  <c r="D199" i="13"/>
  <c r="C199" i="13"/>
  <c r="F199" i="13"/>
  <c r="H199" i="13"/>
  <c r="E199" i="13"/>
  <c r="G199" i="13"/>
  <c r="H197" i="14"/>
  <c r="F197" i="14"/>
  <c r="E197" i="14"/>
  <c r="G197" i="14"/>
  <c r="A198" i="14" a="1"/>
  <c r="A198" i="14" s="1"/>
  <c r="D197" i="14"/>
  <c r="B197" i="14"/>
  <c r="C197" i="14"/>
  <c r="A201" i="13" l="1" a="1"/>
  <c r="A201" i="13" s="1"/>
  <c r="D200" i="13"/>
  <c r="C200" i="13"/>
  <c r="B200" i="13"/>
  <c r="E200" i="13"/>
  <c r="G200" i="13"/>
  <c r="F200" i="13"/>
  <c r="H200" i="13"/>
  <c r="H198" i="14"/>
  <c r="G198" i="14"/>
  <c r="E198" i="14"/>
  <c r="F198" i="14"/>
  <c r="A199" i="14" a="1"/>
  <c r="A199" i="14" s="1"/>
  <c r="C198" i="14"/>
  <c r="B198" i="14"/>
  <c r="D198" i="14"/>
  <c r="B201" i="13" l="1"/>
  <c r="G201" i="13"/>
  <c r="A202" i="13" a="1"/>
  <c r="A202" i="13" s="1"/>
  <c r="D201" i="13"/>
  <c r="C201" i="13"/>
  <c r="F201" i="13"/>
  <c r="H201" i="13"/>
  <c r="E201" i="13"/>
  <c r="G199" i="14"/>
  <c r="H199" i="14"/>
  <c r="F199" i="14"/>
  <c r="E199" i="14"/>
  <c r="A200" i="14" a="1"/>
  <c r="A200" i="14" s="1"/>
  <c r="B199" i="14"/>
  <c r="D199" i="14"/>
  <c r="C199" i="14"/>
  <c r="B202" i="13" l="1"/>
  <c r="A203" i="13" a="1"/>
  <c r="A203" i="13" s="1"/>
  <c r="D202" i="13"/>
  <c r="C202" i="13"/>
  <c r="G202" i="13"/>
  <c r="E202" i="13"/>
  <c r="F202" i="13"/>
  <c r="H202" i="13"/>
  <c r="E200" i="14"/>
  <c r="H200" i="14"/>
  <c r="G200" i="14"/>
  <c r="F200" i="14"/>
  <c r="A201" i="14" a="1"/>
  <c r="A201" i="14" s="1"/>
  <c r="C200" i="14"/>
  <c r="B200" i="14"/>
  <c r="D200" i="14"/>
  <c r="B203" i="13" l="1"/>
  <c r="A204" i="13" a="1"/>
  <c r="A204" i="13" s="1"/>
  <c r="D203" i="13"/>
  <c r="C203" i="13"/>
  <c r="F203" i="13"/>
  <c r="H203" i="13"/>
  <c r="E203" i="13"/>
  <c r="G203" i="13"/>
  <c r="G201" i="14"/>
  <c r="H201" i="14"/>
  <c r="F201" i="14"/>
  <c r="E201" i="14"/>
  <c r="A202" i="14" a="1"/>
  <c r="A202" i="14" s="1"/>
  <c r="D201" i="14"/>
  <c r="C201" i="14"/>
  <c r="B201" i="14"/>
  <c r="B204" i="13" l="1"/>
  <c r="A205" i="13" a="1"/>
  <c r="A205" i="13" s="1"/>
  <c r="D204" i="13"/>
  <c r="C204" i="13"/>
  <c r="E204" i="13"/>
  <c r="G204" i="13"/>
  <c r="F204" i="13"/>
  <c r="H204" i="13"/>
  <c r="G202" i="14"/>
  <c r="F202" i="14"/>
  <c r="E202" i="14"/>
  <c r="H202" i="14"/>
  <c r="A203" i="14" a="1"/>
  <c r="A203" i="14" s="1"/>
  <c r="D202" i="14"/>
  <c r="B202" i="14"/>
  <c r="C202" i="14"/>
  <c r="B205" i="13" l="1"/>
  <c r="A206" i="13" a="1"/>
  <c r="A206" i="13" s="1"/>
  <c r="D205" i="13"/>
  <c r="C205" i="13"/>
  <c r="F205" i="13"/>
  <c r="H205" i="13"/>
  <c r="E205" i="13"/>
  <c r="G205" i="13"/>
  <c r="H203" i="14"/>
  <c r="F203" i="14"/>
  <c r="E203" i="14"/>
  <c r="G203" i="14"/>
  <c r="A204" i="14" a="1"/>
  <c r="A204" i="14" s="1"/>
  <c r="B203" i="14"/>
  <c r="C203" i="14"/>
  <c r="D203" i="14"/>
  <c r="B206" i="13" l="1"/>
  <c r="A207" i="13" a="1"/>
  <c r="A207" i="13" s="1"/>
  <c r="D206" i="13"/>
  <c r="C206" i="13"/>
  <c r="G206" i="13"/>
  <c r="E206" i="13"/>
  <c r="F206" i="13"/>
  <c r="H206" i="13"/>
  <c r="G204" i="14"/>
  <c r="F204" i="14"/>
  <c r="E204" i="14"/>
  <c r="H204" i="14"/>
  <c r="A205" i="14" a="1"/>
  <c r="A205" i="14" s="1"/>
  <c r="C204" i="14"/>
  <c r="D204" i="14"/>
  <c r="B204" i="14"/>
  <c r="B207" i="13" l="1"/>
  <c r="A208" i="13" a="1"/>
  <c r="A208" i="13" s="1"/>
  <c r="D207" i="13"/>
  <c r="C207" i="13"/>
  <c r="F207" i="13"/>
  <c r="H207" i="13"/>
  <c r="E207" i="13"/>
  <c r="G207" i="13"/>
  <c r="H205" i="14"/>
  <c r="F205" i="14"/>
  <c r="E205" i="14"/>
  <c r="G205" i="14"/>
  <c r="A206" i="14" a="1"/>
  <c r="A206" i="14" s="1"/>
  <c r="D205" i="14"/>
  <c r="B205" i="14"/>
  <c r="C205" i="14"/>
  <c r="B208" i="13" l="1"/>
  <c r="A209" i="13" a="1"/>
  <c r="A209" i="13" s="1"/>
  <c r="D208" i="13"/>
  <c r="C208" i="13"/>
  <c r="E208" i="13"/>
  <c r="G208" i="13"/>
  <c r="F208" i="13"/>
  <c r="H208" i="13"/>
  <c r="H206" i="14"/>
  <c r="G206" i="14"/>
  <c r="E206" i="14"/>
  <c r="F206" i="14"/>
  <c r="A207" i="14" a="1"/>
  <c r="A207" i="14" s="1"/>
  <c r="C206" i="14"/>
  <c r="D206" i="14"/>
  <c r="B206" i="14"/>
  <c r="B209" i="13" l="1"/>
  <c r="A210" i="13" a="1"/>
  <c r="A210" i="13" s="1"/>
  <c r="D209" i="13"/>
  <c r="C209" i="13"/>
  <c r="F209" i="13"/>
  <c r="H209" i="13"/>
  <c r="E209" i="13"/>
  <c r="G209" i="13"/>
  <c r="G207" i="14"/>
  <c r="H207" i="14"/>
  <c r="F207" i="14"/>
  <c r="E207" i="14"/>
  <c r="A208" i="14" a="1"/>
  <c r="A208" i="14" s="1"/>
  <c r="B207" i="14"/>
  <c r="D207" i="14"/>
  <c r="C207" i="14"/>
  <c r="B210" i="13" l="1"/>
  <c r="A211" i="13" a="1"/>
  <c r="A211" i="13" s="1"/>
  <c r="D210" i="13"/>
  <c r="C210" i="13"/>
  <c r="G210" i="13"/>
  <c r="E210" i="13"/>
  <c r="F210" i="13"/>
  <c r="H210" i="13"/>
  <c r="E208" i="14"/>
  <c r="H208" i="14"/>
  <c r="G208" i="14"/>
  <c r="F208" i="14"/>
  <c r="A209" i="14" a="1"/>
  <c r="A209" i="14" s="1"/>
  <c r="C208" i="14"/>
  <c r="B208" i="14"/>
  <c r="D208" i="14"/>
  <c r="B211" i="13" l="1"/>
  <c r="F211" i="13"/>
  <c r="A212" i="13" a="1"/>
  <c r="A212" i="13" s="1"/>
  <c r="H211" i="13"/>
  <c r="D211" i="13"/>
  <c r="E211" i="13"/>
  <c r="C211" i="13"/>
  <c r="G211" i="13"/>
  <c r="G209" i="14"/>
  <c r="H209" i="14"/>
  <c r="F209" i="14"/>
  <c r="E209" i="14"/>
  <c r="A210" i="14" a="1"/>
  <c r="A210" i="14" s="1"/>
  <c r="D209" i="14"/>
  <c r="C209" i="14"/>
  <c r="B209" i="14"/>
  <c r="B212" i="13" l="1"/>
  <c r="A213" i="13" a="1"/>
  <c r="A213" i="13" s="1"/>
  <c r="D212" i="13"/>
  <c r="C212" i="13"/>
  <c r="F212" i="13"/>
  <c r="H212" i="13"/>
  <c r="G212" i="13"/>
  <c r="E212" i="13"/>
  <c r="G210" i="14"/>
  <c r="F210" i="14"/>
  <c r="E210" i="14"/>
  <c r="H210" i="14"/>
  <c r="A211" i="14" a="1"/>
  <c r="A211" i="14" s="1"/>
  <c r="B210" i="14"/>
  <c r="D210" i="14"/>
  <c r="C210" i="14"/>
  <c r="B213" i="13" l="1"/>
  <c r="A214" i="13" a="1"/>
  <c r="A214" i="13" s="1"/>
  <c r="C213" i="13"/>
  <c r="D213" i="13"/>
  <c r="H213" i="13"/>
  <c r="F213" i="13"/>
  <c r="G213" i="13"/>
  <c r="E213" i="13"/>
  <c r="H211" i="14"/>
  <c r="F211" i="14"/>
  <c r="G211" i="14"/>
  <c r="E211" i="14"/>
  <c r="A212" i="14" a="1"/>
  <c r="A212" i="14" s="1"/>
  <c r="B211" i="14"/>
  <c r="C211" i="14"/>
  <c r="D211" i="14"/>
  <c r="B214" i="13" l="1"/>
  <c r="A215" i="13" a="1"/>
  <c r="A215" i="13" s="1"/>
  <c r="D214" i="13"/>
  <c r="C214" i="13"/>
  <c r="G214" i="13"/>
  <c r="H214" i="13"/>
  <c r="F214" i="13"/>
  <c r="E214" i="13"/>
  <c r="G212" i="14"/>
  <c r="F212" i="14"/>
  <c r="E212" i="14"/>
  <c r="H212" i="14"/>
  <c r="A213" i="14" a="1"/>
  <c r="A213" i="14" s="1"/>
  <c r="C212" i="14"/>
  <c r="D212" i="14"/>
  <c r="B212" i="14"/>
  <c r="B215" i="13" l="1"/>
  <c r="A216" i="13" a="1"/>
  <c r="A216" i="13" s="1"/>
  <c r="C215" i="13"/>
  <c r="D215" i="13"/>
  <c r="H215" i="13"/>
  <c r="G215" i="13"/>
  <c r="E215" i="13"/>
  <c r="F215" i="13"/>
  <c r="H213" i="14"/>
  <c r="F213" i="14"/>
  <c r="E213" i="14"/>
  <c r="G213" i="14"/>
  <c r="A214" i="14" a="1"/>
  <c r="A214" i="14" s="1"/>
  <c r="D213" i="14"/>
  <c r="B213" i="14"/>
  <c r="C213" i="14"/>
  <c r="B216" i="13" l="1"/>
  <c r="A217" i="13" a="1"/>
  <c r="A217" i="13" s="1"/>
  <c r="D216" i="13"/>
  <c r="C216" i="13"/>
  <c r="F216" i="13"/>
  <c r="H216" i="13"/>
  <c r="E216" i="13"/>
  <c r="G216" i="13"/>
  <c r="H214" i="14"/>
  <c r="G214" i="14"/>
  <c r="E214" i="14"/>
  <c r="F214" i="14"/>
  <c r="A215" i="14" a="1"/>
  <c r="A215" i="14" s="1"/>
  <c r="C214" i="14"/>
  <c r="B214" i="14"/>
  <c r="D214" i="14"/>
  <c r="B217" i="13" l="1"/>
  <c r="G217" i="13"/>
  <c r="A218" i="13" a="1"/>
  <c r="A218" i="13" s="1"/>
  <c r="H217" i="13"/>
  <c r="D217" i="13"/>
  <c r="E217" i="13"/>
  <c r="C217" i="13"/>
  <c r="F217" i="13"/>
  <c r="G215" i="14"/>
  <c r="H215" i="14"/>
  <c r="F215" i="14"/>
  <c r="E215" i="14"/>
  <c r="A216" i="14" a="1"/>
  <c r="A216" i="14" s="1"/>
  <c r="B215" i="14"/>
  <c r="D215" i="14"/>
  <c r="C215" i="14"/>
  <c r="B218" i="13" l="1"/>
  <c r="F218" i="13"/>
  <c r="A219" i="13" a="1"/>
  <c r="A219" i="13" s="1"/>
  <c r="H218" i="13"/>
  <c r="D218" i="13"/>
  <c r="E218" i="13"/>
  <c r="C218" i="13"/>
  <c r="G218" i="13"/>
  <c r="E216" i="14"/>
  <c r="H216" i="14"/>
  <c r="G216" i="14"/>
  <c r="F216" i="14"/>
  <c r="A217" i="14" a="1"/>
  <c r="A217" i="14" s="1"/>
  <c r="C216" i="14"/>
  <c r="B216" i="14"/>
  <c r="D216" i="14"/>
  <c r="B219" i="13" l="1"/>
  <c r="A220" i="13" a="1"/>
  <c r="A220" i="13" s="1"/>
  <c r="D219" i="13"/>
  <c r="C219" i="13"/>
  <c r="H219" i="13"/>
  <c r="G219" i="13"/>
  <c r="E219" i="13"/>
  <c r="F219" i="13"/>
  <c r="G217" i="14"/>
  <c r="H217" i="14"/>
  <c r="F217" i="14"/>
  <c r="E217" i="14"/>
  <c r="A218" i="14" a="1"/>
  <c r="A218" i="14" s="1"/>
  <c r="D217" i="14"/>
  <c r="C217" i="14"/>
  <c r="B217" i="14"/>
  <c r="B220" i="13" l="1"/>
  <c r="F220" i="13"/>
  <c r="A221" i="13" a="1"/>
  <c r="A221" i="13" s="1"/>
  <c r="H220" i="13"/>
  <c r="D220" i="13"/>
  <c r="E220" i="13"/>
  <c r="C220" i="13"/>
  <c r="G220" i="13"/>
  <c r="G218" i="14"/>
  <c r="F218" i="14"/>
  <c r="E218" i="14"/>
  <c r="H218" i="14"/>
  <c r="A219" i="14" a="1"/>
  <c r="A219" i="14" s="1"/>
  <c r="D218" i="14"/>
  <c r="B218" i="14"/>
  <c r="C218" i="14"/>
  <c r="B221" i="13" l="1"/>
  <c r="G221" i="13"/>
  <c r="A222" i="13" a="1"/>
  <c r="A222" i="13" s="1"/>
  <c r="H221" i="13"/>
  <c r="D221" i="13"/>
  <c r="E221" i="13"/>
  <c r="C221" i="13"/>
  <c r="F221" i="13"/>
  <c r="H219" i="14"/>
  <c r="F219" i="14"/>
  <c r="G219" i="14"/>
  <c r="E219" i="14"/>
  <c r="A220" i="14" a="1"/>
  <c r="A220" i="14" s="1"/>
  <c r="B219" i="14"/>
  <c r="C219" i="14"/>
  <c r="D219" i="14"/>
  <c r="B222" i="13" l="1"/>
  <c r="F222" i="13"/>
  <c r="A223" i="13" a="1"/>
  <c r="A223" i="13" s="1"/>
  <c r="H222" i="13"/>
  <c r="D222" i="13"/>
  <c r="E222" i="13"/>
  <c r="C222" i="13"/>
  <c r="G222" i="13"/>
  <c r="G220" i="14"/>
  <c r="F220" i="14"/>
  <c r="E220" i="14"/>
  <c r="H220" i="14"/>
  <c r="A221" i="14" a="1"/>
  <c r="A221" i="14" s="1"/>
  <c r="C220" i="14"/>
  <c r="D220" i="14"/>
  <c r="B220" i="14"/>
  <c r="B223" i="13" l="1"/>
  <c r="H223" i="13"/>
  <c r="A224" i="13" a="1"/>
  <c r="A224" i="13" s="1"/>
  <c r="G223" i="13"/>
  <c r="D223" i="13"/>
  <c r="E223" i="13"/>
  <c r="C223" i="13"/>
  <c r="F223" i="13"/>
  <c r="H221" i="14"/>
  <c r="F221" i="14"/>
  <c r="E221" i="14"/>
  <c r="G221" i="14"/>
  <c r="A222" i="14" a="1"/>
  <c r="A222" i="14" s="1"/>
  <c r="D221" i="14"/>
  <c r="B221" i="14"/>
  <c r="C221" i="14"/>
  <c r="A225" i="13" l="1" a="1"/>
  <c r="A225" i="13" s="1"/>
  <c r="D224" i="13"/>
  <c r="C224" i="13"/>
  <c r="B224" i="13"/>
  <c r="F224" i="13"/>
  <c r="H224" i="13"/>
  <c r="E224" i="13"/>
  <c r="G224" i="13"/>
  <c r="H222" i="14"/>
  <c r="G222" i="14"/>
  <c r="E222" i="14"/>
  <c r="F222" i="14"/>
  <c r="A223" i="14" a="1"/>
  <c r="A223" i="14" s="1"/>
  <c r="C222" i="14"/>
  <c r="D222" i="14"/>
  <c r="B222" i="14"/>
  <c r="F225" i="13" l="1"/>
  <c r="B225" i="13"/>
  <c r="A226" i="13" a="1"/>
  <c r="A226" i="13" s="1"/>
  <c r="C225" i="13"/>
  <c r="D225" i="13"/>
  <c r="G225" i="13"/>
  <c r="H225" i="13"/>
  <c r="E225" i="13"/>
  <c r="G223" i="14"/>
  <c r="H223" i="14"/>
  <c r="F223" i="14"/>
  <c r="E223" i="14"/>
  <c r="A224" i="14" a="1"/>
  <c r="A224" i="14" s="1"/>
  <c r="B223" i="14"/>
  <c r="D223" i="14"/>
  <c r="C223" i="14"/>
  <c r="B226" i="13" l="1"/>
  <c r="E226" i="13"/>
  <c r="A227" i="13" a="1"/>
  <c r="A227" i="13" s="1"/>
  <c r="D226" i="13"/>
  <c r="C226" i="13"/>
  <c r="H226" i="13"/>
  <c r="F226" i="13"/>
  <c r="G226" i="13"/>
  <c r="E224" i="14"/>
  <c r="H224" i="14"/>
  <c r="G224" i="14"/>
  <c r="F224" i="14"/>
  <c r="A225" i="14" a="1"/>
  <c r="A225" i="14" s="1"/>
  <c r="C224" i="14"/>
  <c r="B224" i="14"/>
  <c r="D224" i="14"/>
  <c r="B227" i="13" l="1"/>
  <c r="A228" i="13" a="1"/>
  <c r="A228" i="13" s="1"/>
  <c r="G228" i="13" s="1"/>
  <c r="D227" i="13"/>
  <c r="C227" i="13"/>
  <c r="H227" i="13"/>
  <c r="G227" i="13"/>
  <c r="E227" i="13"/>
  <c r="F227" i="13"/>
  <c r="G225" i="14"/>
  <c r="H225" i="14"/>
  <c r="F225" i="14"/>
  <c r="E225" i="14"/>
  <c r="A226" i="14" a="1"/>
  <c r="A226" i="14" s="1"/>
  <c r="D225" i="14"/>
  <c r="C225" i="14"/>
  <c r="B225" i="14"/>
  <c r="B228" i="13" l="1"/>
  <c r="A229" i="13" a="1"/>
  <c r="A229" i="13" s="1"/>
  <c r="E229" i="13" s="1"/>
  <c r="D228" i="13"/>
  <c r="C228" i="13"/>
  <c r="F228" i="13"/>
  <c r="H228" i="13"/>
  <c r="E228" i="13"/>
  <c r="G226" i="14"/>
  <c r="F226" i="14"/>
  <c r="E226" i="14"/>
  <c r="H226" i="14"/>
  <c r="A227" i="14" a="1"/>
  <c r="A227" i="14" s="1"/>
  <c r="B226" i="14"/>
  <c r="D226" i="14"/>
  <c r="C226" i="14"/>
  <c r="F229" i="13" l="1"/>
  <c r="B229" i="13"/>
  <c r="A230" i="13" a="1"/>
  <c r="A230" i="13" s="1"/>
  <c r="D229" i="13"/>
  <c r="C229" i="13"/>
  <c r="G229" i="13"/>
  <c r="H229" i="13"/>
  <c r="H227" i="14"/>
  <c r="F227" i="14"/>
  <c r="E227" i="14"/>
  <c r="G227" i="14"/>
  <c r="A228" i="14" a="1"/>
  <c r="A228" i="14" s="1"/>
  <c r="B227" i="14"/>
  <c r="C227" i="14"/>
  <c r="D227" i="14"/>
  <c r="G230" i="13" l="1"/>
  <c r="A231" i="13" a="1"/>
  <c r="A231" i="13" s="1"/>
  <c r="D230" i="13"/>
  <c r="C230" i="13"/>
  <c r="B230" i="13"/>
  <c r="F230" i="13"/>
  <c r="H230" i="13"/>
  <c r="E230" i="13"/>
  <c r="G228" i="14"/>
  <c r="F228" i="14"/>
  <c r="E228" i="14"/>
  <c r="H228" i="14"/>
  <c r="A229" i="14" a="1"/>
  <c r="A229" i="14" s="1"/>
  <c r="C228" i="14"/>
  <c r="D228" i="14"/>
  <c r="B228" i="14"/>
  <c r="A232" i="13" l="1" a="1"/>
  <c r="A232" i="13" s="1"/>
  <c r="D231" i="13"/>
  <c r="C231" i="13"/>
  <c r="G231" i="13"/>
  <c r="E231" i="13"/>
  <c r="F231" i="13"/>
  <c r="B231" i="13"/>
  <c r="H231" i="13"/>
  <c r="H229" i="14"/>
  <c r="F229" i="14"/>
  <c r="E229" i="14"/>
  <c r="G229" i="14"/>
  <c r="A230" i="14" a="1"/>
  <c r="A230" i="14" s="1"/>
  <c r="D229" i="14"/>
  <c r="B229" i="14"/>
  <c r="C229" i="14"/>
  <c r="G232" i="13" l="1"/>
  <c r="B232" i="13"/>
  <c r="A233" i="13" a="1"/>
  <c r="A233" i="13" s="1"/>
  <c r="D232" i="13"/>
  <c r="C232" i="13"/>
  <c r="F232" i="13"/>
  <c r="H232" i="13"/>
  <c r="E232" i="13"/>
  <c r="H230" i="14"/>
  <c r="G230" i="14"/>
  <c r="E230" i="14"/>
  <c r="F230" i="14"/>
  <c r="A231" i="14" a="1"/>
  <c r="A231" i="14" s="1"/>
  <c r="C230" i="14"/>
  <c r="B230" i="14"/>
  <c r="D230" i="14"/>
  <c r="A234" i="13" l="1" a="1"/>
  <c r="A234" i="13" s="1"/>
  <c r="D233" i="13"/>
  <c r="C233" i="13"/>
  <c r="B233" i="13"/>
  <c r="G233" i="13"/>
  <c r="H233" i="13"/>
  <c r="E233" i="13"/>
  <c r="F233" i="13"/>
  <c r="G231" i="14"/>
  <c r="H231" i="14"/>
  <c r="F231" i="14"/>
  <c r="E231" i="14"/>
  <c r="A232" i="14" a="1"/>
  <c r="A232" i="14" s="1"/>
  <c r="B231" i="14"/>
  <c r="D231" i="14"/>
  <c r="C231" i="14"/>
  <c r="A235" i="13" l="1" a="1"/>
  <c r="A235" i="13" s="1"/>
  <c r="E235" i="13" s="1"/>
  <c r="D234" i="13"/>
  <c r="C234" i="13"/>
  <c r="G234" i="13"/>
  <c r="B234" i="13"/>
  <c r="H234" i="13"/>
  <c r="F234" i="13"/>
  <c r="E234" i="13"/>
  <c r="E232" i="14"/>
  <c r="H232" i="14"/>
  <c r="G232" i="14"/>
  <c r="F232" i="14"/>
  <c r="A233" i="14" a="1"/>
  <c r="A233" i="14" s="1"/>
  <c r="C232" i="14"/>
  <c r="B232" i="14"/>
  <c r="D232" i="14"/>
  <c r="B235" i="13" l="1"/>
  <c r="F235" i="13"/>
  <c r="A236" i="13" a="1"/>
  <c r="A236" i="13" s="1"/>
  <c r="D235" i="13"/>
  <c r="C235" i="13"/>
  <c r="G235" i="13"/>
  <c r="H235" i="13"/>
  <c r="G233" i="14"/>
  <c r="H233" i="14"/>
  <c r="F233" i="14"/>
  <c r="E233" i="14"/>
  <c r="A234" i="14" a="1"/>
  <c r="A234" i="14" s="1"/>
  <c r="D233" i="14"/>
  <c r="C233" i="14"/>
  <c r="B233" i="14"/>
  <c r="C236" i="13" l="1"/>
  <c r="G236" i="13"/>
  <c r="B236" i="13"/>
  <c r="D236" i="13"/>
  <c r="A237" i="13" a="1"/>
  <c r="A237" i="13" s="1"/>
  <c r="F236" i="13"/>
  <c r="H236" i="13"/>
  <c r="E236" i="13"/>
  <c r="G234" i="14"/>
  <c r="F234" i="14"/>
  <c r="E234" i="14"/>
  <c r="H234" i="14"/>
  <c r="A235" i="14" a="1"/>
  <c r="A235" i="14" s="1"/>
  <c r="D234" i="14"/>
  <c r="B234" i="14"/>
  <c r="C234" i="14"/>
  <c r="A238" i="13" l="1" a="1"/>
  <c r="A238" i="13" s="1"/>
  <c r="E238" i="13" s="1"/>
  <c r="D237" i="13"/>
  <c r="C237" i="13"/>
  <c r="B237" i="13"/>
  <c r="G237" i="13"/>
  <c r="H237" i="13"/>
  <c r="E237" i="13"/>
  <c r="F237" i="13"/>
  <c r="H235" i="14"/>
  <c r="F235" i="14"/>
  <c r="E235" i="14"/>
  <c r="G235" i="14"/>
  <c r="A236" i="14" a="1"/>
  <c r="A236" i="14" s="1"/>
  <c r="B235" i="14"/>
  <c r="C235" i="14"/>
  <c r="D235" i="14"/>
  <c r="A239" i="13" l="1" a="1"/>
  <c r="A239" i="13" s="1"/>
  <c r="D238" i="13"/>
  <c r="C238" i="13"/>
  <c r="G238" i="13"/>
  <c r="B238" i="13"/>
  <c r="F238" i="13"/>
  <c r="H238" i="13"/>
  <c r="G236" i="14"/>
  <c r="F236" i="14"/>
  <c r="E236" i="14"/>
  <c r="H236" i="14"/>
  <c r="A237" i="14" a="1"/>
  <c r="A237" i="14" s="1"/>
  <c r="C236" i="14"/>
  <c r="D236" i="14"/>
  <c r="B236" i="14"/>
  <c r="A240" i="13" l="1" a="1"/>
  <c r="A240" i="13" s="1"/>
  <c r="D239" i="13"/>
  <c r="C239" i="13"/>
  <c r="G239" i="13"/>
  <c r="E239" i="13"/>
  <c r="F239" i="13"/>
  <c r="B239" i="13"/>
  <c r="H239" i="13"/>
  <c r="H237" i="14"/>
  <c r="F237" i="14"/>
  <c r="E237" i="14"/>
  <c r="G237" i="14"/>
  <c r="A238" i="14" a="1"/>
  <c r="A238" i="14" s="1"/>
  <c r="D237" i="14"/>
  <c r="B237" i="14"/>
  <c r="C237" i="14"/>
  <c r="A241" i="13" l="1" a="1"/>
  <c r="A241" i="13" s="1"/>
  <c r="E241" i="13" s="1"/>
  <c r="D240" i="13"/>
  <c r="C240" i="13"/>
  <c r="G240" i="13"/>
  <c r="B240" i="13"/>
  <c r="F240" i="13"/>
  <c r="H240" i="13"/>
  <c r="E240" i="13"/>
  <c r="H238" i="14"/>
  <c r="G238" i="14"/>
  <c r="E238" i="14"/>
  <c r="F238" i="14"/>
  <c r="A239" i="14" a="1"/>
  <c r="A239" i="14" s="1"/>
  <c r="C238" i="14"/>
  <c r="D238" i="14"/>
  <c r="B238" i="14"/>
  <c r="A242" i="13" l="1" a="1"/>
  <c r="A242" i="13" s="1"/>
  <c r="D241" i="13"/>
  <c r="C241" i="13"/>
  <c r="F241" i="13"/>
  <c r="G241" i="13"/>
  <c r="H241" i="13"/>
  <c r="B241" i="13"/>
  <c r="G239" i="14"/>
  <c r="H239" i="14"/>
  <c r="F239" i="14"/>
  <c r="E239" i="14"/>
  <c r="A240" i="14" a="1"/>
  <c r="A240" i="14" s="1"/>
  <c r="B239" i="14"/>
  <c r="D239" i="14"/>
  <c r="C239" i="14"/>
  <c r="A243" i="13" l="1" a="1"/>
  <c r="A243" i="13" s="1"/>
  <c r="E243" i="13" s="1"/>
  <c r="D242" i="13"/>
  <c r="C242" i="13"/>
  <c r="H242" i="13"/>
  <c r="E242" i="13"/>
  <c r="G242" i="13"/>
  <c r="B242" i="13"/>
  <c r="F242" i="13"/>
  <c r="E240" i="14"/>
  <c r="H240" i="14"/>
  <c r="G240" i="14"/>
  <c r="F240" i="14"/>
  <c r="A241" i="14" a="1"/>
  <c r="A241" i="14" s="1"/>
  <c r="C240" i="14"/>
  <c r="B240" i="14"/>
  <c r="D240" i="14"/>
  <c r="A244" i="13" l="1" a="1"/>
  <c r="A244" i="13" s="1"/>
  <c r="D243" i="13"/>
  <c r="C243" i="13"/>
  <c r="F243" i="13"/>
  <c r="B243" i="13"/>
  <c r="H243" i="13"/>
  <c r="G243" i="13"/>
  <c r="G241" i="14"/>
  <c r="H241" i="14"/>
  <c r="F241" i="14"/>
  <c r="E241" i="14"/>
  <c r="A242" i="14" a="1"/>
  <c r="A242" i="14" s="1"/>
  <c r="B241" i="14"/>
  <c r="D241" i="14"/>
  <c r="C241" i="14"/>
  <c r="A245" i="13" l="1" a="1"/>
  <c r="A245" i="13" s="1"/>
  <c r="H245" i="13" s="1"/>
  <c r="D244" i="13"/>
  <c r="C244" i="13"/>
  <c r="E244" i="13"/>
  <c r="G244" i="13"/>
  <c r="B244" i="13"/>
  <c r="F244" i="13"/>
  <c r="H244" i="13"/>
  <c r="G242" i="14"/>
  <c r="F242" i="14"/>
  <c r="E242" i="14"/>
  <c r="H242" i="14"/>
  <c r="A243" i="14" a="1"/>
  <c r="A243" i="14" s="1"/>
  <c r="C242" i="14"/>
  <c r="D242" i="14"/>
  <c r="B242" i="14"/>
  <c r="A246" i="13" l="1" a="1"/>
  <c r="A246" i="13" s="1"/>
  <c r="H246" i="13" s="1"/>
  <c r="D245" i="13"/>
  <c r="C245" i="13"/>
  <c r="E245" i="13"/>
  <c r="F245" i="13"/>
  <c r="B245" i="13"/>
  <c r="G245" i="13"/>
  <c r="H243" i="14"/>
  <c r="F243" i="14"/>
  <c r="E243" i="14"/>
  <c r="G243" i="14"/>
  <c r="A244" i="14" a="1"/>
  <c r="A244" i="14" s="1"/>
  <c r="D243" i="14"/>
  <c r="B243" i="14"/>
  <c r="C243" i="14"/>
  <c r="A247" i="13" l="1" a="1"/>
  <c r="A247" i="13" s="1"/>
  <c r="E247" i="13" s="1"/>
  <c r="D246" i="13"/>
  <c r="B246" i="13"/>
  <c r="E246" i="13"/>
  <c r="G246" i="13"/>
  <c r="C246" i="13"/>
  <c r="F246" i="13"/>
  <c r="G244" i="14"/>
  <c r="F244" i="14"/>
  <c r="E244" i="14"/>
  <c r="H244" i="14"/>
  <c r="A245" i="14" a="1"/>
  <c r="A245" i="14" s="1"/>
  <c r="C244" i="14"/>
  <c r="B244" i="14"/>
  <c r="D244" i="14"/>
  <c r="F247" i="13" l="1"/>
  <c r="B247" i="13"/>
  <c r="A248" i="13" a="1"/>
  <c r="A248" i="13" s="1"/>
  <c r="E248" i="13" s="1"/>
  <c r="D247" i="13"/>
  <c r="C247" i="13"/>
  <c r="H247" i="13"/>
  <c r="G247" i="13"/>
  <c r="H245" i="14"/>
  <c r="F245" i="14"/>
  <c r="E245" i="14"/>
  <c r="G245" i="14"/>
  <c r="A246" i="14" a="1"/>
  <c r="A246" i="14" s="1"/>
  <c r="B245" i="14"/>
  <c r="D245" i="14"/>
  <c r="C245" i="14"/>
  <c r="A249" i="13" l="1" a="1"/>
  <c r="A249" i="13" s="1"/>
  <c r="H249" i="13" s="1"/>
  <c r="D248" i="13"/>
  <c r="C248" i="13"/>
  <c r="F248" i="13"/>
  <c r="G248" i="13"/>
  <c r="B248" i="13"/>
  <c r="H248" i="13"/>
  <c r="H246" i="14"/>
  <c r="G246" i="14"/>
  <c r="E246" i="14"/>
  <c r="F246" i="14"/>
  <c r="A247" i="14" a="1"/>
  <c r="A247" i="14" s="1"/>
  <c r="C246" i="14"/>
  <c r="D246" i="14"/>
  <c r="B246" i="14"/>
  <c r="E249" i="13" l="1"/>
  <c r="F249" i="13"/>
  <c r="B249" i="13"/>
  <c r="A250" i="13" a="1"/>
  <c r="A250" i="13" s="1"/>
  <c r="E250" i="13" s="1"/>
  <c r="D249" i="13"/>
  <c r="C249" i="13"/>
  <c r="G249" i="13"/>
  <c r="G247" i="14"/>
  <c r="H247" i="14"/>
  <c r="F247" i="14"/>
  <c r="E247" i="14"/>
  <c r="A248" i="14" a="1"/>
  <c r="A248" i="14" s="1"/>
  <c r="D247" i="14"/>
  <c r="B247" i="14"/>
  <c r="C247" i="14"/>
  <c r="H250" i="13" l="1"/>
  <c r="G250" i="13"/>
  <c r="B250" i="13"/>
  <c r="D250" i="13"/>
  <c r="A251" i="13" a="1"/>
  <c r="A251" i="13" s="1"/>
  <c r="E251" i="13" s="1"/>
  <c r="C250" i="13"/>
  <c r="F250" i="13"/>
  <c r="E248" i="14"/>
  <c r="H248" i="14"/>
  <c r="G248" i="14"/>
  <c r="F248" i="14"/>
  <c r="A249" i="14" a="1"/>
  <c r="A249" i="14" s="1"/>
  <c r="C248" i="14"/>
  <c r="B248" i="14"/>
  <c r="D248" i="14"/>
  <c r="F251" i="13" l="1"/>
  <c r="B251" i="13"/>
  <c r="A252" i="13" a="1"/>
  <c r="A252" i="13" s="1"/>
  <c r="E252" i="13" s="1"/>
  <c r="D251" i="13"/>
  <c r="C251" i="13"/>
  <c r="H251" i="13"/>
  <c r="G251" i="13"/>
  <c r="G249" i="14"/>
  <c r="H249" i="14"/>
  <c r="F249" i="14"/>
  <c r="E249" i="14"/>
  <c r="A250" i="14" a="1"/>
  <c r="A250" i="14" s="1"/>
  <c r="B249" i="14"/>
  <c r="D249" i="14"/>
  <c r="C249" i="14"/>
  <c r="G252" i="13" l="1"/>
  <c r="B252" i="13"/>
  <c r="F252" i="13"/>
  <c r="A253" i="13" a="1"/>
  <c r="A253" i="13" s="1"/>
  <c r="E253" i="13" s="1"/>
  <c r="D252" i="13"/>
  <c r="C252" i="13"/>
  <c r="H252" i="13"/>
  <c r="G250" i="14"/>
  <c r="F250" i="14"/>
  <c r="E250" i="14"/>
  <c r="H250" i="14"/>
  <c r="A251" i="14" a="1"/>
  <c r="A251" i="14" s="1"/>
  <c r="C250" i="14"/>
  <c r="D250" i="14"/>
  <c r="B250" i="14"/>
  <c r="A254" i="13" l="1" a="1"/>
  <c r="A254" i="13" s="1"/>
  <c r="F254" i="13" s="1"/>
  <c r="D253" i="13"/>
  <c r="C253" i="13"/>
  <c r="G253" i="13"/>
  <c r="F253" i="13"/>
  <c r="B253" i="13"/>
  <c r="H253" i="13"/>
  <c r="H251" i="14"/>
  <c r="F251" i="14"/>
  <c r="G251" i="14"/>
  <c r="E251" i="14"/>
  <c r="A252" i="14" a="1"/>
  <c r="A252" i="14" s="1"/>
  <c r="D251" i="14"/>
  <c r="B251" i="14"/>
  <c r="C251" i="14"/>
  <c r="G254" i="13" l="1"/>
  <c r="B254" i="13"/>
  <c r="D254" i="13"/>
  <c r="C254" i="13"/>
  <c r="H254" i="13"/>
  <c r="E254" i="13"/>
  <c r="G252" i="14"/>
  <c r="F252" i="14"/>
  <c r="E252" i="14"/>
  <c r="H252" i="14"/>
  <c r="A253" i="14" a="1"/>
  <c r="A253" i="14" s="1"/>
  <c r="B252" i="14"/>
  <c r="C252" i="14"/>
  <c r="D252" i="14"/>
  <c r="H253" i="14" l="1"/>
  <c r="F253" i="14"/>
  <c r="E253" i="14"/>
  <c r="G253" i="14"/>
  <c r="A254" i="14" a="1"/>
  <c r="A254" i="14" s="1"/>
  <c r="B253" i="14"/>
  <c r="C253" i="14"/>
  <c r="D253" i="14"/>
  <c r="H254" i="14" l="1"/>
  <c r="G254" i="14"/>
  <c r="E254" i="14"/>
  <c r="F254" i="14"/>
  <c r="C254" i="14"/>
  <c r="D254" i="14"/>
  <c r="B254" i="14"/>
</calcChain>
</file>

<file path=xl/sharedStrings.xml><?xml version="1.0" encoding="utf-8"?>
<sst xmlns="http://schemas.openxmlformats.org/spreadsheetml/2006/main" count="5033" uniqueCount="1539">
  <si>
    <t>Geographical name</t>
  </si>
  <si>
    <t>Notes:</t>
  </si>
  <si>
    <t>[Add DNO specific notes relevant to charges]</t>
  </si>
  <si>
    <t>All times are UK clock-time.</t>
  </si>
  <si>
    <t>[Add DNO specific notes]</t>
  </si>
  <si>
    <t>Metered voltage, respective periods and associated LLFCs</t>
  </si>
  <si>
    <t>Period 1</t>
  </si>
  <si>
    <t>Period 2</t>
  </si>
  <si>
    <t>Period 3</t>
  </si>
  <si>
    <t>Period 4</t>
  </si>
  <si>
    <t>Associated LLFC</t>
  </si>
  <si>
    <t>Site</t>
  </si>
  <si>
    <t>Demand</t>
  </si>
  <si>
    <t>Generation</t>
  </si>
  <si>
    <t>Time periods</t>
  </si>
  <si>
    <t>(Name 1)</t>
  </si>
  <si>
    <t>(Name 2)</t>
  </si>
  <si>
    <t>(Name 3)</t>
  </si>
  <si>
    <t>(Name 4)</t>
  </si>
  <si>
    <t>Notes</t>
  </si>
  <si>
    <t>All the above times are in UK Clock time</t>
  </si>
  <si>
    <t>Saturday and Sunday
All Year</t>
  </si>
  <si>
    <t>List of data tables in this workbook</t>
  </si>
  <si>
    <t>Worksheet</t>
  </si>
  <si>
    <t>Information</t>
  </si>
  <si>
    <t>Back to Overview</t>
  </si>
  <si>
    <t xml:space="preserve">Annex 3 contains details of any preserved and additional charges that are valid at this time. </t>
  </si>
  <si>
    <t>Status</t>
  </si>
  <si>
    <t>Effective From</t>
  </si>
  <si>
    <t>PCs</t>
  </si>
  <si>
    <t>Fixed charge p/MPAN/day</t>
  </si>
  <si>
    <t>Capacity charge p/kVA/day</t>
  </si>
  <si>
    <t>Notes to users of this spreadsheet</t>
  </si>
  <si>
    <t>Notes to DNOs populating this spreadsheet</t>
  </si>
  <si>
    <t>EDCM Import 1</t>
  </si>
  <si>
    <t>EDCM Import 2</t>
  </si>
  <si>
    <t>EDCM Import 3</t>
  </si>
  <si>
    <t>EDCM Import 4</t>
  </si>
  <si>
    <t>EDCM Import 5</t>
  </si>
  <si>
    <t>EDCM Import 6</t>
  </si>
  <si>
    <t>EDCM Import 7</t>
  </si>
  <si>
    <t>EDCM Import 8</t>
  </si>
  <si>
    <t>EDCM Import 9</t>
  </si>
  <si>
    <t>EDCM Import 10</t>
  </si>
  <si>
    <t>Annex 5 LLFs</t>
  </si>
  <si>
    <t>EDCM Export 1</t>
  </si>
  <si>
    <t>EDCM Export 2</t>
  </si>
  <si>
    <t>EDCM Export 3</t>
  </si>
  <si>
    <t>EDCM Export 4</t>
  </si>
  <si>
    <t>EDCM Export 5</t>
  </si>
  <si>
    <t>EDCM Export 6</t>
  </si>
  <si>
    <t>EDCM Export 7</t>
  </si>
  <si>
    <t>EDCM Export 8</t>
  </si>
  <si>
    <t>EDCM Export 9</t>
  </si>
  <si>
    <t>EDCM Export 10</t>
  </si>
  <si>
    <t>Name</t>
  </si>
  <si>
    <t>Note: The list of MPANs / MSIDs provided may be incomplete; the DNO reserves the right to apply the listed charges to any other MPANs / MSIDs associated with the site.</t>
  </si>
  <si>
    <t>Nodal prices</t>
  </si>
  <si>
    <t>Reactive power charge
p/kVArh</t>
  </si>
  <si>
    <t>Local charge 1
£/kVA</t>
  </si>
  <si>
    <t>Remote charge 1
£/kVA</t>
  </si>
  <si>
    <t>Import MPANs/MSIDs</t>
  </si>
  <si>
    <t>Export MPANs/MSIDs</t>
  </si>
  <si>
    <t>Annex 3 Preserved charges</t>
  </si>
  <si>
    <t>Annex 4 LDNO charges</t>
  </si>
  <si>
    <t xml:space="preserve">DNOs must endeavour to maintain consistency in the structure of this spreadsheet.
Any changes to the structure must be noted in the 'Notes to users of this spreadsheet'
</t>
  </si>
  <si>
    <t>Unit charges in the red time band apply – between [xx:xx] and [xx:xx], Monday to Friday including bank holidays.</t>
  </si>
  <si>
    <t>Unit charges in the amber time band apply – between [xx:xx] and [xx:xx], Monday to Friday including bank holidays.</t>
  </si>
  <si>
    <t>Unit charges in the green time band apply – between [xx:xx] and [xx:xx], Monday to Friday including bank holidays, and [xx:xx] and [xx:xx] Saturday and Sunday.</t>
  </si>
  <si>
    <t>Generic demand and generation LLFs</t>
  </si>
  <si>
    <t>Metered voltage</t>
  </si>
  <si>
    <t>Low-voltage network</t>
  </si>
  <si>
    <t>Low-voltage substation</t>
  </si>
  <si>
    <t>High-voltage network</t>
  </si>
  <si>
    <t>High-voltage substation</t>
  </si>
  <si>
    <t>EHV site specific LLFs</t>
  </si>
  <si>
    <t>Node/Zone ID</t>
  </si>
  <si>
    <t>Import
Unique Identifier</t>
  </si>
  <si>
    <t>Export
Unique Identifier</t>
  </si>
  <si>
    <t>Export Unique Identifier</t>
  </si>
  <si>
    <t>Import
fixed charge
(p/day)</t>
  </si>
  <si>
    <t>Export
fixed charge
(p/day)</t>
  </si>
  <si>
    <t>Red Time Band</t>
  </si>
  <si>
    <t>Amber Time Band</t>
  </si>
  <si>
    <t>Green Time Band</t>
  </si>
  <si>
    <t>Monday to Friday 
(Including Bank Holidays)
All Year</t>
  </si>
  <si>
    <t>Monday to Friday 
(Including Bank Holidays)
June to August Inclusive</t>
  </si>
  <si>
    <t>Monday to Friday 
(Including Bank Holidays)
November to February Inclusive</t>
  </si>
  <si>
    <t>Super Red Time Band</t>
  </si>
  <si>
    <t>Black Time Band</t>
  </si>
  <si>
    <t>Yellow Time Band</t>
  </si>
  <si>
    <t>Time Periods for Designated EHV Properties</t>
  </si>
  <si>
    <t xml:space="preserve">Please use this spreadsheet with reference to the LC14 use of system charging statement. </t>
  </si>
  <si>
    <t>Saturday and Sunday
All year</t>
  </si>
  <si>
    <t>Note: The list of MPANs / MSIDs provided may be incomplete; the DNO reserves the right to apply the listed charges to any other MPANs / MSIDs associated with the site.
Note: This table is automatically populated based on the content of the tab entitled 'Annex 2 EHV Charges'. The timebands are as shown in Annex 2.</t>
  </si>
  <si>
    <t>Maximum import or export capacity
kVA</t>
  </si>
  <si>
    <t>Excess reactive units 
kVArh</t>
  </si>
  <si>
    <t>Tariff components</t>
  </si>
  <si>
    <t>Number of days in consumption period
i.e. 365 if one year</t>
  </si>
  <si>
    <t>Enter current consumption details</t>
  </si>
  <si>
    <t>Charge components</t>
  </si>
  <si>
    <t>Enter forecast consumption details 
(if different)</t>
  </si>
  <si>
    <t>Current consumption period charges</t>
  </si>
  <si>
    <t>Forecast consumption period charges</t>
  </si>
  <si>
    <t>Reactive power charge
£</t>
  </si>
  <si>
    <t>Capacity charge
£</t>
  </si>
  <si>
    <t>Fixed charge
£</t>
  </si>
  <si>
    <t>Total charge
£</t>
  </si>
  <si>
    <t>Charge calculator is a tool to help you estimate your distribution charges using current consumption data and forecast consumption data.</t>
  </si>
  <si>
    <t>Charge calculator</t>
  </si>
  <si>
    <t>Unit 1
£</t>
  </si>
  <si>
    <t>Unit 2
£</t>
  </si>
  <si>
    <t>Unit 3
£</t>
  </si>
  <si>
    <t>Maximum import capacity
kVA</t>
  </si>
  <si>
    <t>Maximum export capacity
kVA</t>
  </si>
  <si>
    <t>Export
Super Red
kWh</t>
  </si>
  <si>
    <t>Import
fixed charge
£</t>
  </si>
  <si>
    <t>Import
super red
kWh</t>
  </si>
  <si>
    <t>Import 
super red charge
£</t>
  </si>
  <si>
    <t>Export super red charge
£</t>
  </si>
  <si>
    <t>Export fixed charge
£</t>
  </si>
  <si>
    <t>Import
capacity charge
£</t>
  </si>
  <si>
    <t>Export capacity charge
£</t>
  </si>
  <si>
    <t>Import total charge
£</t>
  </si>
  <si>
    <t>Export total charge
£</t>
  </si>
  <si>
    <t>These charges are estimates based on tariff selected and consumption values entered.</t>
  </si>
  <si>
    <t>These charges are estimates based on site selected and consumption values entered.</t>
  </si>
  <si>
    <t>Step 1, Choose your tariff using the drop down list in cell B10</t>
  </si>
  <si>
    <t>Step 3, Enter a forecast of consumption if required in cells C14:I14</t>
  </si>
  <si>
    <t>Step 1, Choose your tariff using the drop down list in cell L10</t>
  </si>
  <si>
    <t>Step 3, Enter a forecast of consumption if required in cells M14:T14</t>
  </si>
  <si>
    <r>
      <rPr>
        <sz val="12"/>
        <rFont val="Arial"/>
        <family val="2"/>
      </rPr>
      <t>Tariff details</t>
    </r>
    <r>
      <rPr>
        <sz val="10"/>
        <rFont val="Arial"/>
        <family val="2"/>
      </rPr>
      <t xml:space="preserve">
Choose tariff name from drop down box below</t>
    </r>
  </si>
  <si>
    <r>
      <rPr>
        <sz val="12"/>
        <rFont val="Arial"/>
        <family val="2"/>
      </rPr>
      <t>Site details</t>
    </r>
    <r>
      <rPr>
        <sz val="10"/>
        <rFont val="Arial"/>
        <family val="2"/>
      </rPr>
      <t xml:space="preserve">
Choose the site name from the drop down box below</t>
    </r>
  </si>
  <si>
    <t xml:space="preserve">Step 2, After selecting a tariff in step 1, Cells C12-I12 will generate headings, please enter your consumption in cells C13:I13 underneath each heading generated (if no heading leave cell blank)
</t>
  </si>
  <si>
    <t xml:space="preserve">Step 2, After selecting a tariff in step 1, Cells M12-T12 will generate headings, please enter your consumption in cells M13:T13 underneath each heading generated (if no heading leave cell blank)
</t>
  </si>
  <si>
    <r>
      <t>Contains the underlying [</t>
    </r>
    <r>
      <rPr>
        <sz val="11"/>
        <color theme="3"/>
        <rFont val="Arial"/>
        <family val="2"/>
      </rPr>
      <t>nodal/network group</t>
    </r>
    <r>
      <rPr>
        <sz val="11"/>
        <rFont val="Arial"/>
        <family val="2"/>
      </rPr>
      <t xml:space="preserve">] costs used to calculate the current EDCM charges. </t>
    </r>
  </si>
  <si>
    <t>Import
LLF
period 2</t>
  </si>
  <si>
    <t>Import
LLF
period 1</t>
  </si>
  <si>
    <t>Import
LLF
period 3</t>
  </si>
  <si>
    <t>Import
LLF
period 4</t>
  </si>
  <si>
    <t>Export
LLF
period 1</t>
  </si>
  <si>
    <t>Export
LLF
period 2</t>
  </si>
  <si>
    <t>Export
LLF
period 3</t>
  </si>
  <si>
    <t>Export
LLF
period 4</t>
  </si>
  <si>
    <t>Import
capacity charge
(p/kVA/day)</t>
  </si>
  <si>
    <t>Export
capacity charge
(p/kVA/day)</t>
  </si>
  <si>
    <t>Import
Super Red
unit charge
(p/kWh)</t>
  </si>
  <si>
    <t>Export
Super Red
unit charge
(p/kWh)</t>
  </si>
  <si>
    <t>The drop down list on the charge calculator can be expanded by unprotecting the charge calculator sheet and selecting 'data', 'data validation...' and then expanding the 'source' data range. The sheet can then be protected.</t>
  </si>
  <si>
    <t>Final</t>
  </si>
  <si>
    <t>Company and Licence name, charging year, effective from, status</t>
  </si>
  <si>
    <t>Company and Licence name</t>
  </si>
  <si>
    <t>Year</t>
  </si>
  <si>
    <t>Tariff name</t>
  </si>
  <si>
    <t>Exceeded capacity charge
p/kVA/day</t>
  </si>
  <si>
    <t>Import
exceeded capacity charge
(p/kVA/day)</t>
  </si>
  <si>
    <t>Export
exceeded capacity charge
(p/kVA/day)</t>
  </si>
  <si>
    <t>Average daily exceeded capacity
kVA</t>
  </si>
  <si>
    <t>Exceeded capacity charge
£</t>
  </si>
  <si>
    <t>Import exceeded capacity charge
£</t>
  </si>
  <si>
    <t>Export exceeded capacity charge
£</t>
  </si>
  <si>
    <t>This table has intentionally been left blank. The line loss factors that are approved by the BSC Panel for the applicable year and consequently published on the Elexon website will take precedence and be used in Settlement. This annex will be re-published once these values are available.</t>
  </si>
  <si>
    <t>Annex 6 - Charges for New or Amended Designated EHV Properties</t>
  </si>
  <si>
    <t xml:space="preserve">Note: The list of MPANs/MSIDs provided may be incomplete; the DNO reserves the right to apply the listed charges to any other MPANs/MSIDs associated with the site. If sites appear in both Annex 2 and Annex 6, the charges in Annex 6 take precedence.
Where an existing Designated EHV Property is modified and energised in the charging year, we may revise the EDCM charges for the modified Designated EHV Property. </t>
  </si>
  <si>
    <t>Annex 5 has been intentionally left blank as this charging statement is published a complete year before the LLFs have been audited.
The line loss factors that are approved by the BSC Panel for the applicable year and consequently published on the Elexon website will take precedence and be used in Settlement. This annex will be re-published with these values once they are available.</t>
  </si>
  <si>
    <t>Annex 6  Charges for New or Amended Designated EHV Properties</t>
  </si>
  <si>
    <t>Effective from date</t>
  </si>
  <si>
    <t>Domestic Aggregated</t>
  </si>
  <si>
    <t>Domestic Aggregated (related MPAN)</t>
  </si>
  <si>
    <t>Non-Domestic Aggregated</t>
  </si>
  <si>
    <t>Non-Domestic Aggregated (related MPAN)</t>
  </si>
  <si>
    <t>LV Site Specific</t>
  </si>
  <si>
    <t>LV Sub Site Specific</t>
  </si>
  <si>
    <t>HV Site Specific</t>
  </si>
  <si>
    <t>Unmetered Supplies</t>
  </si>
  <si>
    <t>LV Generation Aggregated</t>
  </si>
  <si>
    <t>LV Sub Generation Aggregated</t>
  </si>
  <si>
    <t>LV Generation Site Specific</t>
  </si>
  <si>
    <t>LV Generation Site Specific no RP charge</t>
  </si>
  <si>
    <t>LV Sub Generation Site Specific</t>
  </si>
  <si>
    <t>LV Sub Generation Site Specific no RP charge</t>
  </si>
  <si>
    <t>HV Generation Site Specific</t>
  </si>
  <si>
    <t>HV Generation Site Specific no RP charge</t>
  </si>
  <si>
    <t>Site Specific preserved charges/additional LLFCs</t>
  </si>
  <si>
    <t>Time Bands for LV and HV Designated Properties</t>
  </si>
  <si>
    <t>Time Bands for Unmetered Properties</t>
  </si>
  <si>
    <t>Supercustomer preserved charges/additional LLFCs</t>
  </si>
  <si>
    <t>Red/black unit charge
p/kWh</t>
  </si>
  <si>
    <t>Green unit charge
p/kWh</t>
  </si>
  <si>
    <t>Amber/yellow unit charge
p/kWh</t>
  </si>
  <si>
    <t>Annex 1 contains the charges to LV and HV Designated Properties and Unmetered Supplies.</t>
  </si>
  <si>
    <t>LV and HV designated properties and Unmetered Supplies tariff calculator</t>
  </si>
  <si>
    <t>EHV designated property calculator</t>
  </si>
  <si>
    <t>Red unit charge
p/kWh</t>
  </si>
  <si>
    <t>Black unit charge
p/kWh</t>
  </si>
  <si>
    <t>Amber unit charge
p/kWh</t>
  </si>
  <si>
    <t>Yellow unit charge
p/kWh</t>
  </si>
  <si>
    <t>Fixed charge 
p/MPAN/day</t>
  </si>
  <si>
    <t>Capacity charge 
p/kVA/day</t>
  </si>
  <si>
    <t>Exceeded Capacity charge 
p/kVA/day</t>
  </si>
  <si>
    <t>n/a</t>
  </si>
  <si>
    <t>Annex 1 LV, HV and Unmetered Supplies charges</t>
  </si>
  <si>
    <t>Standard Settlement Configuration Id</t>
  </si>
  <si>
    <t>Standard Settlement Configuration Desc</t>
  </si>
  <si>
    <t>10-hour OP</t>
  </si>
  <si>
    <t>10-hour OP + w/e</t>
  </si>
  <si>
    <t>10.5-hour OP</t>
  </si>
  <si>
    <t>11 Hour OP</t>
  </si>
  <si>
    <t>11.5-hour OP</t>
  </si>
  <si>
    <t>11-hour OP</t>
  </si>
  <si>
    <t>8.5-hour OP</t>
  </si>
  <si>
    <t>9-hour OP</t>
  </si>
  <si>
    <t>11-hour OP + Summer</t>
  </si>
  <si>
    <t>11-hour OP + w/e</t>
  </si>
  <si>
    <t>11-hour OP + w/e &amp; Summer</t>
  </si>
  <si>
    <t>11-hour OP + weekends</t>
  </si>
  <si>
    <t>12-hour  OP + w/e &amp; Summer</t>
  </si>
  <si>
    <t>12-hour night</t>
  </si>
  <si>
    <t>12-hour OP</t>
  </si>
  <si>
    <t>Key Meter pseudo 2-rate</t>
  </si>
  <si>
    <t>8-hour OP (see also SSC 427)</t>
  </si>
  <si>
    <t>12-hour OP + Summer</t>
  </si>
  <si>
    <t>12.5-hour OP</t>
  </si>
  <si>
    <t>12.5-hour OP + Summer</t>
  </si>
  <si>
    <t>12.5-hour OP + w/e</t>
  </si>
  <si>
    <t>12.5-hour OP + w/e &amp; Summer</t>
  </si>
  <si>
    <t>14-hour E7</t>
  </si>
  <si>
    <t>14-hour Off Peak</t>
  </si>
  <si>
    <t>14-hour OP + Sun</t>
  </si>
  <si>
    <t>14.5-hour OP</t>
  </si>
  <si>
    <t>14.5-hour OP + Summer</t>
  </si>
  <si>
    <t>split 7-hour E7</t>
  </si>
  <si>
    <t>14.5-hour OP + w/e</t>
  </si>
  <si>
    <t>14.5-hour OP + w/e &amp; Summer</t>
  </si>
  <si>
    <t>15-hour OP</t>
  </si>
  <si>
    <t>15-hour OP + w/e &amp; Summer</t>
  </si>
  <si>
    <t>15.5-hour OP</t>
  </si>
  <si>
    <t>15.5-hour OP + Summer</t>
  </si>
  <si>
    <t>15.5-hour OP + w/e</t>
  </si>
  <si>
    <t>15.5-hour OP + w/e &amp; Summer</t>
  </si>
  <si>
    <t>2-rate terms</t>
  </si>
  <si>
    <t>2-rate SToD</t>
  </si>
  <si>
    <t>2-rate variable SToD</t>
  </si>
  <si>
    <t>7-hour E7</t>
  </si>
  <si>
    <t>3-rate SToD</t>
  </si>
  <si>
    <t>Dom/Non-dom Seasonal (link SSC 0342)</t>
  </si>
  <si>
    <t>3-rate variable</t>
  </si>
  <si>
    <t>4-rate SToD</t>
  </si>
  <si>
    <t>5-rate SToD</t>
  </si>
  <si>
    <t>6-rate SToD</t>
  </si>
  <si>
    <t>7-hour OP (see also SSC 0185)</t>
  </si>
  <si>
    <t>Smart 7, heating</t>
  </si>
  <si>
    <t>7-hour E7 (Cornwall &amp; def reinforcement)</t>
  </si>
  <si>
    <t>Supertariff heating</t>
  </si>
  <si>
    <t>7-hour E7 (differential switching)</t>
  </si>
  <si>
    <t>7-hour night</t>
  </si>
  <si>
    <t>Economy 7 Day &amp; Night</t>
  </si>
  <si>
    <t>7-hour OP</t>
  </si>
  <si>
    <t>7-hour variable E7 (Menter B)</t>
  </si>
  <si>
    <t>7-hour variable E7 (Menter A)</t>
  </si>
  <si>
    <t>8-hour E7</t>
  </si>
  <si>
    <t>8-hour night</t>
  </si>
  <si>
    <t>10-hour night</t>
  </si>
  <si>
    <t>8-hour OP</t>
  </si>
  <si>
    <t>8-hour OP + Summer</t>
  </si>
  <si>
    <t>8-hour OP + w/e</t>
  </si>
  <si>
    <t>8-hour OP + w/e &amp; Summer</t>
  </si>
  <si>
    <t>8-hour OP + weekends</t>
  </si>
  <si>
    <t>9-hour night</t>
  </si>
  <si>
    <t>9-hour night (differential switching)</t>
  </si>
  <si>
    <t>9-hour OP + w/e</t>
  </si>
  <si>
    <t>Boiler</t>
  </si>
  <si>
    <t>Budget Warmth</t>
  </si>
  <si>
    <t>Flexiheat Day/Evening/Weekend</t>
  </si>
  <si>
    <t>Flexiheat (weather) Day/Evening/Weekend</t>
  </si>
  <si>
    <t>Superdeal Day/Night</t>
  </si>
  <si>
    <t>Domestic heating tariff</t>
  </si>
  <si>
    <t>Superdeal (weather) Day/Night</t>
  </si>
  <si>
    <t>E10 type 1 (general purpose)</t>
  </si>
  <si>
    <t>7-hour OP (see also SSC 186)</t>
  </si>
  <si>
    <t>Domestic E9 A</t>
  </si>
  <si>
    <t>13-hour OP</t>
  </si>
  <si>
    <t>Evening/night</t>
  </si>
  <si>
    <t>Evening/Weekend</t>
  </si>
  <si>
    <t>12-hour Evening/Weekend</t>
  </si>
  <si>
    <t>Domestic E9 B</t>
  </si>
  <si>
    <t>Evening/Weekend E7</t>
  </si>
  <si>
    <t>3-rate heating, (link SSC 0343)</t>
  </si>
  <si>
    <t>Grain Drying</t>
  </si>
  <si>
    <t>Grain drying</t>
  </si>
  <si>
    <t>Heating</t>
  </si>
  <si>
    <t>Local Authority Heating</t>
  </si>
  <si>
    <t>Dom &amp; Non-dom Seasonal (link SSC 0128)</t>
  </si>
  <si>
    <t>3-rate heating, water heating</t>
  </si>
  <si>
    <t>7-hour E7, Day + Night (link SSC 0345)</t>
  </si>
  <si>
    <t>7-hour E7, Day + Night (link SSC 0344)</t>
  </si>
  <si>
    <t>Non-Standard OP (8+3 hour)</t>
  </si>
  <si>
    <t>Non-Standard OP</t>
  </si>
  <si>
    <t>Warmwise heating</t>
  </si>
  <si>
    <t>Flexiheat heating</t>
  </si>
  <si>
    <t>Flexiheat (weather) heating</t>
  </si>
  <si>
    <t>Superdeal heating</t>
  </si>
  <si>
    <t>Smart 7, Day/Night</t>
  </si>
  <si>
    <t>split 10-hour Heatwise</t>
  </si>
  <si>
    <t>Summer &amp; Winter w/e</t>
  </si>
  <si>
    <t>Summer Unrestricted</t>
  </si>
  <si>
    <t>Unrestricted</t>
  </si>
  <si>
    <t>Warmwise Day/Night</t>
  </si>
  <si>
    <t>9-hour heating</t>
  </si>
  <si>
    <t>12-hour OP + w/e</t>
  </si>
  <si>
    <t>15-hour OP + w/e</t>
  </si>
  <si>
    <t>E10 type 1(heating circuit)</t>
  </si>
  <si>
    <t>Redring Boiler (general purpose)</t>
  </si>
  <si>
    <t>Redring Boiler (heating circuit)</t>
  </si>
  <si>
    <t>Cyclocontrol 3</t>
  </si>
  <si>
    <t>Cyclocontrol 4</t>
  </si>
  <si>
    <t>Cyclocontrol 5</t>
  </si>
  <si>
    <t>Cyclocontrol 6</t>
  </si>
  <si>
    <t>Cyclocontrol 7</t>
  </si>
  <si>
    <t>Cyclocontrol 8</t>
  </si>
  <si>
    <t>Cyclocontrol 9</t>
  </si>
  <si>
    <t>Cyclocontrol 10</t>
  </si>
  <si>
    <t>Cyclocontrol 11</t>
  </si>
  <si>
    <t>Cyclocontrol 12</t>
  </si>
  <si>
    <t>Cyclocontrol 13</t>
  </si>
  <si>
    <t>Cyclocontrol 14</t>
  </si>
  <si>
    <t>Cyclocontrol 15</t>
  </si>
  <si>
    <t>Cyclocontrol 16</t>
  </si>
  <si>
    <t>Cyclocontrol 17</t>
  </si>
  <si>
    <t>Cyclocontrol 18</t>
  </si>
  <si>
    <t>Cyclocontrol 19</t>
  </si>
  <si>
    <t>Cyclocontrol 20</t>
  </si>
  <si>
    <t>Cyclocontrol 21</t>
  </si>
  <si>
    <t>Superdeal (weather) heating</t>
  </si>
  <si>
    <t>Day/Night (White meter)</t>
  </si>
  <si>
    <t>Unmetered Type A ("flat" profile)</t>
  </si>
  <si>
    <t>Unmetered B ("dusk-to-dawn")</t>
  </si>
  <si>
    <t>Unmetered C ("half-night &amp; pre-dawn")</t>
  </si>
  <si>
    <t>Unmetered D ("dawn-to-dusk")</t>
  </si>
  <si>
    <t>12 Hour OP</t>
  </si>
  <si>
    <t>Domestic 3-rate heating</t>
  </si>
  <si>
    <t>3-Rate Seasonal</t>
  </si>
  <si>
    <t>Lifestyle Tariff</t>
  </si>
  <si>
    <t>Split 7-hour E7</t>
  </si>
  <si>
    <t>3-rate ToW</t>
  </si>
  <si>
    <t>7-hour variable E7</t>
  </si>
  <si>
    <t>12 Hours OP</t>
  </si>
  <si>
    <t>8 Hours OP</t>
  </si>
  <si>
    <t>10.5 Hours OP</t>
  </si>
  <si>
    <t>Weekender Tariff (V1)</t>
  </si>
  <si>
    <t>Weekender Tariff (V2)</t>
  </si>
  <si>
    <t>Maximum Demand Register</t>
  </si>
  <si>
    <t>Economy 7 - all purpose tariff G63</t>
  </si>
  <si>
    <t>split 7hr o/p</t>
  </si>
  <si>
    <t>Split 7hr E7</t>
  </si>
  <si>
    <t>14.5 hr o/p</t>
  </si>
  <si>
    <t>Micro-PV Export Import Profile Class 1</t>
  </si>
  <si>
    <t>Micro-PV Export Import Profile Class 2</t>
  </si>
  <si>
    <t>Micro-PV Export Import Profile Class 3</t>
  </si>
  <si>
    <t>Micro-PV Export Import Profile Class 4</t>
  </si>
  <si>
    <t>Micro-PV Export Import Profile Class 5</t>
  </si>
  <si>
    <t>Micro-PV Export Import Profile Class 6</t>
  </si>
  <si>
    <t>Micro-PV Export Import Profile Class 7</t>
  </si>
  <si>
    <t>Micro-PV Export Import Profile Class 8</t>
  </si>
  <si>
    <t>Micro-CHP Export Import Profile Class 1</t>
  </si>
  <si>
    <t>Micro-CHP Export Import Profile Class 2</t>
  </si>
  <si>
    <t>Micro-CHP Export Import Profile Class 3</t>
  </si>
  <si>
    <t>Micro-CHP Export Import Profile Class 4</t>
  </si>
  <si>
    <t>Micro-CHP Export Import Profile Class 5</t>
  </si>
  <si>
    <t>Micro-CHP Export Import Profile Class 6</t>
  </si>
  <si>
    <t>Micro-CHP Export Import Profile Class 7</t>
  </si>
  <si>
    <t>Micro-CHP Export Import Profile Class 8</t>
  </si>
  <si>
    <t>Other Sml Export SSC any import Profile</t>
  </si>
  <si>
    <t>8.5-hour OP + w/e</t>
  </si>
  <si>
    <t>16-hour OP + w/e</t>
  </si>
  <si>
    <t>20-hour OP + w/e</t>
  </si>
  <si>
    <t>20-hour OP + w/e + summer</t>
  </si>
  <si>
    <t>8.5 hour WM</t>
  </si>
  <si>
    <t>8.5 hour WM Heating</t>
  </si>
  <si>
    <t>Weathercall heating</t>
  </si>
  <si>
    <t>18-hour dynamic</t>
  </si>
  <si>
    <t>Crop&amp;Air Conditioning</t>
  </si>
  <si>
    <t>E7 accompanying Birmingam W'call</t>
  </si>
  <si>
    <t>Birmingham Weathercall</t>
  </si>
  <si>
    <t>E7 accompanying Manchester W'call</t>
  </si>
  <si>
    <t>Manchester Weathercall</t>
  </si>
  <si>
    <t>E7 accompanying Anglesey W'call</t>
  </si>
  <si>
    <t>Anglesey Weathercall</t>
  </si>
  <si>
    <t>Two rate with 8 hours night</t>
  </si>
  <si>
    <t>Dynamic</t>
  </si>
  <si>
    <t>11 Hours OP</t>
  </si>
  <si>
    <t>8 Hours OP + Weekends</t>
  </si>
  <si>
    <t>15 Hours OP + Weekends</t>
  </si>
  <si>
    <t>15 Hours Nov - April/24 Hours May - Oct</t>
  </si>
  <si>
    <t>2 rate</t>
  </si>
  <si>
    <t>Unmetered Type A ("flat " profile)</t>
  </si>
  <si>
    <t>Seasonal ToD</t>
  </si>
  <si>
    <t>Split 10 hr E10</t>
  </si>
  <si>
    <t>NHH Export Hydro Profile Class</t>
  </si>
  <si>
    <t>NHH Export Wind Profile Class</t>
  </si>
  <si>
    <t>Smart Meter 3 Rate Time of Day</t>
  </si>
  <si>
    <t>10 hour Evening/Weekend</t>
  </si>
  <si>
    <t>General Purpose 2 Rate (paired wth 0950)</t>
  </si>
  <si>
    <t>E10 Heating Single Rate (prd wth 0949)</t>
  </si>
  <si>
    <t>E9 Heating</t>
  </si>
  <si>
    <t>General Purpose 2 Rate (paired wth 0951)</t>
  </si>
  <si>
    <t>Two rate with 20 hours night</t>
  </si>
  <si>
    <t>Three Rate Peak Day Other</t>
  </si>
  <si>
    <t>4 rate weekday/2 rate weekend</t>
  </si>
  <si>
    <t>4 Rate Weekday/2 rate Weekend (BST)</t>
  </si>
  <si>
    <t>Unrestricted with  Weekday Peak</t>
  </si>
  <si>
    <t>Unrestricted with Peak</t>
  </si>
  <si>
    <t>Economy 7 with Weekday Peak</t>
  </si>
  <si>
    <t>Economy 7 with Peak</t>
  </si>
  <si>
    <t>Evening Weekend and Weekday Peak (smart)</t>
  </si>
  <si>
    <t>Evening Weekend with Peak</t>
  </si>
  <si>
    <t>Evening Weekend Night and Peak</t>
  </si>
  <si>
    <t>Evening Weekend with Night (BST)</t>
  </si>
  <si>
    <t>3 Rate with Weekday Peak</t>
  </si>
  <si>
    <t>Smart meter trial - time of use 3 rate</t>
  </si>
  <si>
    <t>2 Rate Saturday Off Peak</t>
  </si>
  <si>
    <t>Saturday Off Peak (9-5)</t>
  </si>
  <si>
    <t>Sunday Off Peak (9-5)</t>
  </si>
  <si>
    <t>General Purpose 2 Rate (paired with 0980</t>
  </si>
  <si>
    <t>E10 Heating Single Rate (prd with 0981)</t>
  </si>
  <si>
    <t>Evening Saver</t>
  </si>
  <si>
    <t>Comfort Booster</t>
  </si>
  <si>
    <t>Saturday Off Peak (24 Hrs)</t>
  </si>
  <si>
    <t>Sunday Off Peak (24 Hrs)</t>
  </si>
  <si>
    <t>Evening/Weekend - BST</t>
  </si>
  <si>
    <t>Common Decode</t>
  </si>
  <si>
    <t>Change implemented</t>
  </si>
  <si>
    <t>Date</t>
  </si>
  <si>
    <t>Comments</t>
  </si>
  <si>
    <t>U</t>
  </si>
  <si>
    <t>G</t>
  </si>
  <si>
    <t>Notes updated</t>
  </si>
  <si>
    <t>Updated to reflect DCP 268 which delinks all tariffs from the TPR bands</t>
  </si>
  <si>
    <t>A</t>
  </si>
  <si>
    <t>A/R</t>
  </si>
  <si>
    <t>Code O changed to A/R</t>
  </si>
  <si>
    <t>Code 1 &amp; 2 changed to A</t>
  </si>
  <si>
    <t>Removed TPR</t>
  </si>
  <si>
    <t>Removed TPR lookup element as this no longer effects which rate to apply</t>
  </si>
  <si>
    <t>2</t>
  </si>
  <si>
    <t>4</t>
  </si>
  <si>
    <t>0, 1 or 8</t>
  </si>
  <si>
    <t>Open LLFCs / LDNO unique billing identifier</t>
  </si>
  <si>
    <t>LDNO LV: Non-Domestic Aggregated (related MPAN)</t>
  </si>
  <si>
    <t>LDNO LV: Unmetered Supplies</t>
  </si>
  <si>
    <t>LDNO LV: LV Generation Aggregated</t>
  </si>
  <si>
    <t>LDNO LV: LV Generation Site Specific</t>
  </si>
  <si>
    <t>LDNO HV: Non-Domestic Aggregated (related MPAN)</t>
  </si>
  <si>
    <t>LDNO HV: Unmetered Supplies</t>
  </si>
  <si>
    <t>LDNO HV: LV Generation Aggregated</t>
  </si>
  <si>
    <t>LDNO HV: LV Sub Generation Aggregated</t>
  </si>
  <si>
    <t>LDNO HV: LV Generation Site Specific</t>
  </si>
  <si>
    <t>LDNO HV: LV Sub Generation Site Specific</t>
  </si>
  <si>
    <t>LDNO HV: HV Generation Site Specific</t>
  </si>
  <si>
    <t>LDNO HVplus: Non-Domestic Aggregated (related MPAN)</t>
  </si>
  <si>
    <t>LDNO HVplus: Unmetered Supplies</t>
  </si>
  <si>
    <t>LDNO HVplus: LV Generation Aggregated</t>
  </si>
  <si>
    <t>LDNO HVplus: LV Sub Generation Aggregated</t>
  </si>
  <si>
    <t>LDNO HVplus: LV Generation Site Specific</t>
  </si>
  <si>
    <t>LDNO HVplus: LV Sub Generation Site Specific</t>
  </si>
  <si>
    <t>LDNO HVplus: HV Generation Site Specific</t>
  </si>
  <si>
    <t>LDNO EHV: Non-Domestic Aggregated (related MPAN)</t>
  </si>
  <si>
    <t>LDNO EHV: Unmetered Supplies</t>
  </si>
  <si>
    <t>LDNO EHV: LV Generation Aggregated</t>
  </si>
  <si>
    <t>LDNO EHV: LV Sub Generation Aggregated</t>
  </si>
  <si>
    <t>LDNO EHV: LV Generation Site Specific</t>
  </si>
  <si>
    <t>LDNO EHV: LV Sub Generation Site Specific</t>
  </si>
  <si>
    <t>LDNO EHV: HV Generation Site Specific</t>
  </si>
  <si>
    <t>LDNO 132kV/EHV: Non-Domestic Aggregated (related MPAN)</t>
  </si>
  <si>
    <t>LDNO 132kV/EHV: Unmetered Supplies</t>
  </si>
  <si>
    <t>LDNO 132kV/EHV: LV Generation Aggregated</t>
  </si>
  <si>
    <t>LDNO 132kV/EHV: LV Sub Generation Aggregated</t>
  </si>
  <si>
    <t>LDNO 132kV/EHV: LV Generation Site Specific</t>
  </si>
  <si>
    <t>LDNO 132kV/EHV: LV Sub Generation Site Specific</t>
  </si>
  <si>
    <t>LDNO 132kV/EHV: HV Generation Site Specific</t>
  </si>
  <si>
    <t>LDNO 132kV: Non-Domestic Aggregated (related MPAN)</t>
  </si>
  <si>
    <t>LDNO 132kV: Unmetered Supplies</t>
  </si>
  <si>
    <t>LDNO 132kV: LV Generation Aggregated</t>
  </si>
  <si>
    <t>LDNO 132kV: LV Sub Generation Aggregated</t>
  </si>
  <si>
    <t>LDNO 132kV: LV Generation Site Specific</t>
  </si>
  <si>
    <t>LDNO 132kV: LV Sub Generation Site Specific</t>
  </si>
  <si>
    <t>LDNO 132kV: HV Generation Site Specific</t>
  </si>
  <si>
    <t>LDNO 0000: Non-Domestic Aggregated (related MPAN)</t>
  </si>
  <si>
    <t>LDNO 0000: Unmetered Supplies</t>
  </si>
  <si>
    <t>LDNO 0000: LV Generation Aggregated</t>
  </si>
  <si>
    <t>LDNO 0000: LV Sub Generation Aggregated</t>
  </si>
  <si>
    <t>LDNO 0000: LV Generation Site Specific</t>
  </si>
  <si>
    <t>LDNO 0000: LV Sub Generation Site Specific</t>
  </si>
  <si>
    <t>LDNO 0000: HV Generation Site Specific</t>
  </si>
  <si>
    <t>Unique billing identifier</t>
  </si>
  <si>
    <t>Supplier of Last Resort 
Fixed charge adder*
p/MPAN/day</t>
  </si>
  <si>
    <t>Eligible Bad Debt
Fixed charge adder***
p/MPAN/day</t>
  </si>
  <si>
    <t>Annex 7  Fixed adders for Supplier of Last Resort and Eligible Bad Debt pass-through costs</t>
  </si>
  <si>
    <t>Annex 7 contains the fixed adders to recover Supplier of Last Resort and Eligible Bad Debt pass-through costs.
The Excess Supplier of Last Resort fixed adder relates to an increase to previously published charges only.</t>
  </si>
  <si>
    <t>Domestic Aggregated (Related MPAN)</t>
  </si>
  <si>
    <t>LV Site Specific No Residual</t>
  </si>
  <si>
    <t>LV Site Specific Band 1</t>
  </si>
  <si>
    <t>LV Site Specific Band 2</t>
  </si>
  <si>
    <t>LV Site Specific Band 3</t>
  </si>
  <si>
    <t>LV Site Specific Band 4</t>
  </si>
  <si>
    <t>LV Sub Site Specific No Residual</t>
  </si>
  <si>
    <t>LV Sub Site Specific Band 1</t>
  </si>
  <si>
    <t>LV Sub Site Specific Band 2</t>
  </si>
  <si>
    <t>LV Sub Site Specific Band 3</t>
  </si>
  <si>
    <t>LV Sub Site Specific Band 4</t>
  </si>
  <si>
    <t>HV Site Specific No Residual</t>
  </si>
  <si>
    <t>HV Site Specific Band 1</t>
  </si>
  <si>
    <t>HV Site Specific Band 2</t>
  </si>
  <si>
    <t>HV Site Specific Band 3</t>
  </si>
  <si>
    <t>HV Site Specific Band 4</t>
  </si>
  <si>
    <t>LDNO LV: LV Site Specific No Residual</t>
  </si>
  <si>
    <t>LDNO LV: LV Site Specific Band 1</t>
  </si>
  <si>
    <t>LDNO LV: LV Site Specific Band 2</t>
  </si>
  <si>
    <t>LDNO LV: LV Site Specific Band 3</t>
  </si>
  <si>
    <t>LDNO LV: LV Site Specific Band 4</t>
  </si>
  <si>
    <t>LDNO HV: Domestic Aggregated (Related MPAN)</t>
  </si>
  <si>
    <t>LDNO HV: LV Site Specific No Residual</t>
  </si>
  <si>
    <t>LDNO HV: LV Site Specific Band 1</t>
  </si>
  <si>
    <t>LDNO HV: LV Site Specific Band 2</t>
  </si>
  <si>
    <t>LDNO HV: LV Site Specific Band 3</t>
  </si>
  <si>
    <t>LDNO HV: LV Site Specific Band 4</t>
  </si>
  <si>
    <t>LDNO HV: LV Sub Site Specific No Residual</t>
  </si>
  <si>
    <t>LDNO HV: LV Sub Site Specific Band 1</t>
  </si>
  <si>
    <t>LDNO HV: LV Sub Site Specific Band 2</t>
  </si>
  <si>
    <t>LDNO HV: LV Sub Site Specific Band 3</t>
  </si>
  <si>
    <t>LDNO HV: LV Sub Site Specific Band 4</t>
  </si>
  <si>
    <t>LDNO HV: HV Site Specific No Residual</t>
  </si>
  <si>
    <t>LDNO HV: HV Site Specific Band 1</t>
  </si>
  <si>
    <t>LDNO HV: HV Site Specific Band 2</t>
  </si>
  <si>
    <t>LDNO HV: HV Site Specific Band 3</t>
  </si>
  <si>
    <t>LDNO HV: HV Site Specific Band 4</t>
  </si>
  <si>
    <t>LDNO 0000: LV Site Specific No Residual</t>
  </si>
  <si>
    <t>LDNO 0000: LV Site Specific Band 1</t>
  </si>
  <si>
    <t>LDNO 0000: LV Site Specific Band 2</t>
  </si>
  <si>
    <t>LDNO 0000: LV Site Specific Band 3</t>
  </si>
  <si>
    <t>LDNO 0000: LV Site Specific Band 4</t>
  </si>
  <si>
    <t>LDNO 0000: LV Sub Site Specific No Residual</t>
  </si>
  <si>
    <t>LDNO 0000: LV Sub Site Specific Band 1</t>
  </si>
  <si>
    <t>LDNO 0000: LV Sub Site Specific Band 2</t>
  </si>
  <si>
    <t>LDNO 0000: LV Sub Site Specific Band 3</t>
  </si>
  <si>
    <t>LDNO 0000: LV Sub Site Specific Band 4</t>
  </si>
  <si>
    <t>LDNO 0000: HV Site Specific No Residual</t>
  </si>
  <si>
    <t>LDNO 0000: HV Site Specific Band 1</t>
  </si>
  <si>
    <t>LDNO 0000: HV Site Specific Band 2</t>
  </si>
  <si>
    <t>LDNO 0000: HV Site Specific Band 3</t>
  </si>
  <si>
    <t>LDNO 0000: HV Site Specific Band 4</t>
  </si>
  <si>
    <t>LDNO 132kV: LV Site Specific No Residual</t>
  </si>
  <si>
    <t>LDNO 132kV: LV Site Specific Band 1</t>
  </si>
  <si>
    <t>LDNO 132kV: LV Site Specific Band 2</t>
  </si>
  <si>
    <t>LDNO 132kV: LV Site Specific Band 3</t>
  </si>
  <si>
    <t>LDNO 132kV: LV Site Specific Band 4</t>
  </si>
  <si>
    <t>LDNO 132kV: LV Sub Site Specific No Residual</t>
  </si>
  <si>
    <t>LDNO 132kV: LV Sub Site Specific Band 1</t>
  </si>
  <si>
    <t>LDNO 132kV: LV Sub Site Specific Band 2</t>
  </si>
  <si>
    <t>LDNO 132kV: LV Sub Site Specific Band 3</t>
  </si>
  <si>
    <t>LDNO 132kV: LV Sub Site Specific Band 4</t>
  </si>
  <si>
    <t>LDNO 132kV: HV Site Specific No Residual</t>
  </si>
  <si>
    <t>LDNO 132kV: HV Site Specific Band 1</t>
  </si>
  <si>
    <t>LDNO 132kV: HV Site Specific Band 2</t>
  </si>
  <si>
    <t>LDNO 132kV: HV Site Specific Band 3</t>
  </si>
  <si>
    <t>LDNO 132kV: HV Site Specific Band 4</t>
  </si>
  <si>
    <t>LDNO 132kV/EHV: LV Site Specific No Residual</t>
  </si>
  <si>
    <t>LDNO 132kV/EHV: LV Site Specific Band 1</t>
  </si>
  <si>
    <t>LDNO 132kV/EHV: LV Site Specific Band 2</t>
  </si>
  <si>
    <t>LDNO 132kV/EHV: LV Site Specific Band 3</t>
  </si>
  <si>
    <t>LDNO 132kV/EHV: LV Site Specific Band 4</t>
  </si>
  <si>
    <t>LDNO 132kV/EHV: LV Sub Site Specific No Residual</t>
  </si>
  <si>
    <t>LDNO 132kV/EHV: LV Sub Site Specific Band 1</t>
  </si>
  <si>
    <t>LDNO 132kV/EHV: LV Sub Site Specific Band 2</t>
  </si>
  <si>
    <t>LDNO 132kV/EHV: LV Sub Site Specific Band 3</t>
  </si>
  <si>
    <t>LDNO 132kV/EHV: LV Sub Site Specific Band 4</t>
  </si>
  <si>
    <t>LDNO 132kV/EHV: HV Site Specific No Residual</t>
  </si>
  <si>
    <t>LDNO 132kV/EHV: HV Site Specific Band 1</t>
  </si>
  <si>
    <t>LDNO 132kV/EHV: HV Site Specific Band 2</t>
  </si>
  <si>
    <t>LDNO 132kV/EHV: HV Site Specific Band 3</t>
  </si>
  <si>
    <t>LDNO 132kV/EHV: HV Site Specific Band 4</t>
  </si>
  <si>
    <t>LDNO EHV: LV Site Specific No Residual</t>
  </si>
  <si>
    <t>LDNO EHV: LV Site Specific Band 1</t>
  </si>
  <si>
    <t>LDNO EHV: LV Site Specific Band 2</t>
  </si>
  <si>
    <t>LDNO EHV: LV Site Specific Band 3</t>
  </si>
  <si>
    <t>LDNO EHV: LV Site Specific Band 4</t>
  </si>
  <si>
    <t>LDNO EHV: LV Sub Site Specific No Residual</t>
  </si>
  <si>
    <t>LDNO EHV: LV Sub Site Specific Band 1</t>
  </si>
  <si>
    <t>LDNO EHV: LV Sub Site Specific Band 2</t>
  </si>
  <si>
    <t>LDNO EHV: LV Sub Site Specific Band 3</t>
  </si>
  <si>
    <t>LDNO EHV: LV Sub Site Specific Band 4</t>
  </si>
  <si>
    <t>LDNO EHV: HV Site Specific No Residual</t>
  </si>
  <si>
    <t>LDNO EHV: HV Site Specific Band 1</t>
  </si>
  <si>
    <t>LDNO EHV: HV Site Specific Band 2</t>
  </si>
  <si>
    <t>LDNO EHV: HV Site Specific Band 3</t>
  </si>
  <si>
    <t>LDNO EHV: HV Site Specific Band 4</t>
  </si>
  <si>
    <t>LDNO HVplus: LV Site Specific No Residual</t>
  </si>
  <si>
    <t>LDNO HVplus: LV Site Specific Band 1</t>
  </si>
  <si>
    <t>LDNO HVplus: LV Site Specific Band 2</t>
  </si>
  <si>
    <t>LDNO HVplus: LV Site Specific Band 3</t>
  </si>
  <si>
    <t>LDNO HVplus: LV Site Specific Band 4</t>
  </si>
  <si>
    <t>LDNO HVplus: LV Sub Site Specific No Residual</t>
  </si>
  <si>
    <t>LDNO HVplus: LV Sub Site Specific Band 1</t>
  </si>
  <si>
    <t>LDNO HVplus: LV Sub Site Specific Band 2</t>
  </si>
  <si>
    <t>LDNO HVplus: LV Sub Site Specific Band 3</t>
  </si>
  <si>
    <t>LDNO HVplus: LV Sub Site Specific Band 4</t>
  </si>
  <si>
    <t>LDNO HVplus: HV Site Specific No Residual</t>
  </si>
  <si>
    <t>LDNO HVplus: HV Site Specific Band 1</t>
  </si>
  <si>
    <t>LDNO HVplus: HV Site Specific Band 2</t>
  </si>
  <si>
    <t>LDNO HVplus: HV Site Specific Band 3</t>
  </si>
  <si>
    <t>LDNO HVplus: HV Site Specific Band 4</t>
  </si>
  <si>
    <t>Residual Charging Bandings</t>
  </si>
  <si>
    <t>Band</t>
  </si>
  <si>
    <t>Contains the four Residual charging band allocation for Customers</t>
  </si>
  <si>
    <t>Single band</t>
  </si>
  <si>
    <t>-</t>
  </si>
  <si>
    <t>Voltage of Connection</t>
  </si>
  <si>
    <t>0, 3, 4, 5-8</t>
  </si>
  <si>
    <t>0, 1, 2</t>
  </si>
  <si>
    <t>Units</t>
  </si>
  <si>
    <t>kWh</t>
  </si>
  <si>
    <t>kVA</t>
  </si>
  <si>
    <t>∞</t>
  </si>
  <si>
    <t>Lower Threshold*</t>
  </si>
  <si>
    <t>Upper Threshold*</t>
  </si>
  <si>
    <t>* All boundaries are inclusive of the upper threshold and exclusive of the lower threshold i.e. Lower &lt; x ≤ Upper.</t>
  </si>
  <si>
    <t>Residual Charge per MPAN (£)</t>
  </si>
  <si>
    <t>Designated Properties connected at LV, billing with no MIC</t>
  </si>
  <si>
    <t>Designated EHV Properties</t>
  </si>
  <si>
    <t>Designated Properties connected at HV</t>
  </si>
  <si>
    <t>Designated Properties connected at LV, billing with MIC</t>
  </si>
  <si>
    <t>Residual Charging Band</t>
  </si>
  <si>
    <t>Non-Domestic Aggregated or CT No Residual</t>
  </si>
  <si>
    <t>Non-Domestic Aggregated or CT Band 1</t>
  </si>
  <si>
    <t>Non-Domestic Aggregated or CT Band 2</t>
  </si>
  <si>
    <t>Non-Domestic Aggregated or CT Band 3</t>
  </si>
  <si>
    <t>Non-Domestic Aggregated or CT Band 4</t>
  </si>
  <si>
    <t>LDNO LV: Domestic Aggregated or CT with Residual</t>
  </si>
  <si>
    <t>LDNO LV: Non-Domestic Aggregated or CT No Residual</t>
  </si>
  <si>
    <t>LDNO LV: Non-Domestic Aggregated or CT Band 1</t>
  </si>
  <si>
    <t>LDNO LV: Non-Domestic Aggregated or CT Band 2</t>
  </si>
  <si>
    <t>LDNO LV: Non-Domestic Aggregated or CT Band 3</t>
  </si>
  <si>
    <t>LDNO LV: Non-Domestic Aggregated or CT Band 4</t>
  </si>
  <si>
    <t>LDNO HV: Domestic Aggregated or CT with Residual</t>
  </si>
  <si>
    <t>LDNO HV: Non-Domestic Aggregated or CT No Residual</t>
  </si>
  <si>
    <t>LDNO HV: Non-Domestic Aggregated or CT Band 1</t>
  </si>
  <si>
    <t>LDNO HV: Non-Domestic Aggregated or CT Band 2</t>
  </si>
  <si>
    <t>LDNO HV: Non-Domestic Aggregated or CT Band 3</t>
  </si>
  <si>
    <t>LDNO HV: Non-Domestic Aggregated or CT Band 4</t>
  </si>
  <si>
    <t>LDNO HVplus: Domestic Aggregated or CT with Residual</t>
  </si>
  <si>
    <t>LDNO HVplus: Non-Domestic Aggregated or CT No Residual</t>
  </si>
  <si>
    <t>LDNO HVplus: Non-Domestic Aggregated or CT Band 1</t>
  </si>
  <si>
    <t>LDNO HVplus: Non-Domestic Aggregated or CT Band 2</t>
  </si>
  <si>
    <t>LDNO HVplus: Non-Domestic Aggregated or CT Band 3</t>
  </si>
  <si>
    <t>LDNO HVplus: Non-Domestic Aggregated or CT Band 4</t>
  </si>
  <si>
    <t>LDNO EHV: Domestic Aggregated or CT with Residual</t>
  </si>
  <si>
    <t>LDNO EHV: Non-Domestic Aggregated or CT No Residual</t>
  </si>
  <si>
    <t>LDNO EHV: Non-Domestic Aggregated or CT Band 1</t>
  </si>
  <si>
    <t>LDNO EHV: Non-Domestic Aggregated or CT Band 2</t>
  </si>
  <si>
    <t>LDNO EHV: Non-Domestic Aggregated or CT Band 3</t>
  </si>
  <si>
    <t>LDNO EHV: Non-Domestic Aggregated or CT Band 4</t>
  </si>
  <si>
    <t>LDNO 132kV/EHV: Domestic Aggregated or CT with Residual</t>
  </si>
  <si>
    <t>LDNO 132kV/EHV: Non-Domestic Aggregated or CT No Residual</t>
  </si>
  <si>
    <t>LDNO 132kV/EHV: Non-Domestic Aggregated or CT Band 1</t>
  </si>
  <si>
    <t>LDNO 132kV/EHV: Non-Domestic Aggregated or CT Band 2</t>
  </si>
  <si>
    <t>LDNO 132kV/EHV: Non-Domestic Aggregated or CT Band 3</t>
  </si>
  <si>
    <t>LDNO 132kV/EHV: Non-Domestic Aggregated or CT Band 4</t>
  </si>
  <si>
    <t>LDNO 132kV: Domestic Aggregated or CT with Residual</t>
  </si>
  <si>
    <t>LDNO 132kV: Non-Domestic Aggregated or CT No Residual</t>
  </si>
  <si>
    <t>LDNO 132kV: Non-Domestic Aggregated or CT Band 1</t>
  </si>
  <si>
    <t>LDNO 132kV: Non-Domestic Aggregated or CT Band 2</t>
  </si>
  <si>
    <t>LDNO 132kV: Non-Domestic Aggregated or CT Band 3</t>
  </si>
  <si>
    <t>LDNO 132kV: Non-Domestic Aggregated or CT Band 4</t>
  </si>
  <si>
    <t>LDNO 0000: Domestic Aggregated or CT with Residual</t>
  </si>
  <si>
    <t>LDNO 0000: Non-Domestic Aggregated or CT No Residual</t>
  </si>
  <si>
    <t>LDNO 0000: Non-Domestic Aggregated or CT Band 1</t>
  </si>
  <si>
    <t>LDNO 0000: Non-Domestic Aggregated or CT Band 2</t>
  </si>
  <si>
    <t>LDNO 0000: Non-Domestic Aggregated or CT Band 3</t>
  </si>
  <si>
    <t>LDNO 0000: Non-Domestic Aggregated or CT Band 4</t>
  </si>
  <si>
    <t>LDNO LV: Domestic Aggregated (related MPAN)</t>
  </si>
  <si>
    <t>LDNO HVplus: Domestic Aggregated (related MPAN)</t>
  </si>
  <si>
    <t>LDNO EHV: Domestic Aggregated (related MPAN)</t>
  </si>
  <si>
    <t>LDNO 132kV/EHV: Domestic Aggregated (related MPAN)</t>
  </si>
  <si>
    <t>LDNO 132kV: Domestic Aggregated (related MPAN)</t>
  </si>
  <si>
    <t>LDNO 0000: Domestic Aggregated (related MPAN)</t>
  </si>
  <si>
    <t>Domestic Aggregated or CT</t>
  </si>
  <si>
    <t>LDNO LV: Domestic Aggregated or CT</t>
  </si>
  <si>
    <t>LDNO HV: Domestic Aggregated or CT</t>
  </si>
  <si>
    <t>LDNO HVplus: Domestic Aggregated or CT</t>
  </si>
  <si>
    <t>LDNO EHV: Domestic Aggregated or CT</t>
  </si>
  <si>
    <t>LDNO 132kV/EHV: Domestic Aggregated or CT</t>
  </si>
  <si>
    <t>LDNO 132kV: Domestic Aggregated or CT</t>
  </si>
  <si>
    <t>LDNO 0000: Domestic Aggregated or CT</t>
  </si>
  <si>
    <t>Domestic Aggregated or CT with Residual</t>
  </si>
  <si>
    <t>DUoS Tariff name</t>
  </si>
  <si>
    <t>TNUoS Site Charging Band</t>
  </si>
  <si>
    <t>Domestic</t>
  </si>
  <si>
    <t>n/a (Non-Final Demand Site)</t>
  </si>
  <si>
    <t>LV_NoMIC_1</t>
  </si>
  <si>
    <t>LV_NoMIC_2</t>
  </si>
  <si>
    <t>LV_NoMIC_3</t>
  </si>
  <si>
    <t>LV_NoMIC_4</t>
  </si>
  <si>
    <t>LV1</t>
  </si>
  <si>
    <t>LV2</t>
  </si>
  <si>
    <t>LV3</t>
  </si>
  <si>
    <t>LV4</t>
  </si>
  <si>
    <t>HV1</t>
  </si>
  <si>
    <t>HV2</t>
  </si>
  <si>
    <t>HV3</t>
  </si>
  <si>
    <t>HV4</t>
  </si>
  <si>
    <t>n/a (p/kWh charge)</t>
  </si>
  <si>
    <t>EHV1</t>
  </si>
  <si>
    <t>EHV2</t>
  </si>
  <si>
    <t>EHV3</t>
  </si>
  <si>
    <t>EHV4</t>
  </si>
  <si>
    <t>Designated EHV Site Specific No Residual</t>
  </si>
  <si>
    <t>Designated EHV Site Specific Band 1</t>
  </si>
  <si>
    <t>Designated EHV Site Specific Band 2</t>
  </si>
  <si>
    <t>Designated EHV Site Specific Band 3</t>
  </si>
  <si>
    <t>Designated EHV Site Specific Band 4</t>
  </si>
  <si>
    <t>Annex 2 Designated EHV charges</t>
  </si>
  <si>
    <t>SSC unit rate lookup</t>
  </si>
  <si>
    <t>Contains a mapping of Standard Settlement Configurations to common decodings</t>
  </si>
  <si>
    <t>TNUoS Mapping</t>
  </si>
  <si>
    <t>Contains a mapping of DUoS Tariffs to TNUoS Site Charging Bands</t>
  </si>
  <si>
    <t>*Supplier of Last Resort pass-through costs allocated to all domestic tariffs with a fixed charge (including LDNO)</t>
  </si>
  <si>
    <t>**Eligible Bad Debt pass-through costs allocated to all metered demand tariffs (including LDNO)</t>
  </si>
  <si>
    <t>16.30 - 19.30</t>
  </si>
  <si>
    <t>08.00 - 22.30</t>
  </si>
  <si>
    <t>00.00 - 08.00
22.30 - 00.00</t>
  </si>
  <si>
    <t>08.00 - 16.30
19.30 - 22.30</t>
  </si>
  <si>
    <t>16.00 - 20.00</t>
  </si>
  <si>
    <t>00:00-16:00
20:00-00:00</t>
  </si>
  <si>
    <t>`</t>
  </si>
  <si>
    <t>Monday to Friday 
(Including Bank Holidays)
March, April, May and September, October</t>
  </si>
  <si>
    <t>16:30 - 19:30</t>
  </si>
  <si>
    <t>00.00 - 16.00
20.00 - 00.00</t>
  </si>
  <si>
    <t>Monday to Friday 
(Including Bank Holidays)
March to May, &amp; September to October, Inclusive</t>
  </si>
  <si>
    <t>Monday to Friday 
March to October</t>
  </si>
  <si>
    <t>23:30 – 07:30</t>
  </si>
  <si>
    <t>07:30 – 23:30</t>
  </si>
  <si>
    <t>Monday to Friday 
November to February</t>
  </si>
  <si>
    <t>20:00 – 23:30</t>
  </si>
  <si>
    <t>07:30 – 16:00
19:00 – 20:00</t>
  </si>
  <si>
    <t>16:00 – 19:00</t>
  </si>
  <si>
    <t>SP Manweb</t>
  </si>
  <si>
    <t>104, 106, 130, 153, 155</t>
  </si>
  <si>
    <t>G00, H00</t>
  </si>
  <si>
    <t>G01, H01</t>
  </si>
  <si>
    <t>G02, H02</t>
  </si>
  <si>
    <t>G03, H03</t>
  </si>
  <si>
    <t>G04, H04</t>
  </si>
  <si>
    <t>K00, L00</t>
  </si>
  <si>
    <t>K01, L01</t>
  </si>
  <si>
    <t>K02, L02</t>
  </si>
  <si>
    <t>K03, L03</t>
  </si>
  <si>
    <t>K04, L04</t>
  </si>
  <si>
    <t>M00, N00</t>
  </si>
  <si>
    <t>M01, N01</t>
  </si>
  <si>
    <t>M02, N02</t>
  </si>
  <si>
    <t>M03, N03</t>
  </si>
  <si>
    <t>M04, N04</t>
  </si>
  <si>
    <t>900, 901, 902, 903, 910</t>
  </si>
  <si>
    <t xml:space="preserve">781, 782, 783, 784, 785 </t>
  </si>
  <si>
    <t>786, 787, 791, 795</t>
  </si>
  <si>
    <t>764, 765</t>
  </si>
  <si>
    <t>788, 789, 792, 796</t>
  </si>
  <si>
    <t>766, 767</t>
  </si>
  <si>
    <t>770, 771, 793, 797</t>
  </si>
  <si>
    <t>768, 769</t>
  </si>
  <si>
    <t>145, 146</t>
  </si>
  <si>
    <t>135, 136, 137, 138, 140, 141, 142, 143</t>
  </si>
  <si>
    <t>233, 234, 235, 236, 237</t>
  </si>
  <si>
    <t>904, 905, 906, 907, 912</t>
  </si>
  <si>
    <t>Ineos Chlor Ltd (Lostock)</t>
  </si>
  <si>
    <t>CONNAHS QUAY 132KV</t>
  </si>
  <si>
    <t>ABERDYFI T1</t>
  </si>
  <si>
    <t>ABERGELE T1 / PENSARN T1</t>
  </si>
  <si>
    <t>ABERSOCH T1</t>
  </si>
  <si>
    <t>ABERYSTWYTH T1 / NORTH RD T1 / PARC-Y-LLYN T1 / PARC-Y-LLYN T2 / U C WALES T1</t>
  </si>
  <si>
    <t>ACER AVE T1</t>
  </si>
  <si>
    <t>ACORNFIELD RD T1 / DICKINSONS T1 / HAMMOND RD T1 / KODAK T1</t>
  </si>
  <si>
    <t>ACTON T1</t>
  </si>
  <si>
    <t>AIGBURTH VALE T1 / IVY AVE T1 / MATHER AVE T1 / MOSSLEY HILL T1 / WAVERTREE T1</t>
  </si>
  <si>
    <t>AINSDALE T1 / PINFOLD LA T1</t>
  </si>
  <si>
    <t>AINTREE LOCAL T1 / OLD ROAN T1 / WANGO LA T1</t>
  </si>
  <si>
    <t>AIRBUS T1 / BROUGHTON RETAIL PARK T1 / MIXALLOY T1</t>
  </si>
  <si>
    <t>ALBERT DOCK T1 / KINGS DOCK T1 / KINGS DOCK T2 / WAPPING T1</t>
  </si>
  <si>
    <t>ALLERTON T1 / ECP WEST-BANKS RD T1 / GARSTON T1 / WEAVER IND EST T1 / YEW TREE RD T1</t>
  </si>
  <si>
    <t>ALMATEX T1 / ST HELENS WWTW T1 / WATERY LA T2 / ex DELTA METALS T1</t>
  </si>
  <si>
    <t>ALMONDS TURN T1 / ATLANTIC COMPLEX T1 / GIRO T1 / MIDLAND BANK T1 / NETHERTON T1</t>
  </si>
  <si>
    <t>ALPOCO T1</t>
  </si>
  <si>
    <t>AMLWCH T1 / AMLWCH T2</t>
  </si>
  <si>
    <t>ANDERTON T1</t>
  </si>
  <si>
    <t>APPLETON T1 / HORNSBRIDGE T1 / LUGSDALE T2</t>
  </si>
  <si>
    <t>ARROWE PK HOSP T1 / CHAMPION PLUGS T1 / CHAMPION PLUGS T2 / WOODCHURCH T1</t>
  </si>
  <si>
    <t>ARUNDEL T1 / GROVE PK T1 / WAVERTREE VALE T1</t>
  </si>
  <si>
    <t>ASH RD T1 / KELLOGGS (WREXHAM) T1 / KELLOGGS (WREXHAM) T2</t>
  </si>
  <si>
    <t>ASSOCIATED LEAD T1 / GREAT BOUGHTON T1 / PIPERS ASH T1</t>
  </si>
  <si>
    <t>ASTMOOR IND EST T1 / MACKAMAX T1 / MERSEY RD T1 / PICOW FARM RD T1</t>
  </si>
  <si>
    <t>ATHOL ST T1 / CHISENHALE ST T1 / SANDHILLS LA T1</t>
  </si>
  <si>
    <t>AUDLEM T1</t>
  </si>
  <si>
    <t>BALA T1</t>
  </si>
  <si>
    <t>BANASTRE RD T1 / DOVER RD T1 / GRANTHAM CL T1</t>
  </si>
  <si>
    <t>BANGOR HOSP T1 / BANGOR UNIVERSITY T1 / EITHINOG T1 / HIRAEL T1</t>
  </si>
  <si>
    <t>BARBAULD ST T1 / HORROCKS LA T1 / WARRINGTON CENTRAL T1</t>
  </si>
  <si>
    <t>BARMOUTH T1</t>
  </si>
  <si>
    <t>BARNSTON T1 / GAYTON T1 / IRBY T1 / THINGWALL T1</t>
  </si>
  <si>
    <t>BASCHURCH T1</t>
  </si>
  <si>
    <t>BASS CHARRINGTON T1 / BASS CHARRINGTON T2 / CLIFTON T1 / YKK T1</t>
  </si>
  <si>
    <t>BATTERSBY LA T1 / RYLANDS ELDON ST T2</t>
  </si>
  <si>
    <t>BEAUMARIS T1 / BEAUMARIS T2</t>
  </si>
  <si>
    <t>BEAUMONT ST T1 / DINGLE VALE T1 / LARK LA T1 / MDHB BRUNSWICK DOCK T1</t>
  </si>
  <si>
    <t>BEMROSE T1 / CARR LA EAST T1 / LUCAS (FAZAKERLEY) T1 / NORRIS GREEN T1 / WEST DERBY T1</t>
  </si>
  <si>
    <t>BENTINCK ST T1 / BENTINCK ST T2 / CHESTER ST T1</t>
  </si>
  <si>
    <t>BERSHAM COLLIERY T1</t>
  </si>
  <si>
    <t>BERSHAM RD T1 / IND COOPE T1 / RHYD BROUGHTON LA T1 / TUTTLE ST T1</t>
  </si>
  <si>
    <t>BETHESDA T1</t>
  </si>
  <si>
    <t>BETWS-Y-COED T1</t>
  </si>
  <si>
    <t>BEWSEY T1 / OWEN ST T1 / RODNEY ST T1 / RYLANDS ELDON ST T1</t>
  </si>
  <si>
    <t>BIBBYS T1 / INLAND REVENUE OFFICES T1 / REGENT RD T1</t>
  </si>
  <si>
    <t>BICC HUYTON QUARRY T1 / TARBOCK T1 / WHISTON T1</t>
  </si>
  <si>
    <t>BICC WREXHAM T1 / MARCHWIEL T1 / WIE CENTRAL T1</t>
  </si>
  <si>
    <t>BIRKENHEAD CENTRAL T1 / SINGLETON AVE T1 / TRANMERE T1</t>
  </si>
  <si>
    <t>BLACON T1 / COCOA BARRY T1 / CRANE BANK T1 / KNUTSFORD WAY T1 / TOWER WHARF T1</t>
  </si>
  <si>
    <t>BLAENAU FFESTINIOG T1</t>
  </si>
  <si>
    <t>BLAENAU PLASTICS T1 / BLAENAU PLASTICS T2</t>
  </si>
  <si>
    <t>BLUNDELL ST T1 / ROPEWALKS T1 / ST JAMES T1</t>
  </si>
  <si>
    <t>BLUNDELLSANDS (NORTH) T1 / BLUNDELLSANDS (SOUTH) T1 / CROSBY T1 / KERSHAW AVE T1 / WATERLOO T2</t>
  </si>
  <si>
    <t>BODFARI PRODUCERS T1</t>
  </si>
  <si>
    <t>BOLTON ST T1 / GREEK ST T1 / HPO COPPERAS HILL T1 / OLDHAM PLACE T1</t>
  </si>
  <si>
    <t>BOOTLE GRID T1 / KELLOGGS T1 / PACIFIC RD T1 / WASHINGTON ST T1 / WATERLOO T1</t>
  </si>
  <si>
    <t>BOOTLE GRID T2 / ORRELL MOUNT T1 / SCARISBRICK AVE T1 / TATTON RD T1</t>
  </si>
  <si>
    <t>BOTWNNOG T1</t>
  </si>
  <si>
    <t>BOULEVARD T1 / CHAPELFORD T1 / HAWLEYS LA T1 / WESTBROOK T1 / WINWICK QUAY T1</t>
  </si>
  <si>
    <t>BOW ST T1</t>
  </si>
  <si>
    <t>BOWATER CONTAINERS T1 / ELLESMERE PORT LOCAL T1 / HH ROBERTSONS T1 / MOBIL OIL (E PORT) T1 / WHITBY T1</t>
  </si>
  <si>
    <t>BR STATION T1 / DUCHY RD T1 / ELECTRA WAY T1 / MIDLAND ROLLMAKERS T1A / NORTH WESTERN MILLS T1</t>
  </si>
  <si>
    <t>BRD T1</t>
  </si>
  <si>
    <t>BRITISH OXYGEN T1 / WINDLEHURST T1</t>
  </si>
  <si>
    <t>BRITISH PIPE ASSOCIATION T1</t>
  </si>
  <si>
    <t>BRITISH SIDAC T1 / SHERDLEY RD T1 / ST HELENS LINKWAY T1 / WATERY LA T1</t>
  </si>
  <si>
    <t>BROADGREEN T1 / CROXTETH T1 / EAST PRESCOT RD (FINCH LA) T1 / KNOTTY ASH T1 / LEYFIELD RD T1</t>
  </si>
  <si>
    <t>BROMFIELD T1 / BROMFIELD T2 / PONTERWYL T1 / RHYD-Y-GOLEU T1 / SYNTHITE T1</t>
  </si>
  <si>
    <t>BROOK LA T1 / MANNINGS LA T1 / NEWTOWN CHESTER T1 / UPTON HEATH T1</t>
  </si>
  <si>
    <t>BROOK ST T1 / KINGSWAY TUNNEL T1 / NWWA SANDON DOCK T1 / NWWA SANDON DOCK T2</t>
  </si>
  <si>
    <t>BUCKINGHAM ST T1 / EVERTON RD T1 / SUBURBAN RD T1</t>
  </si>
  <si>
    <t>BUCKLEY T1 / BUCKLEY T2 / BUCKLEY CROSS T1</t>
  </si>
  <si>
    <t>BUILDWAS RD T1 / MORGAN REFRACTORIES T1 / NESTON MAIN T1</t>
  </si>
  <si>
    <t>BURLINGTON AVE T1 / FRESHFIELD T1 / MARSH BROWS T1 / SOUTHPORT RD T1</t>
  </si>
  <si>
    <t>BUTLINS T1</t>
  </si>
  <si>
    <t>BUTTINGTON CROSS T1</t>
  </si>
  <si>
    <t>BXL BROMBOROUGH T1 / TULIP T1</t>
  </si>
  <si>
    <t>CABLE ST T1 / GRADWELL ST T2 / OLDHAM PLACE T2</t>
  </si>
  <si>
    <t>CABLE ST T2 / CROWN COURTS T1 / GRADWELL ST T1</t>
  </si>
  <si>
    <t>CADBURYS KRONOSPAN T1 / CADBURYS KRONOSPAN T2</t>
  </si>
  <si>
    <t>CADBURYS T1 / CADBURYS T2 / HOPFIELD RD T1</t>
  </si>
  <si>
    <t>CAERGEILIOG T1</t>
  </si>
  <si>
    <t>CAERGWRLE T1</t>
  </si>
  <si>
    <t>CAERNARFON T1</t>
  </si>
  <si>
    <t>CAERSWS T1</t>
  </si>
  <si>
    <t>CALDY T1 / HOYLAKE T1 / MEOLS T1 / WEST KIRBY SOUTH T1</t>
  </si>
  <si>
    <t>CARBORUNDUM T1 / HOUGHTONS LA T1 / RAINFORD T1 / WINDLEHURST T2</t>
  </si>
  <si>
    <t>CARLTON ST T1 / CARLTON ST T2 / CHALON WAY T2</t>
  </si>
  <si>
    <t>CARMEL T1</t>
  </si>
  <si>
    <t>CASTLE BEESTON ST T1 / HARTFORD T2 / LEICESTER ST T1 / NORTHWICH TOWN T1 / WINNINGTON T1</t>
  </si>
  <si>
    <t>CEFN MAWR T1</t>
  </si>
  <si>
    <t>CEMAES BAY T1</t>
  </si>
  <si>
    <t>CEMMAES RD T1</t>
  </si>
  <si>
    <t>CEREAL PARTNERS T1 / LEVER GEORGIA AVE T1 / POOL LA T1 / UML LEVER BROMBOROUGH T2</t>
  </si>
  <si>
    <t>CHALON WAY T1 / TECHNOLOGY CAMPUS T1 / WOODVILLE ST T1</t>
  </si>
  <si>
    <t>CHESHIRE GREEN T1 / NWF T1</t>
  </si>
  <si>
    <t>CHESTER GATES T1 / UNILEVER DUNKIRK T1</t>
  </si>
  <si>
    <t>CHESTER ST (WREXHAM) T1 / EAGLES MEADOW T1 / RHOSNESNI T1 / WHITEGATE T1</t>
  </si>
  <si>
    <t>CHILDWALL T1 / CHILDWALL FIVEWAYS T1 / LYNDENE RD T1 / MIDDLEMASS HEY T1 / NAYLORS RD T1</t>
  </si>
  <si>
    <t>CHOWLEY T1 / CHOWLEY T2</t>
  </si>
  <si>
    <t>CHURCH LA T1 / NANT HALL T1 / PRESTATYN T1</t>
  </si>
  <si>
    <t>CHURCH LAWTON T1</t>
  </si>
  <si>
    <t>CHURCH ST WINSFORD T1 / OVER T1 / WHARTON PK T1 / WOODFORD PK T1</t>
  </si>
  <si>
    <t>CLEDFORD T1</t>
  </si>
  <si>
    <t>CLOCKFACE T1 / GEC ST HELENS T1 / HILLS MOSS T1 / NCB SUTTON MANOR T2</t>
  </si>
  <si>
    <t>CLUBMOOR T1 / DUNLOPS WALTON T1 / WALTON T2</t>
  </si>
  <si>
    <t>CLUBMOOR T2 / LISTER DV A T1 / SUBURBAN RD T2</t>
  </si>
  <si>
    <t>COEDPOETH T1 / COEDPOETH T2</t>
  </si>
  <si>
    <t>COLWYN BAY T1 / COLWYN BAY T2 / RHOS-ON-SEA T1</t>
  </si>
  <si>
    <t>CONEY GREEN T1 / OSWESTRY T2 / OSWESTRY T1</t>
  </si>
  <si>
    <t>CONIX T1 / CONIX T2 / MEDEVA T1</t>
  </si>
  <si>
    <t>CONNAHS QUAY LOCAL T1 / CONNAHS QUAY LOCAL T2 / HAWARDEN T1 / KING GEORGE ST T1</t>
  </si>
  <si>
    <t>CONWY T1 / DEGANWY T1 / LLANDUDNO JUNCTION T1</t>
  </si>
  <si>
    <t>CORWEN T1</t>
  </si>
  <si>
    <t>CREWE T1</t>
  </si>
  <si>
    <t>CRIGGION RADIO STATION T1</t>
  </si>
  <si>
    <t>CROSSFIELDS T1 / CROSSFIELDS T2 / LEVERS CROSSFIELDS T3 / GATEWARTH SEWAGE T1</t>
  </si>
  <si>
    <t>CROWTON T1</t>
  </si>
  <si>
    <t>CWM DYLI T1</t>
  </si>
  <si>
    <t>DAILY POST &amp; ECHO T1 / DAILY POST &amp; ECHO T2</t>
  </si>
  <si>
    <t>DARESBURY NPL T1 / DARESBURY PK T1</t>
  </si>
  <si>
    <t>DAVY WAY T1 / LLAY T1</t>
  </si>
  <si>
    <t>DEESIDE ALUMINIUM T1 / DUNLOP PLASTICS T1 / FIRESTONE T1 / TETRAPAK T1</t>
  </si>
  <si>
    <t>DEESIDE IND PK T1 / DEESIDE IND PK 6TH AVE T1 / RAF SEALAND T1</t>
  </si>
  <si>
    <t>DELAMORE ST T1 / KIRKDALE T1 / WALTON T1</t>
  </si>
  <si>
    <t>DESOTO RD T1 / MERSEY BRIDGE T1 / PITT ST T1</t>
  </si>
  <si>
    <t>DIBBINSDALE T1 / PLYMYARD T1 / WIBP HARDKNOTT RD T1</t>
  </si>
  <si>
    <t>DINGLE T1 / GRANBY T1 / ST JAMES T2</t>
  </si>
  <si>
    <t>DITTON T1 / GAVIN RD T1 / HOUGH GREEN T1 / RTZ T1</t>
  </si>
  <si>
    <t>DODDS LA T1 / HOLBORN HILL T1 / MAGHULL T1 / MAGHULL T2 / ROBBINS BRIDGE T1</t>
  </si>
  <si>
    <t>DOLGELLAU T1</t>
  </si>
  <si>
    <t>DUCKINGTON T1 / DUCKINGTON T2</t>
  </si>
  <si>
    <t>DUDDON T1</t>
  </si>
  <si>
    <t>DYFFRYN ARDUDWY T1</t>
  </si>
  <si>
    <t>DYSERTH RD T1 / FFORDD LAS T1 / FFORDD LAS T2 / WESTBOURNE AVE T1</t>
  </si>
  <si>
    <t>EDEN VALE T1</t>
  </si>
  <si>
    <t>EDERN T1</t>
  </si>
  <si>
    <t>EDGE HILL T1 / LIVERPOOL UNIVERSITY T1 / LIVERPOOL UNIVERSITY T2 / LIVERPOOL UNIVERSITY T3</t>
  </si>
  <si>
    <t>EDGE LA (TAPLEY PLACE) T1 / LISTER DV B T3 / MILL LA (WAVERTREE) T1 / PLESSEY (EDGE LA) T1 / STONEYCROFT T1</t>
  </si>
  <si>
    <t>EGA ELECTRIC T1</t>
  </si>
  <si>
    <t>EGERTON T1 / ROCK FERRY T1 / SHELL TRANMERE T1</t>
  </si>
  <si>
    <t>EGREMONT T1 / LISCARD T1 / POULTON T1 / STONE MANGANESE T1</t>
  </si>
  <si>
    <t>ELLESMERE T1 / MMB ELLESMERE T1</t>
  </si>
  <si>
    <t>ELTON T1</t>
  </si>
  <si>
    <t>ENGINEER PK T1 / PILKINGTONS QUEENSFERRY T1 / QUEENSFERRY T1</t>
  </si>
  <si>
    <t>ESTUARY COMMERCE PK T1 / LEEWARD DR T1 / LEEWARD DR T2 / SPEKE HALL RD T1 / SPEKE SKY PK T1</t>
  </si>
  <si>
    <t>EVERTON BROW T1 / GARDNERS ROW T1 / SHEIL PK T1</t>
  </si>
  <si>
    <t>EXPRESS FOODS T1</t>
  </si>
  <si>
    <t>FAIRBOURNE T1</t>
  </si>
  <si>
    <t>FAZAKERLEY HOSPITAL T1 / JACOBS T1 / JACOBS T2 / SEEDS LA T1</t>
  </si>
  <si>
    <t>FERODO T1</t>
  </si>
  <si>
    <t>FISONS T1</t>
  </si>
  <si>
    <t>FLINT T1 / FLINT T2</t>
  </si>
  <si>
    <t>FODENS T1</t>
  </si>
  <si>
    <t>FORD T1 / OXTON T1 / PRENTON LOCAL T1 / SINGLETON AVE T2</t>
  </si>
  <si>
    <t>FORDEN T1</t>
  </si>
  <si>
    <t>FOUR CROSSES T1</t>
  </si>
  <si>
    <t>FRODSHAM LOCAL T1</t>
  </si>
  <si>
    <t>GADBROOK T1</t>
  </si>
  <si>
    <t>GAERWEN VIEW T1</t>
  </si>
  <si>
    <t>GIGG LA THELWALL T1 / HILLCLIFFE T1 / STOCKTON HEATH T1 / STRETTON IND EST T1</t>
  </si>
  <si>
    <t>GILBROOK DOCK T1 / HILL RD T1 / MOBIL OIL (WALLASEY) T1</t>
  </si>
  <si>
    <t>GLAN-YR-AFON T1</t>
  </si>
  <si>
    <t>GRAVEL T1 / WCB PLASTICS T1 / WHARTON T1</t>
  </si>
  <si>
    <t>GREASBY T1 / SAUGHALL MASSIE T1 / UPTON T1</t>
  </si>
  <si>
    <t>GREAT SANKEY T1 / PENKETH T1 / WIDNES RD T1</t>
  </si>
  <si>
    <t>GREENFIELD T1 / GREENFIELD T2</t>
  </si>
  <si>
    <t>GROSVENOR ST T1 / LINENHALL ST T1 / NORTHGATE TERRACE T1 / STATION VIEW T1 / TOMULAR PLACE T1</t>
  </si>
  <si>
    <t>GWERSYLLT T1</t>
  </si>
  <si>
    <t>HALTON RD T1 / MURDISHAW T1 / PERCIVAL LA T4 / RUNCORN CENTRAL T1</t>
  </si>
  <si>
    <t>HARLECH T1</t>
  </si>
  <si>
    <t>HARRINGTON ST T1 / PARADISE ST T1</t>
  </si>
  <si>
    <t>HARRINGTON ST T2 / HIGHFIELD ST T1</t>
  </si>
  <si>
    <t>HARRINGTON ST T3 / LIME ST T1</t>
  </si>
  <si>
    <t>HARTFORD T1</t>
  </si>
  <si>
    <t>HASKAYNE T1</t>
  </si>
  <si>
    <t>HATHERTON T1</t>
  </si>
  <si>
    <t>HERONS WAY T1 / LACHE T1 / MBNA T1 / SMFS KINGSMEADOW T1</t>
  </si>
  <si>
    <t>HIGHFIELD ST T2 / LIME ST T2 / OLD HAYMARKET T1</t>
  </si>
  <si>
    <t>HOLMES CHAPEL T1</t>
  </si>
  <si>
    <t>HOLT LA (WARRINGTON RD) T1 / PRESCOT T1 / RAINHILL LOCAL T1 / WHISTON HOSP T1</t>
  </si>
  <si>
    <t>HOLWAY RD T1</t>
  </si>
  <si>
    <t>HOLYHEAD T1</t>
  </si>
  <si>
    <t>HOLYWELL T1</t>
  </si>
  <si>
    <t>HOOTON MAIN T1</t>
  </si>
  <si>
    <t>HUNTS CROSS T1 / KENTON RD T1 / WOODEND AVE T1 / WOOLTON T1</t>
  </si>
  <si>
    <t>HUYTON HEY RD T1 / WILSON RD T1</t>
  </si>
  <si>
    <t>IFTON T1 / IFTON T2</t>
  </si>
  <si>
    <t>ILFORDS T1 / KNUTSFORD T1 / MOBBERLEY T1 / RADBROKE HALL T1</t>
  </si>
  <si>
    <t>IVY ST (SOUTHPORT) T1 / KENSINGTON RD T1 / MARKET ST T1 / SOUTHPORT T1</t>
  </si>
  <si>
    <t>IVY ST T1 / LLYSFAEN RD T1 / OLD MILL T1</t>
  </si>
  <si>
    <t>JOHNSTOWN T1</t>
  </si>
  <si>
    <t>KINGSLAND 33 T1 / SAFEWAY T1 / WOOLSTON T1 / WOOLSTON T2</t>
  </si>
  <si>
    <t>KINNERTON T1</t>
  </si>
  <si>
    <t>KIRKBY CENTRAL T1 / NORTHWOOD T1 / TOWER HILL (BANK LA) T1 / WESTVALE T1</t>
  </si>
  <si>
    <t>KNOWSLEY T1 / MARLED HEY T1</t>
  </si>
  <si>
    <t>KNUTSFORD T2</t>
  </si>
  <si>
    <t>LCWW HUNTINGTON T1 / LCWW HUNTINGTON T2</t>
  </si>
  <si>
    <t>LEGACY LOCAL T1</t>
  </si>
  <si>
    <t>LEIGHTON HOSP T1</t>
  </si>
  <si>
    <t>LEVER SUNLIGHT T1 / LEVER SUNLIGHT T2</t>
  </si>
  <si>
    <t>LIVERPOOL RD 33 T1</t>
  </si>
  <si>
    <t>LLAINGOCH T1</t>
  </si>
  <si>
    <t>LLANARMON T1</t>
  </si>
  <si>
    <t>LLANBEDROG T1</t>
  </si>
  <si>
    <t>LLANBERIS T1</t>
  </si>
  <si>
    <t>LLANDDEUSANT T1</t>
  </si>
  <si>
    <t>LLANDDU QUARRY T1</t>
  </si>
  <si>
    <t>LLANDEGFAN T1</t>
  </si>
  <si>
    <t>LLANDRINIO T1</t>
  </si>
  <si>
    <t>LLANDUDNO T1 / LLANDUDNO T2</t>
  </si>
  <si>
    <t>LLANDYFRYDOG T1</t>
  </si>
  <si>
    <t>LLANDYRNOG T1</t>
  </si>
  <si>
    <t>LLANFAELOG T1</t>
  </si>
  <si>
    <t>LLANFAIR CAEREINION T1</t>
  </si>
  <si>
    <t>LLANFAIR PG T1</t>
  </si>
  <si>
    <t>LLANFAIRFECHAN T1</t>
  </si>
  <si>
    <t>LLANFROTHEN T1</t>
  </si>
  <si>
    <t>LLANFWROG T1 / RUTHIN T1</t>
  </si>
  <si>
    <t>LLANFYLLIN T1 / LLANFYLLIN T2</t>
  </si>
  <si>
    <t>LLANGAFFO T1</t>
  </si>
  <si>
    <t>LLANGEFNI IND EST T1 / LLANGEFNI IND EST T2</t>
  </si>
  <si>
    <t>LLANGEFNI T1</t>
  </si>
  <si>
    <t>LLANGOLLEN T1 / LLANGOLLEN T2</t>
  </si>
  <si>
    <t>LLANIDLOES T1 / LLANIDLOES T2</t>
  </si>
  <si>
    <t>LLANILAR T1</t>
  </si>
  <si>
    <t>LLANRWST T1</t>
  </si>
  <si>
    <t>LLANSANNAN T1</t>
  </si>
  <si>
    <t>LLANSILIN T1</t>
  </si>
  <si>
    <t>LLYNCLYS T1</t>
  </si>
  <si>
    <t>LORD ST T1 / MARSHSIDE T1 / MULLARDS BALMORAL DV T1 / SOUTHPORT T2</t>
  </si>
  <si>
    <t>LOSTOCK T1</t>
  </si>
  <si>
    <t>LOSTOCK TRIANGLE T1</t>
  </si>
  <si>
    <t>LOWER BEBINGTON T1 / NEW FERRY T1 / SPITAL T1 / UNILEVER RESEARCH T1</t>
  </si>
  <si>
    <t>LUGSDALE T1 / PILK SULLIVAN T1 / PILK SULLIVAN T2 / USAC T1</t>
  </si>
  <si>
    <t>LYMM T1 / WHITELEGGS LA T1</t>
  </si>
  <si>
    <t>MACHYNLLETH T1</t>
  </si>
  <si>
    <t>MACHYNLLETH T2</t>
  </si>
  <si>
    <t>MAELOR CREAMERY T1</t>
  </si>
  <si>
    <t>MAENTWROG T1</t>
  </si>
  <si>
    <t>MAES-Y-CLAWDD T1</t>
  </si>
  <si>
    <t>MANOD T1</t>
  </si>
  <si>
    <t>MANOR PK T1 / NORTON CHAINS T1</t>
  </si>
  <si>
    <t>MDHB EGERTON DOCK T1 / MDHB EGERTON DOCK T2</t>
  </si>
  <si>
    <t>MERE T1</t>
  </si>
  <si>
    <t>MIDPOINT POCHIN WAY T1</t>
  </si>
  <si>
    <t>MILFORD T1</t>
  </si>
  <si>
    <t>MINFFORDD T1 / PARC BRYN CEGIN T1 / PARC BRYN CEGIN T2</t>
  </si>
  <si>
    <t>MOCHDRE T1</t>
  </si>
  <si>
    <t>MONA T1</t>
  </si>
  <si>
    <t>MONSANTO T1</t>
  </si>
  <si>
    <t>MORDA T1</t>
  </si>
  <si>
    <t>MORRISONS T1</t>
  </si>
  <si>
    <t>NANTWICH T1</t>
  </si>
  <si>
    <t>NANT-Y-GAMAR T1</t>
  </si>
  <si>
    <t>NEVILL ST T1 / OCEAN PLAZA T1 / YORK RD T1</t>
  </si>
  <si>
    <t>NEW BRIGHTON T1 / SEAVIEW RD T2 / WALLASEY T1 / WALLASEY VILLAGE T1</t>
  </si>
  <si>
    <t>NEWHALL T1 / NEWHALL T2</t>
  </si>
  <si>
    <t>NORTH WALES PAPER T1 / NORTH WALES PAPER T2 / WOODFIELD AVE T1</t>
  </si>
  <si>
    <t>OPTICAL FIBRES T1 / SHOTWICK T1 / WALBRO T1</t>
  </si>
  <si>
    <t>ORB CL T1 / STONEBRIDGE LA T1 / STONEBRIDGE LA T2</t>
  </si>
  <si>
    <t>ORFORD T1 / PADGATE T1</t>
  </si>
  <si>
    <t>OTIS ELEVATOR T1 / ST IVEL FOODS T1</t>
  </si>
  <si>
    <t>OVERTON T1</t>
  </si>
  <si>
    <t>PADDINGTON PLACE T1 / PADDINGTON PLACE T2</t>
  </si>
  <si>
    <t>PANDY T1 / PANDY T2</t>
  </si>
  <si>
    <t>PARC CYBI T1 / PARC CYBI T2</t>
  </si>
  <si>
    <t>PARC MENAI T1</t>
  </si>
  <si>
    <t>PEBLIC MILLS T1</t>
  </si>
  <si>
    <t>PENMAENMAWR T1</t>
  </si>
  <si>
    <t>PENTRAETH T1</t>
  </si>
  <si>
    <t>PEN-Y-GROES T1</t>
  </si>
  <si>
    <t>PETER SPENCE T1 / PETER SPENCE T2</t>
  </si>
  <si>
    <t>PILKINGTONS T1 / PILKINGTONS T2</t>
  </si>
  <si>
    <t>POINT OF AYR COLLIERY T1</t>
  </si>
  <si>
    <t>PORTHMADOG T1 / PORTHMADOG T2</t>
  </si>
  <si>
    <t>PREES T1</t>
  </si>
  <si>
    <t>PRIMROSE HALL T1</t>
  </si>
  <si>
    <t>PWLLHELI T1</t>
  </si>
  <si>
    <t>RADWAY GREEN T1</t>
  </si>
  <si>
    <t>RAF VALLEY T1</t>
  </si>
  <si>
    <t>RAVEN SQUARE T1</t>
  </si>
  <si>
    <t>REFORM ST T1</t>
  </si>
  <si>
    <t>RHM FOODS LTD T1</t>
  </si>
  <si>
    <t>RHOSLAN T1</t>
  </si>
  <si>
    <t>RHUDDLAN T1</t>
  </si>
  <si>
    <t>RHYDLYDAN T2</t>
  </si>
  <si>
    <t>RHYD-Y-FOEL T1</t>
  </si>
  <si>
    <t>RIVALS T1</t>
  </si>
  <si>
    <t>ROSSETT T1</t>
  </si>
  <si>
    <t>ROYAL INSURANCE (NEW QUAY) T1 / ROYAL INSURANCE (NEW QUAY) T2</t>
  </si>
  <si>
    <t>RUABON T1</t>
  </si>
  <si>
    <t>SALTNEY T1</t>
  </si>
  <si>
    <t>SHAWBURY T1</t>
  </si>
  <si>
    <t>SMALLWOOD T1</t>
  </si>
  <si>
    <t>SNOWHILL T1</t>
  </si>
  <si>
    <t>ST ASAPH BUSINESS PK T1</t>
  </si>
  <si>
    <t>ST HELENS RD T1</t>
  </si>
  <si>
    <t>STAPELEY T1</t>
  </si>
  <si>
    <t>TACO PLASTICS T1 / TACO PLASTICS T2 / UNITED PERIPHERALS T1</t>
  </si>
  <si>
    <t>TARPORLEY T1</t>
  </si>
  <si>
    <t>TARVIN T1</t>
  </si>
  <si>
    <t>TRYWERYN T1</t>
  </si>
  <si>
    <t>TWYFORDS T1</t>
  </si>
  <si>
    <t>TYWYN T1</t>
  </si>
  <si>
    <t>WAENFAWR T1</t>
  </si>
  <si>
    <t>WELSHPOOL T1</t>
  </si>
  <si>
    <t>WEM EAST T1</t>
  </si>
  <si>
    <t>WEM T1</t>
  </si>
  <si>
    <t>WERVIN T1</t>
  </si>
  <si>
    <t>WEST FELTON T1</t>
  </si>
  <si>
    <t>WESTON T1</t>
  </si>
  <si>
    <t>WHEELOCK T1</t>
  </si>
  <si>
    <t>WHITCHURCH T1</t>
  </si>
  <si>
    <t>WIMPEYS PANT QUARRY T1 / WIMPEYS PANT QUARRY T2</t>
  </si>
  <si>
    <t>WINCHAM T1</t>
  </si>
  <si>
    <t>WISTASTON HALL T1</t>
  </si>
  <si>
    <t>WRENBURY FRITH T1</t>
  </si>
  <si>
    <t>YSBYTY GLAN CLWYD T1</t>
  </si>
  <si>
    <t>Cefyn Mawr</t>
  </si>
  <si>
    <t>Shotton Paper</t>
  </si>
  <si>
    <t>Shell Stanlow</t>
  </si>
  <si>
    <t>Jaguar &amp; Land Rover</t>
  </si>
  <si>
    <t>Innospec</t>
  </si>
  <si>
    <t>General Motors</t>
  </si>
  <si>
    <t>TATA Steel</t>
  </si>
  <si>
    <t>Urenco</t>
  </si>
  <si>
    <t>SafeGuard Bradwell</t>
  </si>
  <si>
    <t>Knauf Insulation</t>
  </si>
  <si>
    <t>Air Products</t>
  </si>
  <si>
    <t>Shell Chemicals</t>
  </si>
  <si>
    <t>Castle Cement</t>
  </si>
  <si>
    <t>Kronospan</t>
  </si>
  <si>
    <t>Pilkington's STOR</t>
  </si>
  <si>
    <t>Tyn dryfol PV</t>
  </si>
  <si>
    <t>BHP</t>
  </si>
  <si>
    <t>Hole House Farm</t>
  </si>
  <si>
    <t>Williams Farm Solar Park</t>
  </si>
  <si>
    <t>Port of Liverpool</t>
  </si>
  <si>
    <t>Booston Wood</t>
  </si>
  <si>
    <t>Combermere Abbey PV</t>
  </si>
  <si>
    <t>Kimberley Clark</t>
  </si>
  <si>
    <t>Amegni</t>
  </si>
  <si>
    <t>Salt Union</t>
  </si>
  <si>
    <t>Parciau Solar Park</t>
  </si>
  <si>
    <t>Ineos Chlor Ltd (Percival Lane)</t>
  </si>
  <si>
    <t>Toyota</t>
  </si>
  <si>
    <t>Warmingham Gas Storage</t>
  </si>
  <si>
    <t>Arpley Landfill</t>
  </si>
  <si>
    <t>Amcor</t>
  </si>
  <si>
    <t>Queensferry Diesel</t>
  </si>
  <si>
    <t>Cemmaes C</t>
  </si>
  <si>
    <t>Moel Maelogan (A)</t>
  </si>
  <si>
    <t>Moel Maelogan (B)</t>
  </si>
  <si>
    <t>North Hoyle</t>
  </si>
  <si>
    <t>Cefn Croyes (3)</t>
  </si>
  <si>
    <t>Cefn Croyes (4)</t>
  </si>
  <si>
    <t>Tir Mostyn</t>
  </si>
  <si>
    <t>Mynydd Clogau</t>
  </si>
  <si>
    <t>Granox</t>
  </si>
  <si>
    <t>Tai Moelion</t>
  </si>
  <si>
    <t>Braich Ddu</t>
  </si>
  <si>
    <t>Widnes Biomass</t>
  </si>
  <si>
    <t>Moel Maelogan 2</t>
  </si>
  <si>
    <t>Wern Ddu</t>
  </si>
  <si>
    <t>Rhyl Flats</t>
  </si>
  <si>
    <t>Seaforth Liverpool Dock 2</t>
  </si>
  <si>
    <t>Clocaenog Wind farm</t>
  </si>
  <si>
    <t>Protos Park</t>
  </si>
  <si>
    <t>Cemmaes B</t>
  </si>
  <si>
    <t>Penrhyddlan</t>
  </si>
  <si>
    <t>Llidartywaun</t>
  </si>
  <si>
    <t>Rhyd y Groes</t>
  </si>
  <si>
    <t>Llangwyrfon</t>
  </si>
  <si>
    <t>Storenergy (Lostock)</t>
  </si>
  <si>
    <t>Rheidol</t>
  </si>
  <si>
    <t>Carno B</t>
  </si>
  <si>
    <t>Carno A</t>
  </si>
  <si>
    <t>Trysglwyn</t>
  </si>
  <si>
    <t>Llanabo</t>
  </si>
  <si>
    <t>Ebnal Lodge PV</t>
  </si>
  <si>
    <t>Quinn Glass</t>
  </si>
  <si>
    <t>Liverpool Int Bus Park</t>
  </si>
  <si>
    <t>Twemelows Hall PV</t>
  </si>
  <si>
    <t>Teyrdan</t>
  </si>
  <si>
    <t>Parc Adfer</t>
  </si>
  <si>
    <t>Hadley Solar Park</t>
  </si>
  <si>
    <t>Beaufort Road</t>
  </si>
  <si>
    <t>Mersey Warf STOR</t>
  </si>
  <si>
    <t>Charity Farm Solar Park</t>
  </si>
  <si>
    <t>Mynydd Gorduu</t>
  </si>
  <si>
    <t>Nefyn</t>
  </si>
  <si>
    <t>Frodsham WF 1</t>
  </si>
  <si>
    <t>Frodsham WF 2</t>
  </si>
  <si>
    <t>Ince Biomass</t>
  </si>
  <si>
    <t>Kinmel Estate Solar Park</t>
  </si>
  <si>
    <t>Tirgwynt Wind Farm</t>
  </si>
  <si>
    <t>Brenig Wind Farm</t>
  </si>
  <si>
    <t>Percival Lane STOR</t>
  </si>
  <si>
    <t>Stanlow STOR</t>
  </si>
  <si>
    <t>PG Winnington</t>
  </si>
  <si>
    <t>Airbus UK Ltd (33kV)</t>
  </si>
  <si>
    <t>Griffiths Road STOR (Northwich Power)</t>
  </si>
  <si>
    <t>Warrington Power- Slutchers lane</t>
  </si>
  <si>
    <t xml:space="preserve">Hillside Network Rail </t>
  </si>
  <si>
    <t>Latchford Lane Gas STOR</t>
  </si>
  <si>
    <t>MSID 7414</t>
  </si>
  <si>
    <t>ERF Way STOR</t>
  </si>
  <si>
    <t>Hooton Bio Mass</t>
  </si>
  <si>
    <t>Alexandra Park</t>
  </si>
  <si>
    <t>NR Bidston</t>
  </si>
  <si>
    <t>Network Rail (Crewe)</t>
  </si>
  <si>
    <t>Network Rail (Bankhall)</t>
  </si>
  <si>
    <t>NR Bromborough</t>
  </si>
  <si>
    <t>Network Rail (Shore Road)</t>
  </si>
  <si>
    <t>Risley</t>
  </si>
  <si>
    <t>Bold</t>
  </si>
  <si>
    <t>MSID 4532/33</t>
  </si>
  <si>
    <t>Dolgarrog PS</t>
  </si>
  <si>
    <t>MSID 7203</t>
  </si>
  <si>
    <t>Burbo Bank</t>
  </si>
  <si>
    <t>MSID 7382/3/4</t>
  </si>
  <si>
    <t>Cheshire Power Station</t>
  </si>
  <si>
    <t>MSID 7386</t>
  </si>
  <si>
    <t xml:space="preserve">Carnegie Battery Storage </t>
  </si>
  <si>
    <t>MSID 6015</t>
  </si>
  <si>
    <t>Maentwrog PS</t>
  </si>
  <si>
    <t>MSID 4054</t>
  </si>
  <si>
    <t>Cwm Dyli PS</t>
  </si>
  <si>
    <t>M &amp; D Business Park, St Helens</t>
  </si>
  <si>
    <t>Airfields Deeside</t>
  </si>
  <si>
    <t>Everton Stadium</t>
  </si>
  <si>
    <t>Bubney Solar</t>
  </si>
  <si>
    <t>Morlais Tidal</t>
  </si>
  <si>
    <t>North Anglesey Solar Park</t>
  </si>
  <si>
    <t>Network Rail (Speke)</t>
  </si>
  <si>
    <t>0, 1-2</t>
  </si>
  <si>
    <t xml:space="preserve">Unit time periods are as specified in the SSC. </t>
  </si>
  <si>
    <t xml:space="preserve">SP Manweb uses a default tariff for invalid settlement combinations these will be charged at the Domestic Aggregated Unrestricted Rates.
The Domestic and Non-Domestic Aggregated (related MPAN) tariffs are supplementary to a standard published tariff and therefore only available under these conditions.
Preserved tariffs are only available to existing supplies, subject to certain conditions:
a)  Suppliers may not normally transfer a meter point from one preserved tariff to another preserved tariff;
b)  If a supply under a preserved tariff should cease, other than on change of tenancy, the preserved tariff may not normally be restored;
c)  Any additional load required to be supplied on the preserved tariff must be within the existing supply capacity.
</t>
  </si>
  <si>
    <t>101, 102, 103, 104, 105, 106, 111, 112, 113, 114, 115, 116, 117, 118, 119, 120, 130, 131, 132, 133, 134, 135, 136, 137, 138, 140, 141, 142, 143, 145, 146, 147, 148, 149, 150, 153, 155, 180, 212, 233, 234, 235, 236, 237, 764, 765, 781, 782, 783, 784, 785, 786, 787, 791, 795, 900, 901, 902, 903, 910
D00, D01, D02, D03, D04,  G00, G01, G02, G03, G04, H00, H01, H02, H03, H04, T01, U00, U01, U02, U03, U04</t>
  </si>
  <si>
    <t>101, 102, 103, 105, 111, 112, 113, 114, 115, 116, 117, 118, 119, 120, 131, 132, 133, 134, 147, 148, 149, 150, 180, T01</t>
  </si>
  <si>
    <t>D00, E00, U00</t>
  </si>
  <si>
    <t>D01, E01, U01</t>
  </si>
  <si>
    <t>D02, E02, U02</t>
  </si>
  <si>
    <t>D03, E03, U03</t>
  </si>
  <si>
    <t>D04, E04, U04</t>
  </si>
  <si>
    <t/>
  </si>
  <si>
    <t>Y05</t>
  </si>
  <si>
    <t>MSID 0030</t>
  </si>
  <si>
    <t>Y06</t>
  </si>
  <si>
    <t>MSID 0031/32</t>
  </si>
  <si>
    <t>Y02</t>
  </si>
  <si>
    <t>Y01</t>
  </si>
  <si>
    <t>Y09</t>
  </si>
  <si>
    <t>Y07</t>
  </si>
  <si>
    <t xml:space="preserve">MSID 7385 </t>
  </si>
  <si>
    <t>Royal London Insurance</t>
  </si>
  <si>
    <t>Amerdale Ltd</t>
  </si>
  <si>
    <t>United Biscuits (Uk) Ltd</t>
  </si>
  <si>
    <t>Brocklebank Dock</t>
  </si>
  <si>
    <t>Bruntwood Limited</t>
  </si>
  <si>
    <t>University Of Liverpool</t>
  </si>
  <si>
    <t>Norwepp Ltd</t>
  </si>
  <si>
    <t>New Capital Dev Ltd</t>
  </si>
  <si>
    <t>Chiron Vaccines Ltd</t>
  </si>
  <si>
    <t>Bruntwood Ltd (Warrington)</t>
  </si>
  <si>
    <t>Alpoco Orthios Eco Park</t>
  </si>
  <si>
    <t>SCA Limited</t>
  </si>
  <si>
    <t>UU Water Plc - Sutton Hall</t>
  </si>
  <si>
    <t>Dairy Crest Ltd</t>
  </si>
  <si>
    <t>Tetra Pak Manufacturing Uk Ltd</t>
  </si>
  <si>
    <t>Hydro Aluminium Deeside Ltd</t>
  </si>
  <si>
    <t>British Polythene Industries Plc</t>
  </si>
  <si>
    <t>Stanton Land And Marine Ltd</t>
  </si>
  <si>
    <t>Bombardier UK Ltd</t>
  </si>
  <si>
    <t>Tarmac Limited</t>
  </si>
  <si>
    <t>Texplan</t>
  </si>
  <si>
    <t>SCA</t>
  </si>
  <si>
    <t>Somerfield Plc</t>
  </si>
  <si>
    <t>Dairy Crest</t>
  </si>
  <si>
    <t>Kodak Ltd</t>
  </si>
  <si>
    <t>Thyssen Krupp (Group)</t>
  </si>
  <si>
    <t>New Horizon Global Ltd</t>
  </si>
  <si>
    <t>Seaforth Cornmill</t>
  </si>
  <si>
    <t>Altcar Rifle Range Estate</t>
  </si>
  <si>
    <t>News International Plc</t>
  </si>
  <si>
    <t>Essex International Limited</t>
  </si>
  <si>
    <t>Elizabeth II Law Courts</t>
  </si>
  <si>
    <t>Downing Property Services Ltd</t>
  </si>
  <si>
    <t>Canada Dock</t>
  </si>
  <si>
    <t>Liverpool Airport</t>
  </si>
  <si>
    <t>Novelis Uk Ltd</t>
  </si>
  <si>
    <t>PQ Silicas UK Ltd</t>
  </si>
  <si>
    <t>Baronet Works</t>
  </si>
  <si>
    <t>Unifrax Ltd</t>
  </si>
  <si>
    <t>Poppies house</t>
  </si>
  <si>
    <t>BOC Limited</t>
  </si>
  <si>
    <t>Daresbury Laboratory</t>
  </si>
  <si>
    <t>Gypsum</t>
  </si>
  <si>
    <t>Dyson Group Plc</t>
  </si>
  <si>
    <t>Rockwood Additives Ltd</t>
  </si>
  <si>
    <t>Greif Uk Ltd</t>
  </si>
  <si>
    <t>Shell UK Limited</t>
  </si>
  <si>
    <t>Owens Corning UK</t>
  </si>
  <si>
    <t>Cadbury Schweppes Plc</t>
  </si>
  <si>
    <t>Kelloggs Company Of GB Ltd</t>
  </si>
  <si>
    <t>Bryn Lane Properties Llp</t>
  </si>
  <si>
    <t>BICC Wrexham</t>
  </si>
  <si>
    <t>M&amp;S Financial Services</t>
  </si>
  <si>
    <t>Element Six Production Ltd</t>
  </si>
  <si>
    <t>Barry Callebaut (Uk) Ltd</t>
  </si>
  <si>
    <t>Caparo Steel Products Ltd</t>
  </si>
  <si>
    <t>Thermal Ceramics Ltd</t>
  </si>
  <si>
    <t>Egerton Dock</t>
  </si>
  <si>
    <t>Shell UK</t>
  </si>
  <si>
    <t>Unilever UK</t>
  </si>
  <si>
    <t>Champion Properties LLP</t>
  </si>
  <si>
    <t>Nestle UK Ltd</t>
  </si>
  <si>
    <t>A&amp;P Falmouth Ltd</t>
  </si>
  <si>
    <t>Barclays Bank Plc</t>
  </si>
  <si>
    <t>Harman Technology Limited</t>
  </si>
  <si>
    <t xml:space="preserve">Twyfords Bathrooms </t>
  </si>
  <si>
    <t>Morning Foods Limited</t>
  </si>
  <si>
    <t>Fisons</t>
  </si>
  <si>
    <t>N W F Ltd</t>
  </si>
  <si>
    <t>Linpac Wcb</t>
  </si>
  <si>
    <t>Britton Group Plc</t>
  </si>
  <si>
    <t>Synthite</t>
  </si>
  <si>
    <t>Novar Plc</t>
  </si>
  <si>
    <t>Bangor Hospital (Health Sup)</t>
  </si>
  <si>
    <t>Bourne Leisure Limited</t>
  </si>
  <si>
    <t>Rehau Ltd</t>
  </si>
  <si>
    <t>University Of Wales</t>
  </si>
  <si>
    <t>Smiths Group Plc</t>
  </si>
  <si>
    <t>Yardley Plastic</t>
  </si>
  <si>
    <t>Tulip International Ltd</t>
  </si>
  <si>
    <t>Unilever Research</t>
  </si>
  <si>
    <t>Seaforth</t>
  </si>
  <si>
    <t>Decoma-Merplas</t>
  </si>
  <si>
    <t>Gilbrook Dock</t>
  </si>
  <si>
    <t>UU Water Plc - Woodside</t>
  </si>
  <si>
    <t>UU Water Plc - Bromborough</t>
  </si>
  <si>
    <t>S Norton &amp; Co. Ltd</t>
  </si>
  <si>
    <t>MOD - RAF Sealand</t>
  </si>
  <si>
    <t>Healthcare Distribution</t>
  </si>
  <si>
    <t>Aluminium Powder Company</t>
  </si>
  <si>
    <t>Chiron Vaccines</t>
  </si>
  <si>
    <t>ESP</t>
  </si>
  <si>
    <t>Neptune (Mann Island)</t>
  </si>
  <si>
    <t>L.A.H. Teaching Hospital</t>
  </si>
  <si>
    <t>UU Water Plc - Sandon Dock</t>
  </si>
  <si>
    <t>UU Water Plc Gateworth Sewage</t>
  </si>
  <si>
    <t>UU Water Plc - Huntington</t>
  </si>
  <si>
    <t>UU Water Plc - Shell Green</t>
  </si>
  <si>
    <t>Eli Lilly &amp; Co</t>
  </si>
  <si>
    <t>Pilkington Glass - Greengate</t>
  </si>
  <si>
    <t>Pilkington Glass - Cowley Hill</t>
  </si>
  <si>
    <t>Meadow Foods Ltd</t>
  </si>
  <si>
    <t>Wirral Hospital</t>
  </si>
  <si>
    <t>Conway &amp; Denbighshire NHS Trust</t>
  </si>
  <si>
    <t>Morrisons (Dist Centre)</t>
  </si>
  <si>
    <t>Mersey Travel (Mann Island)</t>
  </si>
  <si>
    <t>Pilkington Glass HO</t>
  </si>
  <si>
    <t>Mod - Raf Valley</t>
  </si>
  <si>
    <t>Mod - Shawbury</t>
  </si>
  <si>
    <t>Crewe Station</t>
  </si>
  <si>
    <t>Merseyside PTA</t>
  </si>
  <si>
    <t>Mackamax Primary</t>
  </si>
  <si>
    <t>Whiston Hospital</t>
  </si>
  <si>
    <t>Maw Green 2</t>
  </si>
  <si>
    <t>Pilkington Glass - Watson Street</t>
  </si>
  <si>
    <t>BAE Radway</t>
  </si>
  <si>
    <t>Aintree Fazakerly Hospital</t>
  </si>
  <si>
    <t>Unilever (Chester Gates)</t>
  </si>
  <si>
    <t>Unilever (Georgia)</t>
  </si>
  <si>
    <t>Westland Horticulture</t>
  </si>
  <si>
    <t>TBC1</t>
  </si>
  <si>
    <t>TBC1A</t>
  </si>
  <si>
    <t>Lostock Sustainable Energy Plant</t>
  </si>
  <si>
    <t>Chester Zoo 3.5MVA</t>
  </si>
  <si>
    <t>MINER'S ROAD</t>
  </si>
  <si>
    <t>TBC19</t>
  </si>
  <si>
    <t>TBC19A</t>
  </si>
  <si>
    <t>CEFN ROAD</t>
  </si>
  <si>
    <t>Cargills Strand Gate</t>
  </si>
  <si>
    <t>EON Strand Gate</t>
  </si>
  <si>
    <t>768, 769, 770, 771, 774, 775, 776, 777, 778, 779, 793, 797
M00, M01, M02, M03, M04, N00, N01, N02, N03, N04</t>
  </si>
  <si>
    <t>IPSEN</t>
  </si>
  <si>
    <t>2027/28</t>
  </si>
  <si>
    <t>1 April 2027</t>
  </si>
  <si>
    <t>Bentley Motor Cars Ltd</t>
  </si>
  <si>
    <t>TBC 27</t>
  </si>
  <si>
    <t>Bryn Lane Wrexham</t>
  </si>
  <si>
    <t>TBC30</t>
  </si>
  <si>
    <t>TBC30A</t>
  </si>
  <si>
    <t>Woodford Lane West</t>
  </si>
  <si>
    <t>Iddenshall Solar</t>
  </si>
  <si>
    <t>X02</t>
  </si>
  <si>
    <t>X01</t>
  </si>
  <si>
    <t>X09</t>
  </si>
  <si>
    <t>X07</t>
  </si>
  <si>
    <t>X03</t>
  </si>
  <si>
    <t>X04</t>
  </si>
  <si>
    <t>X10</t>
  </si>
  <si>
    <t>D00, E00, U00, V00</t>
  </si>
  <si>
    <t>D01, E01, U01, V01</t>
  </si>
  <si>
    <t>D02, E02, U02, V02</t>
  </si>
  <si>
    <t>D03, E03, U03, V03</t>
  </si>
  <si>
    <t>D04, E04, U04, V04</t>
  </si>
  <si>
    <t>33kV generic import</t>
  </si>
  <si>
    <t>33kV generic export</t>
  </si>
  <si>
    <t>132kV generic import</t>
  </si>
  <si>
    <t>132kV generic export</t>
  </si>
  <si>
    <t>ABER RHYD 132KV</t>
  </si>
  <si>
    <t>BIRKENHEAD 132KV</t>
  </si>
  <si>
    <t>CAPENHURST 132KV</t>
  </si>
  <si>
    <t>CARRINGTON AND FIDDLER FERRYS 132KV</t>
  </si>
  <si>
    <t>CONNAHS QUAY PENTIR AND ST ASAPH 132KV</t>
  </si>
  <si>
    <t>CREWE 132KV</t>
  </si>
  <si>
    <t>FRODSHAM 132KV</t>
  </si>
  <si>
    <t>FRODSHAM ROCKSAVAGE 132KV</t>
  </si>
  <si>
    <t>INCE 132kV</t>
  </si>
  <si>
    <t>KIRKBY 132KV</t>
  </si>
  <si>
    <t>LEGACY 132KV</t>
  </si>
  <si>
    <t>LISTER DRIVE 132KV</t>
  </si>
  <si>
    <t>RAINHILL 132KV</t>
  </si>
  <si>
    <t>TRAWSFYNYDD 132KV</t>
  </si>
  <si>
    <t>WYLFA 132KV</t>
  </si>
  <si>
    <t>ABERYSTWYTH GT2 / RHYDLYDAN GT1</t>
  </si>
  <si>
    <t>Cefn Croes</t>
  </si>
  <si>
    <t>BROMBOROUGH GT3 / ROCK FERRY GT2</t>
  </si>
  <si>
    <t>Burbo OWF</t>
  </si>
  <si>
    <t>HESWALL GT1 / HOYLAKE GT2 / PRENTON GRID GT3</t>
  </si>
  <si>
    <t>PRENTON GRID GT1 / ROCK FERRY GT1</t>
  </si>
  <si>
    <t>WALLASEY GT1 / WALLASEY GT2 / WOODSIDE GT2</t>
  </si>
  <si>
    <t>Bridgewater Paper</t>
  </si>
  <si>
    <t>BROMBOROUGH GT2 / ELLESMERE PORT GT1 / HOOTON PK GT1A / HOOTON PK GT2A</t>
  </si>
  <si>
    <t>CHESTER MAIN GT4 / CRANE BANK GT1 / GUILDEN SUTTON GT1 / SALTNEY G2A</t>
  </si>
  <si>
    <t>Hooton Park B</t>
  </si>
  <si>
    <t>BM Winnington</t>
  </si>
  <si>
    <t>DALLAM GT1 / SANKEY BRIDGES GT1 / WARRINGTON GT3</t>
  </si>
  <si>
    <t>ELWORTH GT1 / ELWORTH GT2 / KNUTSFORD GT1 / KNUTSFORD GT2</t>
  </si>
  <si>
    <t>HARTFORD GT1 / LOSTOCK GT2 / WINSFORD GT1 / WINSFORD GT2</t>
  </si>
  <si>
    <t>SANKEY BRIDGES GT3 / WARRINGTON GT5</t>
  </si>
  <si>
    <t>Stublach</t>
  </si>
  <si>
    <t>Wade Grid</t>
  </si>
  <si>
    <t>BANGOR GT2 / CAERNARFON GT2</t>
  </si>
  <si>
    <t>BRYMBO GT2 / HAWARDEN GT2 / HOLYWELL GT2</t>
  </si>
  <si>
    <t>Bryn Bach</t>
  </si>
  <si>
    <t>CASTLE CEMENT GT1 / HAWARDEN GT1 / SALTNEY GT1 / SALTNEY G2B</t>
  </si>
  <si>
    <t>Clocaenog</t>
  </si>
  <si>
    <t>COLWYN BAY GT1 / COLWYN BAY GT2 / DOLGARROG GT2</t>
  </si>
  <si>
    <t>DEESIDE PK GRID GT1 / SIXTH AVE GRID GT1</t>
  </si>
  <si>
    <t>HOLYWELL GT1 / RHYL GT1 / ST ASAPH GT2 / ST ASAPH GT4</t>
  </si>
  <si>
    <t>Rhyl Flats Wind Farm</t>
  </si>
  <si>
    <t>Sealand</t>
  </si>
  <si>
    <t>COPPENHALL GT1 / CREWE GT4A</t>
  </si>
  <si>
    <t>Crew 2B 25kV</t>
  </si>
  <si>
    <t>Crew 4B 25kV</t>
  </si>
  <si>
    <t>CREWE GT1 / CREWE GT2A / RADWAY GREEN GT1 / RADWAY GREEN GT2 / WHITCHURCH GT2</t>
  </si>
  <si>
    <t>DUTTON GT2 / MOORE GT1 / PERCIVAL LA GT1</t>
  </si>
  <si>
    <t>Castner Kellner</t>
  </si>
  <si>
    <t>ELLESMERE PORT GT2 / INCE LOCAL GT1 / INCE LOCAL GT2</t>
  </si>
  <si>
    <t>Protos</t>
  </si>
  <si>
    <t>Shell Thornton</t>
  </si>
  <si>
    <t>AINTREE GT1 / FORMBY GT2A / LITHERLAND GT1B</t>
  </si>
  <si>
    <t>AINTREE GT2 / FAZAKERLEY GT1 / GILLMOSS GT2</t>
  </si>
  <si>
    <t>BOOTLE GT1 / LITHERLAND GT1A</t>
  </si>
  <si>
    <t>FORMBY GT2B / SOUTHPORT GT1 / SOUTHPORT GT2</t>
  </si>
  <si>
    <t>GILLMOSS GT1 / KIRKBY GT2 / SIMONSWOOD GT1</t>
  </si>
  <si>
    <t>BRYMBO GT1 / LEGACY LOCAL GT1 / MARCHWIEL GT1 / MARCHWIEL GT2 / WREXHAM GT1</t>
  </si>
  <si>
    <t>Carno</t>
  </si>
  <si>
    <t>LEGACY LOCAL GT2 / NEWTOWN GT2 / OSWESTRY GT8 / WELSHPOOL GT1</t>
  </si>
  <si>
    <t>Tir Gwynt</t>
  </si>
  <si>
    <t>BOOTLE GT2A / BURLINGTON ST GT1 / LISTER DV A GT2</t>
  </si>
  <si>
    <t>BURLINGTON ST GT2 / LISTER DV B GT1 / PARADISE ST GT1</t>
  </si>
  <si>
    <t>GARSTON GT2 / SPEKE GT3 / WAVERTREE GT1A</t>
  </si>
  <si>
    <t>LISTER DV B GT3 / SPARLING ST GT1 / WAVERTREE GT2</t>
  </si>
  <si>
    <t>BOLD G2A / PRESCOT GT1B / WIDNES GT1 / WIDNES GT2</t>
  </si>
  <si>
    <t>BOLD G2B / RAVENHEAD G1A2 / ST HELENS GT2A</t>
  </si>
  <si>
    <t>GATEACRE GT1 / HUYTON GT1 / KIRKBY GT3 / PRESCOT GT1A</t>
  </si>
  <si>
    <t>Halewood (Fords)</t>
  </si>
  <si>
    <t>HALEWOOD G1B / HALEWOOD G2B / HALEWOOD GT3 / SPEKE GT1A</t>
  </si>
  <si>
    <t>RAVENHEAD G1A1 / ST HELENS GT2B / WINDLE GT1</t>
  </si>
  <si>
    <t>FOUR CROSSES GT2 / MAENTWROG GT1 / MAENTWROG GT2</t>
  </si>
  <si>
    <t>AMLWCH GT1 / CAERGEILIOG GT1</t>
  </si>
  <si>
    <t>Porth Wen Solar Farm</t>
  </si>
  <si>
    <t>NWWA BROMBOROUGH T1 / NWWA BROMBOROUGH T2</t>
  </si>
  <si>
    <t>CAMMELL LAIRD NORTH T1</t>
  </si>
  <si>
    <t>CAMMELL LAIRD SOUTH T1 / CAMMELL LAIRD SOUTH T2</t>
  </si>
  <si>
    <t>NWW WOODSIDE T1 / NWW WOODSIDE T2</t>
  </si>
  <si>
    <t>BR SHORE ROAD</t>
  </si>
  <si>
    <t>GREAT SUTTON T1 / LITTLE SUTTON T1 / STRAWBERRY ROUNDABOUT T1 / SUTTON HALL WWB T1 / WHITBY MAIN T2</t>
  </si>
  <si>
    <t>MORGANITE CERAMICS T1 / PLYMYARD T2 / VAUXHALL NORTH RD T1</t>
  </si>
  <si>
    <t>OUTLET VILLAGE T1</t>
  </si>
  <si>
    <t>OUTLET VILLAGE T2</t>
  </si>
  <si>
    <t>CHESTER WTW T1/ CHESTER WTW T2</t>
  </si>
  <si>
    <t>GOWY LANDFILL GEN T1</t>
  </si>
  <si>
    <t>ZOO FIElLDS T1</t>
  </si>
  <si>
    <t>VAUXHALLS T1/T2/T3/T4</t>
  </si>
  <si>
    <t>BURTONWOOD J8 SERVICE STATION T1 / BURTONWOOD J8 SERVICE STATION T2</t>
  </si>
  <si>
    <t>M62 WEST T1 / M62 WEST T2 / OMEGA T1 / OMEGA T2</t>
  </si>
  <si>
    <t>NORTH WEST WATER CAMPUS T1 / NORTH WEST WATER CAMPUS T2 / ORION BOULEVARD T1</t>
  </si>
  <si>
    <t>MIDDLEWICH T1</t>
  </si>
  <si>
    <t>MIDDLEWICH T2</t>
  </si>
  <si>
    <t>NORTHWICH ROAD SERVICES T1 / NORTHWICH ROAD SERVICES T2</t>
  </si>
  <si>
    <t>RINGWAY T1 / RINGWAY T2</t>
  </si>
  <si>
    <t>BRITISH ALUMINIUM LATCHFORD T1 / GREENHALL WHITLEY T1 / LATCHFORD T1 / LATCHFORD T2</t>
  </si>
  <si>
    <t>CLIFF LANE SERVICES T1 / CLIFF LANE SERVICES T2</t>
  </si>
  <si>
    <t>SOLVAY INTEROX T1 / SOLVAY INTEROX T2 / SOLVAY INTEROX T3</t>
  </si>
  <si>
    <t>DOLGARROG T1 / DOLGARROG T2</t>
  </si>
  <si>
    <t>BRYN STANLEY T1</t>
  </si>
  <si>
    <t>DENBIGH T1</t>
  </si>
  <si>
    <t>GRAIG FAWR T1 / GRAIG FAWR T2</t>
  </si>
  <si>
    <t>BR STEELWORKS T1 / BR STEELWORKS T2</t>
  </si>
  <si>
    <t>CIVIC CENTRE T1 / CLAUGHTON AVE T1 / CHESTER ST CREWE T1 / CHESTER ST CREWE T2</t>
  </si>
  <si>
    <t>MAW GREEN GEN T1</t>
  </si>
  <si>
    <t>ROLLS ROYCE T1 / ROLLS ROYCE T3</t>
  </si>
  <si>
    <t>BAE RADWAY T1 / BAE RADWAY T2</t>
  </si>
  <si>
    <t>Betchton Heath Services T1 / Betchton Heath Services T2</t>
  </si>
  <si>
    <t>SANDBACH T1 / SANDBACH T2</t>
  </si>
  <si>
    <t>BRITSH GYPSUM T1 T2 T3 T4</t>
  </si>
  <si>
    <t>DARESBURY NPL T2/T3/T4</t>
  </si>
  <si>
    <t>BURMAH OIL T1 / VAN LEER NO 1 T1</t>
  </si>
  <si>
    <t>HAPSFORD SERVICES STATION T1 / HAPSFORD SERVICES STATION T2</t>
  </si>
  <si>
    <t>MERES EDGE T1 / MERES EDGE T2</t>
  </si>
  <si>
    <t>ALTMOUTH T1</t>
  </si>
  <si>
    <t>MDHB FREEPORT T1</t>
  </si>
  <si>
    <t>KELCO T1 / NEWS INTERNATIONAL T1 / NEWS INTERNATIONAL T2 / PALCO T1 / SOUTHDENE T1 / AINSWORTH LANE T1</t>
  </si>
  <si>
    <t>YORKSHIRE IMPERIAL METALS T1 / YORKSHIRE IMPERIAL METALS T2</t>
  </si>
  <si>
    <t>FIBREGLASS</t>
  </si>
  <si>
    <t>OAK ROAD GAS GEN T1</t>
  </si>
  <si>
    <t>YOCKINGS GATE T1</t>
  </si>
  <si>
    <t>MDHB CANADA DOCK T1 / MDHB CANADA DOCK T2</t>
  </si>
  <si>
    <t>NORTON SCRAP T1 / NORTON SCRAP T2</t>
  </si>
  <si>
    <t>LITTLEWOODS T1 / PALL MALL T1</t>
  </si>
  <si>
    <t>MANN ISLAND T1 / MANN ISLAND T2</t>
  </si>
  <si>
    <t>ROYAL Liverpool HOSP T1 / ROYAL LIVERPOOL HOSP T2</t>
  </si>
  <si>
    <t>AIRPORT T1 / ALDERWOOD AVE (CROYDE RD) T1 / HAREFIELD RD T1 / METAL BOX (SPEKE) T1</t>
  </si>
  <si>
    <t>BEECH ST T1 / LISTER DV A T2</t>
  </si>
  <si>
    <t>FESTIVAL GARDENS T1 / FESTIVAL GARDENS T2</t>
  </si>
  <si>
    <t>WAVERTREE BOULEVARD T1 / WAVERTREE BOULEVARD T2</t>
  </si>
  <si>
    <t>NWW SHELL GREEN T1 / NWW SHELL GREEN T2</t>
  </si>
  <si>
    <t>PILKINGTONS HO T1 / RAVENHEAD RETAIL PK T1 / SOMERFIELD DISTRIBUTION T1</t>
  </si>
  <si>
    <t>BEDBURN DV T1 / BLUEBELL LA T1 / BROOKBRIDGE T1 / ECCLESTON T1 / IND EST EARLSFIELD T1</t>
  </si>
  <si>
    <t>CHIRON SHAW RD T1 / CHIRON SHAW RD T2</t>
  </si>
  <si>
    <t>Dista Products</t>
  </si>
  <si>
    <t>BURTONHEAD ROAD (WATSON STREET T1 T2)</t>
  </si>
  <si>
    <t>COWLEY HILL T1 / COWLEY HILL T2</t>
  </si>
  <si>
    <t>PILKINGTONS GREENGATE WRKS T1 / PILKINGTONS GREENGATE WRKS T2</t>
  </si>
  <si>
    <t>Pilkingtons Plate</t>
  </si>
  <si>
    <t>766, 767, 780, 788, 789, 792, 796
E00, E01, E02, E03, E04,K00, K01, K02, K03, K04, L00, L01, L02, L03, L04, V01, V02, V03, V04</t>
  </si>
  <si>
    <t>Bentley Motor Cars</t>
  </si>
  <si>
    <t>LLFC / DUoS Tariff ID</t>
  </si>
  <si>
    <t>Open LLFC / DUoS Tariff Id</t>
  </si>
  <si>
    <t>Closed LLFC / DUoS Tariff Id</t>
  </si>
  <si>
    <t>Associated LLFC / DUoS Tariff ID</t>
  </si>
  <si>
    <t>300 - 321 inclusive
323-399 inclusive
445 - 499 inclusive
701 - 725 inclusive</t>
  </si>
  <si>
    <t>3</t>
  </si>
  <si>
    <t>102</t>
  </si>
  <si>
    <t>101</t>
  </si>
  <si>
    <t>See Annex 6</t>
  </si>
  <si>
    <t>01/04/2027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</si>
</sst>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4" formatCode="_-&quot;£&quot;* #,##0.00_-;\-&quot;£&quot;* #,##0.00_-;_-&quot;£&quot;* &quot;-&quot;??_-;_-@_-"/>
    <numFmt numFmtId="43" formatCode="_-* #,##0.00_-;\-* #,##0.00_-;_-* &quot;-&quot;??_-;_-@_-"/>
    <numFmt numFmtId="164" formatCode="0.00_ ;[Red]\-0.00\ "/>
    <numFmt numFmtId="165" formatCode="0.000"/>
    <numFmt numFmtId="166" formatCode="#,##0.000"/>
    <numFmt numFmtId="167" formatCode="_(?,???,??0.000_);[Red]\(?,???,??0.000\);_(?,???,???.???_)"/>
    <numFmt numFmtId="168" formatCode="_(?,???,??0.00_);[Red]\(?,???,??0.00\);_(?,???,???.??_)"/>
    <numFmt numFmtId="169" formatCode="#"/>
    <numFmt numFmtId="170" formatCode="\ _(???,???,??0.000_);[Red]\ \(???,???,??0.000\);"/>
    <numFmt numFmtId="171" formatCode="\ _(???,???,??0.00_);[Red]\ \(???,???,??0.00\);"/>
    <numFmt numFmtId="172" formatCode="0.000_ ;[Red]\-0.000\ "/>
    <numFmt numFmtId="173" formatCode="0.00;[Red]\-0.00;?;"/>
    <numFmt numFmtId="174" formatCode="#,##0;\-#,##0;;"/>
    <numFmt numFmtId="175" formatCode="000"/>
    <numFmt numFmtId="176" formatCode="#,##0;[Red]\-#,##0;;"/>
    <numFmt numFmtId="177" formatCode="0.000;[Red]\-0.000;?;"/>
    <numFmt numFmtId="178" formatCode="0.000_ ;\-0.000\ "/>
    <numFmt numFmtId="179" formatCode="0000"/>
    <numFmt numFmtId="180" formatCode="0.00;\(0.00\);"/>
    <numFmt numFmtId="181" formatCode="&quot;£&quot;#,##0.00"/>
  </numFmts>
  <fonts count="49" x14ac:knownFonts="1">
    <font>
      <sz val="10"/>
      <name val="Arial"/>
    </font>
    <font>
      <sz val="11"/>
      <color theme="1"/>
      <name val="Calibri"/>
      <family val="2"/>
      <scheme val="minor"/>
    </font>
    <font>
      <sz val="11"/>
      <color theme="1"/>
      <name val="Calibri"/>
      <family val="2"/>
      <scheme val="minor"/>
    </font>
    <font>
      <sz val="10"/>
      <color theme="1"/>
      <name val="Arial"/>
      <family val="2"/>
    </font>
    <font>
      <sz val="10"/>
      <color theme="1"/>
      <name val="Arial"/>
      <family val="2"/>
    </font>
    <font>
      <sz val="10"/>
      <color indexed="8"/>
      <name val="Arial"/>
      <family val="2"/>
    </font>
    <font>
      <sz val="8"/>
      <name val="Arial"/>
      <family val="2"/>
    </font>
    <font>
      <sz val="10"/>
      <name val="Arial"/>
      <family val="2"/>
    </font>
    <font>
      <b/>
      <sz val="10"/>
      <name val="Arial"/>
      <family val="2"/>
    </font>
    <font>
      <sz val="14"/>
      <name val="Arial"/>
      <family val="2"/>
    </font>
    <font>
      <b/>
      <sz val="8"/>
      <name val="Arial"/>
      <family val="2"/>
    </font>
    <font>
      <sz val="8"/>
      <name val="Arial"/>
      <family val="2"/>
    </font>
    <font>
      <b/>
      <sz val="11"/>
      <color theme="3"/>
      <name val="Arial"/>
      <family val="2"/>
    </font>
    <font>
      <sz val="9"/>
      <color rgb="FF3F3F76"/>
      <name val="Arial"/>
      <family val="2"/>
    </font>
    <font>
      <u/>
      <sz val="10"/>
      <color theme="10"/>
      <name val="Arial"/>
      <family val="2"/>
    </font>
    <font>
      <u/>
      <sz val="10"/>
      <color theme="10"/>
      <name val="Arial"/>
      <family val="2"/>
    </font>
    <font>
      <sz val="11"/>
      <name val="Arial"/>
      <family val="2"/>
    </font>
    <font>
      <b/>
      <sz val="9"/>
      <color rgb="FF3F3F76"/>
      <name val="Arial"/>
      <family val="2"/>
    </font>
    <font>
      <b/>
      <sz val="14"/>
      <color theme="3"/>
      <name val="Arial"/>
      <family val="2"/>
    </font>
    <font>
      <sz val="10"/>
      <color indexed="8"/>
      <name val="Calibri"/>
      <family val="2"/>
    </font>
    <font>
      <b/>
      <sz val="13"/>
      <color theme="3"/>
      <name val="Arial"/>
      <family val="2"/>
    </font>
    <font>
      <sz val="11"/>
      <color theme="0"/>
      <name val="Arial"/>
      <family val="2"/>
    </font>
    <font>
      <b/>
      <sz val="11"/>
      <name val="Arial"/>
      <family val="2"/>
    </font>
    <font>
      <b/>
      <sz val="11"/>
      <color theme="0"/>
      <name val="Arial"/>
      <family val="2"/>
    </font>
    <font>
      <b/>
      <sz val="10"/>
      <color indexed="8"/>
      <name val="Arial"/>
      <family val="2"/>
    </font>
    <font>
      <sz val="10"/>
      <color theme="0"/>
      <name val="Arial"/>
      <family val="2"/>
    </font>
    <font>
      <b/>
      <sz val="10"/>
      <color theme="0"/>
      <name val="Arial"/>
      <family val="2"/>
    </font>
    <font>
      <b/>
      <sz val="12"/>
      <color theme="3"/>
      <name val="Arial"/>
      <family val="2"/>
    </font>
    <font>
      <sz val="12"/>
      <name val="Arial"/>
      <family val="2"/>
    </font>
    <font>
      <sz val="11"/>
      <color theme="1"/>
      <name val="Calibri"/>
      <family val="2"/>
      <scheme val="minor"/>
    </font>
    <font>
      <sz val="11"/>
      <color theme="3"/>
      <name val="Arial"/>
      <family val="2"/>
    </font>
    <font>
      <sz val="10"/>
      <color rgb="FF9C6500"/>
      <name val="Arial"/>
      <family val="2"/>
    </font>
    <font>
      <b/>
      <sz val="8"/>
      <color theme="0"/>
      <name val="Arial"/>
      <family val="2"/>
    </font>
    <font>
      <b/>
      <sz val="18"/>
      <name val="Arial"/>
      <family val="2"/>
    </font>
    <font>
      <b/>
      <sz val="11"/>
      <color indexed="8"/>
      <name val="Arial"/>
      <family val="2"/>
    </font>
    <font>
      <sz val="10"/>
      <color rgb="FF000000"/>
      <name val="Arial"/>
      <family val="2"/>
    </font>
    <font>
      <sz val="12"/>
      <name val="Calibri"/>
      <family val="2"/>
      <scheme val="minor"/>
    </font>
    <font>
      <b/>
      <sz val="12"/>
      <color theme="0"/>
      <name val="Calibri"/>
      <family val="2"/>
      <scheme val="minor"/>
    </font>
    <font>
      <b/>
      <sz val="12"/>
      <name val="Calibri"/>
      <family val="2"/>
      <scheme val="minor"/>
    </font>
    <font>
      <sz val="10"/>
      <color rgb="FFFF0000"/>
      <name val="Arial"/>
      <family val="2"/>
    </font>
    <font>
      <sz val="12"/>
      <color theme="0"/>
      <name val="Calibri"/>
      <family val="2"/>
      <scheme val="minor"/>
    </font>
    <font>
      <b/>
      <sz val="14"/>
      <color theme="0"/>
      <name val="Arial"/>
      <family val="2"/>
    </font>
    <font>
      <sz val="10"/>
      <name val="Arial"/>
      <family val="2"/>
    </font>
    <font>
      <sz val="14"/>
      <color theme="0"/>
      <name val="Arial"/>
      <family val="2"/>
    </font>
    <font>
      <sz val="12"/>
      <color rgb="FFFF0000"/>
      <name val="Calibri"/>
      <family val="2"/>
      <scheme val="minor"/>
    </font>
    <font>
      <sz val="11"/>
      <name val="Calibri"/>
      <family val="2"/>
      <scheme val="minor"/>
    </font>
    <font>
      <sz val="11"/>
      <color indexed="8"/>
      <name val="Calibri"/>
      <family val="2"/>
      <scheme val="minor"/>
    </font>
    <font>
      <sz val="11"/>
      <color indexed="8"/>
      <name val="Calibri"/>
      <family val="2"/>
    </font>
    <font>
      <b/>
      <sz val="14"/>
      <name val="Arial"/>
      <family val="2"/>
    </font>
  </fonts>
  <fills count="40">
    <fill>
      <patternFill patternType="none"/>
    </fill>
    <fill>
      <patternFill patternType="gray125"/>
    </fill>
    <fill>
      <patternFill patternType="solid">
        <fgColor indexed="9"/>
        <bgColor indexed="64"/>
      </patternFill>
    </fill>
    <fill>
      <patternFill patternType="solid">
        <fgColor indexed="22"/>
        <bgColor indexed="55"/>
      </patternFill>
    </fill>
    <fill>
      <patternFill patternType="solid">
        <fgColor indexed="22"/>
        <bgColor indexed="64"/>
      </patternFill>
    </fill>
    <fill>
      <patternFill patternType="solid">
        <fgColor rgb="FFFFCC99"/>
      </patternFill>
    </fill>
    <fill>
      <patternFill patternType="solid">
        <fgColor theme="4" tint="0.59999389629810485"/>
        <bgColor indexed="65"/>
      </patternFill>
    </fill>
    <fill>
      <patternFill patternType="solid">
        <fgColor indexed="47"/>
        <bgColor indexed="64"/>
      </patternFill>
    </fill>
    <fill>
      <patternFill patternType="solid">
        <fgColor indexed="41"/>
        <bgColor indexed="64"/>
      </patternFill>
    </fill>
    <fill>
      <patternFill patternType="solid">
        <fgColor indexed="42"/>
        <bgColor indexed="64"/>
      </patternFill>
    </fill>
    <fill>
      <patternFill patternType="solid">
        <fgColor indexed="43"/>
        <bgColor indexed="64"/>
      </patternFill>
    </fill>
    <fill>
      <patternFill patternType="solid">
        <fgColor rgb="FFFFCC99"/>
        <bgColor indexed="64"/>
      </patternFill>
    </fill>
    <fill>
      <patternFill patternType="solid">
        <fgColor indexed="26"/>
        <bgColor indexed="64"/>
      </patternFill>
    </fill>
    <fill>
      <patternFill patternType="solid">
        <fgColor theme="2" tint="-9.9978637043366805E-2"/>
        <bgColor indexed="64"/>
      </patternFill>
    </fill>
    <fill>
      <patternFill patternType="solid">
        <fgColor them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0"/>
        <bgColor indexed="64"/>
      </patternFill>
    </fill>
    <fill>
      <patternFill patternType="solid">
        <fgColor rgb="FFFF0000"/>
        <bgColor indexed="64"/>
      </patternFill>
    </fill>
    <fill>
      <patternFill patternType="solid">
        <fgColor rgb="FFFFC000"/>
        <bgColor indexed="64"/>
      </patternFill>
    </fill>
    <fill>
      <patternFill patternType="solid">
        <fgColor rgb="FF00B050"/>
        <bgColor indexed="64"/>
      </patternFill>
    </fill>
    <fill>
      <patternFill patternType="solid">
        <fgColor theme="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4"/>
      </patternFill>
    </fill>
    <fill>
      <patternFill patternType="solid">
        <fgColor theme="5" tint="0.39997558519241921"/>
        <bgColor indexed="65"/>
      </patternFill>
    </fill>
    <fill>
      <patternFill patternType="solid">
        <fgColor theme="7"/>
      </patternFill>
    </fill>
    <fill>
      <patternFill patternType="solid">
        <fgColor theme="7" tint="0.59999389629810485"/>
        <bgColor indexed="65"/>
      </patternFill>
    </fill>
    <fill>
      <patternFill patternType="solid">
        <fgColor theme="9"/>
      </patternFill>
    </fill>
    <fill>
      <patternFill patternType="solid">
        <fgColor theme="9" tint="0.39997558519241921"/>
        <bgColor indexed="64"/>
      </patternFill>
    </fill>
    <fill>
      <patternFill patternType="solid">
        <fgColor rgb="FFCCFFCC"/>
        <bgColor indexed="64"/>
      </patternFill>
    </fill>
    <fill>
      <patternFill patternType="solid">
        <fgColor rgb="FFB4FFCC"/>
        <bgColor indexed="64"/>
      </patternFill>
    </fill>
    <fill>
      <patternFill patternType="solid">
        <fgColor rgb="FFFFBE82"/>
        <bgColor indexed="64"/>
      </patternFill>
    </fill>
    <fill>
      <patternFill patternType="solid">
        <fgColor rgb="FF8CFFCC"/>
        <bgColor indexed="64"/>
      </patternFill>
    </fill>
    <fill>
      <patternFill patternType="solid">
        <fgColor rgb="FFB8D2BB"/>
        <bgColor indexed="64"/>
      </patternFill>
    </fill>
    <fill>
      <patternFill patternType="solid">
        <fgColor rgb="FFFFEB9C"/>
      </patternFill>
    </fill>
    <fill>
      <patternFill patternType="solid">
        <fgColor theme="4" tint="0.79998168889431442"/>
        <bgColor indexed="64"/>
      </patternFill>
    </fill>
    <fill>
      <patternFill patternType="solid">
        <fgColor rgb="FFD9D9D9"/>
        <bgColor indexed="64"/>
      </patternFill>
    </fill>
    <fill>
      <patternFill patternType="solid">
        <fgColor theme="0" tint="-0.249977111117893"/>
        <bgColor indexed="64"/>
      </patternFill>
    </fill>
    <fill>
      <patternFill patternType="solid">
        <fgColor rgb="FFCCFFFF"/>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right/>
      <top/>
      <bottom style="thick">
        <color theme="4" tint="0.499984740745262"/>
      </bottom>
      <diagonal/>
    </border>
    <border>
      <left/>
      <right/>
      <top/>
      <bottom style="medium">
        <color theme="4" tint="0.39997558519241921"/>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26">
    <xf numFmtId="0" fontId="0" fillId="0" borderId="0"/>
    <xf numFmtId="0" fontId="12" fillId="0" borderId="0" applyNumberFormat="0" applyFill="0" applyBorder="0" applyAlignment="0" applyProtection="0"/>
    <xf numFmtId="0" fontId="13" fillId="5" borderId="7" applyNumberFormat="0" applyAlignment="0" applyProtection="0"/>
    <xf numFmtId="0" fontId="14" fillId="0" borderId="0" applyNumberFormat="0" applyFill="0" applyBorder="0" applyAlignment="0" applyProtection="0">
      <alignment vertical="top"/>
      <protection locked="0"/>
    </xf>
    <xf numFmtId="0" fontId="20" fillId="0" borderId="9" applyNumberFormat="0" applyFill="0" applyAlignment="0" applyProtection="0"/>
    <xf numFmtId="0" fontId="12" fillId="0" borderId="10" applyNumberFormat="0" applyFill="0" applyAlignment="0" applyProtection="0"/>
    <xf numFmtId="0" fontId="7" fillId="0" borderId="0"/>
    <xf numFmtId="43" fontId="7" fillId="0" borderId="0" applyFont="0" applyFill="0" applyBorder="0" applyAlignment="0" applyProtection="0"/>
    <xf numFmtId="0" fontId="25" fillId="24" borderId="0" applyNumberFormat="0" applyBorder="0" applyAlignment="0" applyProtection="0"/>
    <xf numFmtId="0" fontId="4" fillId="6"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4" fillId="27" borderId="0" applyNumberFormat="0" applyBorder="0" applyAlignment="0" applyProtection="0"/>
    <xf numFmtId="0" fontId="25" fillId="28" borderId="0" applyNumberFormat="0" applyBorder="0" applyAlignment="0" applyProtection="0"/>
    <xf numFmtId="0" fontId="29" fillId="0" borderId="0"/>
    <xf numFmtId="0" fontId="31" fillId="35" borderId="0" applyNumberFormat="0" applyBorder="0" applyAlignment="0" applyProtection="0"/>
    <xf numFmtId="0" fontId="5" fillId="0" borderId="0"/>
    <xf numFmtId="0" fontId="3" fillId="6" borderId="0" applyNumberFormat="0" applyBorder="0" applyAlignment="0" applyProtection="0"/>
    <xf numFmtId="0" fontId="3" fillId="27" borderId="0" applyNumberFormat="0" applyBorder="0" applyAlignment="0" applyProtection="0"/>
    <xf numFmtId="0" fontId="2" fillId="0" borderId="0" applyNumberFormat="0" applyFill="0" applyBorder="0" applyAlignment="0" applyProtection="0">
      <alignment horizontal="left"/>
    </xf>
    <xf numFmtId="0" fontId="1" fillId="0" borderId="0"/>
    <xf numFmtId="0" fontId="14" fillId="0" borderId="0" applyNumberFormat="0" applyFill="0" applyBorder="0" applyAlignment="0" applyProtection="0">
      <alignment vertical="top"/>
      <protection locked="0"/>
    </xf>
    <xf numFmtId="0" fontId="7" fillId="0" borderId="0"/>
    <xf numFmtId="0" fontId="7" fillId="0" borderId="0"/>
    <xf numFmtId="9" fontId="42" fillId="0" borderId="0" applyFont="0" applyFill="0" applyBorder="0" applyAlignment="0" applyProtection="0"/>
    <xf numFmtId="0" fontId="7" fillId="0" borderId="0"/>
  </cellStyleXfs>
  <cellXfs count="340">
    <xf numFmtId="0" fontId="0" fillId="0" borderId="0" xfId="0"/>
    <xf numFmtId="0" fontId="7" fillId="0" borderId="1" xfId="0" applyFont="1" applyBorder="1" applyAlignment="1">
      <alignment vertical="center" wrapText="1"/>
    </xf>
    <xf numFmtId="0" fontId="0" fillId="2" borderId="0" xfId="0" applyFill="1" applyAlignment="1">
      <alignment vertical="center"/>
    </xf>
    <xf numFmtId="0" fontId="0" fillId="2" borderId="0" xfId="0" applyFill="1" applyAlignment="1">
      <alignment horizontal="center" vertical="center"/>
    </xf>
    <xf numFmtId="0" fontId="0" fillId="2" borderId="0" xfId="0" applyFill="1"/>
    <xf numFmtId="164" fontId="0" fillId="2" borderId="0" xfId="0" applyNumberFormat="1" applyFill="1" applyAlignment="1">
      <alignment horizontal="center" vertical="center"/>
    </xf>
    <xf numFmtId="165" fontId="0" fillId="2" borderId="0" xfId="0" applyNumberFormat="1" applyFill="1" applyAlignment="1">
      <alignment horizontal="center" vertical="center"/>
    </xf>
    <xf numFmtId="0" fontId="0" fillId="2" borderId="1" xfId="0" applyFill="1" applyBorder="1" applyAlignment="1">
      <alignment vertical="center"/>
    </xf>
    <xf numFmtId="0" fontId="0" fillId="2" borderId="1" xfId="0" applyFill="1" applyBorder="1" applyAlignment="1">
      <alignment horizontal="center" vertical="center"/>
    </xf>
    <xf numFmtId="2" fontId="0" fillId="2" borderId="0" xfId="0" applyNumberFormat="1" applyFill="1" applyAlignment="1">
      <alignment horizontal="center" vertical="center"/>
    </xf>
    <xf numFmtId="166" fontId="0" fillId="2" borderId="0" xfId="0" applyNumberFormat="1" applyFill="1" applyAlignment="1">
      <alignment horizontal="center" vertical="center"/>
    </xf>
    <xf numFmtId="0" fontId="9" fillId="2" borderId="0" xfId="0" applyFont="1" applyFill="1" applyAlignment="1">
      <alignment vertical="center"/>
    </xf>
    <xf numFmtId="0" fontId="0" fillId="0" borderId="1" xfId="0" applyBorder="1" applyAlignment="1">
      <alignment vertical="center"/>
    </xf>
    <xf numFmtId="0" fontId="7" fillId="0" borderId="0" xfId="0" applyFont="1" applyAlignment="1">
      <alignment wrapText="1"/>
    </xf>
    <xf numFmtId="0" fontId="8" fillId="0" borderId="0" xfId="0" applyFont="1" applyAlignment="1">
      <alignment vertical="top" wrapText="1"/>
    </xf>
    <xf numFmtId="0" fontId="15" fillId="2" borderId="0" xfId="3" applyFont="1" applyFill="1" applyAlignment="1" applyProtection="1">
      <alignment vertical="center"/>
    </xf>
    <xf numFmtId="0" fontId="8" fillId="7" borderId="1" xfId="0" applyFont="1" applyFill="1" applyBorder="1" applyAlignment="1">
      <alignment horizontal="center" vertical="center" wrapText="1"/>
    </xf>
    <xf numFmtId="0" fontId="7" fillId="0" borderId="1" xfId="0" quotePrefix="1" applyFont="1" applyBorder="1" applyAlignment="1">
      <alignment horizontal="left" vertical="top" wrapText="1"/>
    </xf>
    <xf numFmtId="0" fontId="8" fillId="7" borderId="1" xfId="0" applyFont="1" applyFill="1" applyBorder="1" applyAlignment="1" applyProtection="1">
      <alignment vertical="center" wrapText="1"/>
      <protection locked="0"/>
    </xf>
    <xf numFmtId="0" fontId="16" fillId="4" borderId="1" xfId="0" applyFont="1" applyFill="1" applyBorder="1" applyAlignment="1" applyProtection="1">
      <alignment horizontal="center" vertical="center" wrapText="1"/>
      <protection locked="0"/>
    </xf>
    <xf numFmtId="167" fontId="0" fillId="9" borderId="1" xfId="0" applyNumberFormat="1" applyFill="1" applyBorder="1" applyAlignment="1" applyProtection="1">
      <alignment horizontal="center" vertical="center"/>
      <protection locked="0"/>
    </xf>
    <xf numFmtId="168" fontId="0" fillId="10" borderId="1" xfId="0" applyNumberFormat="1" applyFill="1" applyBorder="1" applyAlignment="1" applyProtection="1">
      <alignment horizontal="center" vertical="center"/>
      <protection locked="0"/>
    </xf>
    <xf numFmtId="0" fontId="8" fillId="7" borderId="1" xfId="0" applyFont="1" applyFill="1" applyBorder="1" applyAlignment="1" applyProtection="1">
      <alignment horizontal="center" vertical="center" wrapText="1"/>
      <protection locked="0"/>
    </xf>
    <xf numFmtId="0" fontId="7" fillId="4" borderId="1" xfId="0" applyFont="1" applyFill="1" applyBorder="1" applyAlignment="1">
      <alignment horizontal="center" vertical="center" wrapText="1"/>
    </xf>
    <xf numFmtId="0" fontId="7" fillId="2" borderId="0" xfId="0" applyFont="1" applyFill="1" applyAlignment="1">
      <alignment vertical="center"/>
    </xf>
    <xf numFmtId="0" fontId="0" fillId="0" borderId="0" xfId="0" applyProtection="1">
      <protection locked="0"/>
    </xf>
    <xf numFmtId="169" fontId="7" fillId="3" borderId="1" xfId="0" applyNumberFormat="1" applyFont="1" applyFill="1" applyBorder="1" applyAlignment="1" applyProtection="1">
      <alignment horizontal="center" vertical="center"/>
      <protection locked="0"/>
    </xf>
    <xf numFmtId="49" fontId="16" fillId="8" borderId="1" xfId="0" applyNumberFormat="1" applyFont="1" applyFill="1" applyBorder="1" applyAlignment="1" applyProtection="1">
      <alignment horizontal="center" vertical="center" wrapText="1"/>
      <protection locked="0"/>
    </xf>
    <xf numFmtId="0" fontId="8" fillId="7" borderId="1" xfId="0" quotePrefix="1" applyFont="1" applyFill="1" applyBorder="1" applyAlignment="1">
      <alignment horizontal="center" vertical="center" wrapText="1"/>
    </xf>
    <xf numFmtId="49" fontId="17" fillId="5" borderId="7" xfId="2" applyNumberFormat="1" applyFont="1" applyAlignment="1" applyProtection="1">
      <alignment horizontal="center" vertical="center" wrapText="1"/>
      <protection locked="0"/>
    </xf>
    <xf numFmtId="170" fontId="19" fillId="14" borderId="1" xfId="0" applyNumberFormat="1" applyFont="1" applyFill="1" applyBorder="1" applyAlignment="1" applyProtection="1">
      <alignment horizontal="center" vertical="center"/>
      <protection locked="0"/>
    </xf>
    <xf numFmtId="171" fontId="19" fillId="14" borderId="1" xfId="0" applyNumberFormat="1" applyFont="1" applyFill="1" applyBorder="1" applyAlignment="1" applyProtection="1">
      <alignment horizontal="center" vertical="center"/>
      <protection locked="0"/>
    </xf>
    <xf numFmtId="0" fontId="8" fillId="13" borderId="1" xfId="0" quotePrefix="1" applyFont="1" applyFill="1" applyBorder="1" applyAlignment="1">
      <alignment horizontal="center" vertical="center" wrapText="1"/>
    </xf>
    <xf numFmtId="171" fontId="19" fillId="15" borderId="1" xfId="0" applyNumberFormat="1" applyFont="1" applyFill="1" applyBorder="1" applyAlignment="1" applyProtection="1">
      <alignment horizontal="center" vertical="center"/>
      <protection locked="0"/>
    </xf>
    <xf numFmtId="0" fontId="8" fillId="16" borderId="1" xfId="0" quotePrefix="1" applyFont="1" applyFill="1" applyBorder="1" applyAlignment="1">
      <alignment horizontal="center" vertical="center" wrapText="1"/>
    </xf>
    <xf numFmtId="49" fontId="7" fillId="9" borderId="1" xfId="0" applyNumberFormat="1" applyFont="1" applyFill="1" applyBorder="1" applyAlignment="1" applyProtection="1">
      <alignment horizontal="left" vertical="top" wrapText="1"/>
      <protection locked="0"/>
    </xf>
    <xf numFmtId="49" fontId="0" fillId="9" borderId="1" xfId="0" applyNumberFormat="1" applyFill="1" applyBorder="1" applyAlignment="1" applyProtection="1">
      <alignment horizontal="left" vertical="top" wrapText="1"/>
      <protection locked="0"/>
    </xf>
    <xf numFmtId="49" fontId="0" fillId="14" borderId="1" xfId="0" applyNumberFormat="1" applyFill="1" applyBorder="1" applyAlignment="1" applyProtection="1">
      <alignment horizontal="left" vertical="top" wrapText="1"/>
      <protection locked="0"/>
    </xf>
    <xf numFmtId="49" fontId="22" fillId="8" borderId="1" xfId="0" applyNumberFormat="1" applyFont="1" applyFill="1" applyBorder="1" applyAlignment="1" applyProtection="1">
      <alignment horizontal="center" vertical="center" wrapText="1"/>
      <protection locked="0"/>
    </xf>
    <xf numFmtId="172" fontId="22" fillId="9" borderId="1" xfId="0" applyNumberFormat="1" applyFont="1" applyFill="1" applyBorder="1" applyAlignment="1" applyProtection="1">
      <alignment horizontal="center" vertical="center"/>
      <protection locked="0"/>
    </xf>
    <xf numFmtId="172" fontId="22" fillId="3" borderId="1" xfId="0" applyNumberFormat="1" applyFont="1" applyFill="1" applyBorder="1" applyAlignment="1" applyProtection="1">
      <alignment horizontal="center" vertical="center"/>
      <protection locked="0"/>
    </xf>
    <xf numFmtId="0" fontId="22" fillId="8" borderId="1" xfId="0" applyFont="1" applyFill="1" applyBorder="1" applyAlignment="1" applyProtection="1">
      <alignment horizontal="center" vertical="center" wrapText="1"/>
      <protection locked="0"/>
    </xf>
    <xf numFmtId="3" fontId="22" fillId="8" borderId="1" xfId="0" applyNumberFormat="1" applyFont="1" applyFill="1" applyBorder="1" applyAlignment="1" applyProtection="1">
      <alignment horizontal="center" vertical="center" wrapText="1"/>
      <protection locked="0"/>
    </xf>
    <xf numFmtId="164" fontId="22" fillId="10" borderId="1" xfId="0" applyNumberFormat="1" applyFont="1" applyFill="1" applyBorder="1" applyAlignment="1" applyProtection="1">
      <alignment horizontal="center" vertical="center"/>
      <protection locked="0"/>
    </xf>
    <xf numFmtId="164" fontId="22" fillId="3" borderId="1" xfId="0" applyNumberFormat="1" applyFont="1" applyFill="1" applyBorder="1" applyAlignment="1" applyProtection="1">
      <alignment horizontal="center" vertical="center"/>
      <protection locked="0"/>
    </xf>
    <xf numFmtId="49" fontId="7" fillId="9" borderId="1" xfId="0" quotePrefix="1" applyNumberFormat="1" applyFont="1" applyFill="1" applyBorder="1" applyAlignment="1" applyProtection="1">
      <alignment horizontal="left" vertical="center" wrapText="1"/>
      <protection locked="0"/>
    </xf>
    <xf numFmtId="49" fontId="7" fillId="9" borderId="1" xfId="0" applyNumberFormat="1" applyFont="1" applyFill="1" applyBorder="1" applyAlignment="1" applyProtection="1">
      <alignment horizontal="left" vertical="center" wrapText="1"/>
      <protection locked="0"/>
    </xf>
    <xf numFmtId="49" fontId="0" fillId="9" borderId="1" xfId="0" applyNumberFormat="1" applyFill="1" applyBorder="1" applyAlignment="1" applyProtection="1">
      <alignment horizontal="left" vertical="center" wrapText="1"/>
      <protection locked="0"/>
    </xf>
    <xf numFmtId="0" fontId="0" fillId="17" borderId="0" xfId="0" applyFill="1"/>
    <xf numFmtId="0" fontId="7" fillId="2" borderId="0" xfId="6" applyFill="1" applyAlignment="1">
      <alignment vertical="center"/>
    </xf>
    <xf numFmtId="0" fontId="9" fillId="2" borderId="0" xfId="6" applyFont="1" applyFill="1" applyAlignment="1">
      <alignment vertical="center"/>
    </xf>
    <xf numFmtId="0" fontId="8" fillId="7" borderId="1" xfId="6" quotePrefix="1" applyFont="1" applyFill="1" applyBorder="1" applyAlignment="1">
      <alignment horizontal="center" vertical="center" wrapText="1"/>
    </xf>
    <xf numFmtId="0" fontId="8" fillId="7" borderId="1" xfId="6" applyFont="1" applyFill="1" applyBorder="1" applyAlignment="1">
      <alignment horizontal="center" vertical="center" wrapText="1"/>
    </xf>
    <xf numFmtId="49" fontId="24" fillId="7" borderId="1" xfId="6" applyNumberFormat="1" applyFont="1" applyFill="1" applyBorder="1" applyAlignment="1">
      <alignment horizontal="center" vertical="center" wrapText="1"/>
    </xf>
    <xf numFmtId="49" fontId="8" fillId="7" borderId="1" xfId="6" applyNumberFormat="1" applyFont="1" applyFill="1" applyBorder="1" applyAlignment="1">
      <alignment horizontal="center" vertical="center" wrapText="1"/>
    </xf>
    <xf numFmtId="0" fontId="7" fillId="9" borderId="1" xfId="6" applyFill="1" applyBorder="1" applyAlignment="1" applyProtection="1">
      <alignment horizontal="left" vertical="center" wrapText="1"/>
      <protection locked="0"/>
    </xf>
    <xf numFmtId="0" fontId="7" fillId="2" borderId="0" xfId="6" applyFill="1" applyAlignment="1">
      <alignment horizontal="center" vertical="center"/>
    </xf>
    <xf numFmtId="166" fontId="7" fillId="2" borderId="0" xfId="6" applyNumberFormat="1" applyFill="1" applyAlignment="1">
      <alignment horizontal="center" vertical="center"/>
    </xf>
    <xf numFmtId="0" fontId="7" fillId="2" borderId="0" xfId="6" applyFill="1"/>
    <xf numFmtId="172" fontId="5" fillId="12" borderId="1" xfId="6" applyNumberFormat="1" applyFont="1" applyFill="1" applyBorder="1" applyAlignment="1" applyProtection="1">
      <alignment horizontal="center" vertical="center"/>
      <protection locked="0"/>
    </xf>
    <xf numFmtId="164" fontId="5" fillId="12" borderId="1" xfId="6" applyNumberFormat="1" applyFont="1" applyFill="1" applyBorder="1" applyAlignment="1" applyProtection="1">
      <alignment horizontal="center" vertical="center"/>
      <protection locked="0"/>
    </xf>
    <xf numFmtId="172" fontId="5" fillId="9" borderId="1" xfId="6" applyNumberFormat="1" applyFont="1" applyFill="1" applyBorder="1" applyAlignment="1" applyProtection="1">
      <alignment horizontal="center" vertical="center"/>
      <protection locked="0"/>
    </xf>
    <xf numFmtId="164" fontId="5" fillId="9" borderId="1" xfId="6" applyNumberFormat="1" applyFont="1" applyFill="1" applyBorder="1" applyAlignment="1" applyProtection="1">
      <alignment horizontal="center" vertical="center"/>
      <protection locked="0"/>
    </xf>
    <xf numFmtId="0" fontId="7" fillId="0" borderId="0" xfId="0" applyFont="1" applyProtection="1">
      <protection locked="0"/>
    </xf>
    <xf numFmtId="49" fontId="12" fillId="6" borderId="0" xfId="1" quotePrefix="1" applyNumberFormat="1" applyFill="1" applyAlignment="1" applyProtection="1">
      <alignment horizontal="left" vertical="center" wrapText="1"/>
      <protection locked="0"/>
    </xf>
    <xf numFmtId="49" fontId="12" fillId="6" borderId="0" xfId="1" applyNumberFormat="1" applyFill="1" applyAlignment="1" applyProtection="1">
      <alignment vertical="center" wrapText="1"/>
      <protection locked="0"/>
    </xf>
    <xf numFmtId="49" fontId="20" fillId="0" borderId="0" xfId="4" applyNumberFormat="1" applyBorder="1" applyAlignment="1" applyProtection="1">
      <alignment vertical="center"/>
      <protection locked="0"/>
    </xf>
    <xf numFmtId="49" fontId="12" fillId="6" borderId="0" xfId="1" applyNumberFormat="1" applyFill="1" applyBorder="1" applyAlignment="1" applyProtection="1">
      <alignment vertical="center" wrapText="1"/>
      <protection locked="0"/>
    </xf>
    <xf numFmtId="49" fontId="12" fillId="0" borderId="0" xfId="5" applyNumberFormat="1" applyBorder="1" applyAlignment="1" applyProtection="1">
      <alignment vertical="center"/>
      <protection locked="0"/>
    </xf>
    <xf numFmtId="49" fontId="12" fillId="0" borderId="0" xfId="5" quotePrefix="1" applyNumberFormat="1" applyBorder="1" applyAlignment="1" applyProtection="1">
      <alignment horizontal="left" vertical="center"/>
      <protection locked="0"/>
    </xf>
    <xf numFmtId="49" fontId="24" fillId="7" borderId="1" xfId="0" applyNumberFormat="1" applyFont="1" applyFill="1" applyBorder="1" applyAlignment="1">
      <alignment horizontal="center" vertical="center" wrapText="1"/>
    </xf>
    <xf numFmtId="0" fontId="14" fillId="0" borderId="0" xfId="3" applyAlignment="1" applyProtection="1">
      <alignment horizontal="left" vertical="top"/>
    </xf>
    <xf numFmtId="0" fontId="8" fillId="7" borderId="6" xfId="0" applyFont="1" applyFill="1" applyBorder="1" applyAlignment="1" applyProtection="1">
      <alignment vertical="center" wrapText="1"/>
      <protection locked="0"/>
    </xf>
    <xf numFmtId="0" fontId="0" fillId="17" borderId="0" xfId="0" applyFill="1" applyAlignment="1">
      <alignment vertical="center"/>
    </xf>
    <xf numFmtId="0" fontId="26" fillId="20" borderId="1" xfId="0" applyFont="1" applyFill="1" applyBorder="1" applyAlignment="1" applyProtection="1">
      <alignment horizontal="center" vertical="center" wrapText="1"/>
      <protection locked="0"/>
    </xf>
    <xf numFmtId="0" fontId="8" fillId="0" borderId="6" xfId="0" applyFont="1" applyBorder="1" applyAlignment="1">
      <alignment vertical="center" wrapText="1"/>
    </xf>
    <xf numFmtId="0" fontId="8" fillId="0" borderId="1" xfId="0" applyFont="1" applyBorder="1" applyAlignment="1">
      <alignment vertical="center" wrapText="1"/>
    </xf>
    <xf numFmtId="0" fontId="26" fillId="18" borderId="1" xfId="0" applyFont="1" applyFill="1" applyBorder="1" applyAlignment="1" applyProtection="1">
      <alignment horizontal="center" vertical="center" wrapText="1"/>
      <protection locked="0"/>
    </xf>
    <xf numFmtId="0" fontId="26" fillId="21" borderId="1" xfId="0" applyFont="1" applyFill="1" applyBorder="1" applyAlignment="1" applyProtection="1">
      <alignment horizontal="center" vertical="center" wrapText="1"/>
      <protection locked="0"/>
    </xf>
    <xf numFmtId="0" fontId="8" fillId="22" borderId="1" xfId="0" applyFont="1" applyFill="1" applyBorder="1" applyAlignment="1" applyProtection="1">
      <alignment horizontal="center" vertical="center" wrapText="1"/>
      <protection locked="0"/>
    </xf>
    <xf numFmtId="0" fontId="18" fillId="17" borderId="0" xfId="1" applyNumberFormat="1" applyFont="1" applyFill="1" applyBorder="1" applyAlignment="1">
      <alignment horizontal="center" vertical="center" wrapText="1"/>
    </xf>
    <xf numFmtId="0" fontId="9" fillId="17" borderId="0" xfId="6" applyFont="1" applyFill="1" applyAlignment="1">
      <alignment vertical="center"/>
    </xf>
    <xf numFmtId="0" fontId="18" fillId="17" borderId="0" xfId="1" applyNumberFormat="1" applyFont="1" applyFill="1" applyBorder="1" applyAlignment="1" applyProtection="1">
      <alignment horizontal="center" vertical="center" wrapText="1"/>
    </xf>
    <xf numFmtId="0" fontId="18" fillId="17" borderId="12" xfId="1" applyNumberFormat="1" applyFont="1" applyFill="1" applyBorder="1" applyAlignment="1">
      <alignment horizontal="center" vertical="center" wrapText="1"/>
    </xf>
    <xf numFmtId="0" fontId="18" fillId="17" borderId="0" xfId="1" applyNumberFormat="1" applyFont="1" applyFill="1" applyBorder="1" applyAlignment="1">
      <alignment vertical="center" wrapText="1"/>
    </xf>
    <xf numFmtId="0" fontId="8" fillId="17" borderId="4" xfId="0" applyFont="1" applyFill="1" applyBorder="1" applyAlignment="1">
      <alignment horizontal="left" vertical="center" wrapText="1"/>
    </xf>
    <xf numFmtId="0" fontId="7" fillId="17" borderId="4" xfId="0" applyFont="1" applyFill="1" applyBorder="1" applyAlignment="1">
      <alignment horizontal="center" vertical="center" wrapText="1"/>
    </xf>
    <xf numFmtId="172" fontId="22" fillId="19" borderId="3" xfId="0" applyNumberFormat="1" applyFont="1" applyFill="1" applyBorder="1" applyAlignment="1" applyProtection="1">
      <alignment horizontal="center" vertical="center" wrapText="1"/>
      <protection locked="0"/>
    </xf>
    <xf numFmtId="0" fontId="14" fillId="0" borderId="0" xfId="3" applyAlignment="1" applyProtection="1"/>
    <xf numFmtId="0" fontId="14" fillId="2" borderId="0" xfId="3" applyFill="1" applyAlignment="1" applyProtection="1">
      <alignment vertical="center"/>
      <protection hidden="1"/>
    </xf>
    <xf numFmtId="175" fontId="7" fillId="9" borderId="1" xfId="6" applyNumberFormat="1" applyFill="1" applyBorder="1" applyAlignment="1">
      <alignment horizontal="center" vertical="center" wrapText="1"/>
    </xf>
    <xf numFmtId="0" fontId="7" fillId="9" borderId="1" xfId="6" applyFill="1" applyBorder="1" applyAlignment="1">
      <alignment horizontal="left" vertical="center" wrapText="1"/>
    </xf>
    <xf numFmtId="1" fontId="7" fillId="9" borderId="1" xfId="6" applyNumberFormat="1" applyFill="1" applyBorder="1" applyAlignment="1">
      <alignment horizontal="left" vertical="center" wrapText="1"/>
    </xf>
    <xf numFmtId="172" fontId="5" fillId="23" borderId="1" xfId="6" applyNumberFormat="1" applyFont="1" applyFill="1" applyBorder="1" applyAlignment="1">
      <alignment horizontal="center" vertical="center"/>
    </xf>
    <xf numFmtId="43" fontId="5" fillId="23" borderId="1" xfId="7" applyFont="1" applyFill="1" applyBorder="1" applyAlignment="1" applyProtection="1">
      <alignment horizontal="center" vertical="center"/>
    </xf>
    <xf numFmtId="164" fontId="5" fillId="23" borderId="1" xfId="6" applyNumberFormat="1" applyFont="1" applyFill="1" applyBorder="1" applyAlignment="1">
      <alignment horizontal="center" vertical="center"/>
    </xf>
    <xf numFmtId="165" fontId="5" fillId="12" borderId="1" xfId="6" applyNumberFormat="1" applyFont="1" applyFill="1" applyBorder="1" applyAlignment="1">
      <alignment horizontal="center" vertical="center"/>
    </xf>
    <xf numFmtId="43" fontId="5" fillId="12" borderId="1" xfId="7" applyFont="1" applyFill="1" applyBorder="1" applyAlignment="1" applyProtection="1">
      <alignment horizontal="center" vertical="center"/>
    </xf>
    <xf numFmtId="164" fontId="5" fillId="12" borderId="1" xfId="6" applyNumberFormat="1" applyFont="1" applyFill="1" applyBorder="1" applyAlignment="1">
      <alignment horizontal="center" vertical="center"/>
    </xf>
    <xf numFmtId="0" fontId="7" fillId="11" borderId="1" xfId="13" applyFont="1" applyFill="1" applyBorder="1" applyAlignment="1" applyProtection="1">
      <alignment vertical="center"/>
      <protection locked="0"/>
    </xf>
    <xf numFmtId="174" fontId="7" fillId="31" borderId="1" xfId="10" applyNumberFormat="1" applyFont="1" applyFill="1" applyBorder="1" applyAlignment="1" applyProtection="1">
      <alignment vertical="center"/>
      <protection locked="0"/>
    </xf>
    <xf numFmtId="173" fontId="4" fillId="30" borderId="1" xfId="9" applyNumberFormat="1" applyFill="1" applyBorder="1" applyAlignment="1" applyProtection="1">
      <alignment vertical="center"/>
    </xf>
    <xf numFmtId="174" fontId="7" fillId="30" borderId="1" xfId="9" applyNumberFormat="1" applyFont="1" applyFill="1" applyBorder="1" applyAlignment="1" applyProtection="1">
      <alignment vertical="center"/>
      <protection locked="0"/>
    </xf>
    <xf numFmtId="174" fontId="7" fillId="33" borderId="1" xfId="9" applyNumberFormat="1" applyFont="1" applyFill="1" applyBorder="1" applyAlignment="1" applyProtection="1">
      <alignment vertical="center"/>
      <protection locked="0"/>
    </xf>
    <xf numFmtId="174" fontId="7" fillId="34" borderId="1" xfId="10" applyNumberFormat="1" applyFont="1" applyFill="1" applyBorder="1" applyAlignment="1" applyProtection="1">
      <alignment vertical="center"/>
      <protection locked="0"/>
    </xf>
    <xf numFmtId="0" fontId="18" fillId="0" borderId="0" xfId="1" applyNumberFormat="1" applyFont="1" applyFill="1" applyBorder="1" applyAlignment="1" applyProtection="1">
      <alignment horizontal="center" vertical="center" wrapText="1"/>
    </xf>
    <xf numFmtId="0" fontId="0" fillId="0" borderId="0" xfId="0" applyAlignment="1">
      <alignment vertical="center"/>
    </xf>
    <xf numFmtId="0" fontId="0" fillId="0" borderId="0" xfId="0" applyAlignment="1">
      <alignment wrapText="1"/>
    </xf>
    <xf numFmtId="0" fontId="8" fillId="7" borderId="6" xfId="0" applyFont="1" applyFill="1" applyBorder="1" applyAlignment="1">
      <alignment horizontal="left" vertical="center" wrapText="1"/>
    </xf>
    <xf numFmtId="0" fontId="7" fillId="11" borderId="1" xfId="8" quotePrefix="1" applyFont="1" applyFill="1" applyBorder="1" applyAlignment="1" applyProtection="1">
      <alignment horizontal="center" vertical="center" wrapText="1"/>
    </xf>
    <xf numFmtId="0" fontId="7" fillId="32" borderId="1" xfId="11" quotePrefix="1" applyFont="1" applyFill="1" applyBorder="1" applyAlignment="1" applyProtection="1">
      <alignment horizontal="center" vertical="center" wrapText="1"/>
    </xf>
    <xf numFmtId="173" fontId="4" fillId="33" borderId="1" xfId="12" applyNumberFormat="1" applyFill="1" applyBorder="1" applyAlignment="1" applyProtection="1">
      <alignment vertical="center"/>
    </xf>
    <xf numFmtId="0" fontId="8" fillId="7" borderId="1" xfId="0" applyFont="1" applyFill="1" applyBorder="1" applyAlignment="1">
      <alignment horizontal="left" vertical="center" wrapText="1"/>
    </xf>
    <xf numFmtId="0" fontId="7" fillId="11" borderId="1" xfId="13" applyFont="1" applyFill="1" applyBorder="1" applyAlignment="1" applyProtection="1">
      <alignment vertical="center" wrapText="1"/>
    </xf>
    <xf numFmtId="0" fontId="7" fillId="29" borderId="1" xfId="13" applyFont="1" applyFill="1" applyBorder="1" applyAlignment="1" applyProtection="1">
      <alignment vertical="center" wrapText="1"/>
    </xf>
    <xf numFmtId="0" fontId="3" fillId="11" borderId="1" xfId="13" applyFont="1" applyFill="1" applyBorder="1" applyAlignment="1" applyProtection="1">
      <alignment vertical="center" wrapText="1"/>
    </xf>
    <xf numFmtId="0" fontId="3" fillId="29" borderId="1" xfId="13" applyFont="1" applyFill="1" applyBorder="1" applyAlignment="1" applyProtection="1">
      <alignment vertical="center" wrapText="1"/>
    </xf>
    <xf numFmtId="0" fontId="7" fillId="7" borderId="1" xfId="0" applyFont="1" applyFill="1" applyBorder="1" applyAlignment="1">
      <alignment horizontal="center" vertical="center" wrapText="1"/>
    </xf>
    <xf numFmtId="174" fontId="4" fillId="30" borderId="1" xfId="9" applyNumberFormat="1" applyFill="1" applyBorder="1" applyAlignment="1" applyProtection="1">
      <alignment vertical="center"/>
      <protection locked="0"/>
    </xf>
    <xf numFmtId="176" fontId="4" fillId="30" borderId="1" xfId="9" applyNumberFormat="1" applyFill="1" applyBorder="1" applyAlignment="1" applyProtection="1">
      <alignment vertical="center"/>
    </xf>
    <xf numFmtId="176" fontId="4" fillId="33" borderId="1" xfId="9" applyNumberFormat="1" applyFill="1" applyBorder="1" applyAlignment="1" applyProtection="1">
      <alignment vertical="center"/>
    </xf>
    <xf numFmtId="176" fontId="7" fillId="31" borderId="1" xfId="10" applyNumberFormat="1" applyFont="1" applyFill="1" applyBorder="1" applyAlignment="1" applyProtection="1">
      <alignment vertical="center"/>
    </xf>
    <xf numFmtId="176" fontId="7" fillId="34" borderId="1" xfId="10" applyNumberFormat="1" applyFont="1" applyFill="1" applyBorder="1" applyAlignment="1" applyProtection="1">
      <alignment vertical="center"/>
    </xf>
    <xf numFmtId="177" fontId="4" fillId="30" borderId="5" xfId="9" applyNumberFormat="1" applyFill="1" applyBorder="1" applyAlignment="1" applyProtection="1">
      <alignment vertical="center"/>
    </xf>
    <xf numFmtId="177" fontId="4" fillId="30" borderId="1" xfId="9" applyNumberFormat="1" applyFill="1" applyBorder="1" applyAlignment="1" applyProtection="1">
      <alignment vertical="center"/>
    </xf>
    <xf numFmtId="2" fontId="8" fillId="7" borderId="1" xfId="6" applyNumberFormat="1" applyFont="1" applyFill="1" applyBorder="1" applyAlignment="1">
      <alignment horizontal="center" vertical="center" wrapText="1"/>
    </xf>
    <xf numFmtId="49" fontId="7" fillId="11" borderId="1" xfId="8" quotePrefix="1" applyNumberFormat="1" applyFont="1" applyFill="1" applyBorder="1" applyAlignment="1" applyProtection="1">
      <alignment horizontal="center" vertical="center" wrapText="1"/>
    </xf>
    <xf numFmtId="49" fontId="7" fillId="32" borderId="1" xfId="11" quotePrefix="1" applyNumberFormat="1" applyFont="1" applyFill="1" applyBorder="1" applyAlignment="1" applyProtection="1">
      <alignment horizontal="center" vertical="center" wrapText="1"/>
    </xf>
    <xf numFmtId="0" fontId="8" fillId="0" borderId="1" xfId="0" applyFont="1" applyBorder="1" applyAlignment="1">
      <alignment horizontal="left" vertical="center" wrapText="1"/>
    </xf>
    <xf numFmtId="49" fontId="12" fillId="6" borderId="0" xfId="1" applyNumberFormat="1" applyFill="1" applyAlignment="1" applyProtection="1">
      <alignment horizontal="center" vertical="center" wrapText="1"/>
      <protection locked="0"/>
    </xf>
    <xf numFmtId="49" fontId="12" fillId="6" borderId="0" xfId="1" quotePrefix="1" applyNumberFormat="1" applyFill="1" applyAlignment="1" applyProtection="1">
      <alignment horizontal="center" vertical="center" wrapText="1"/>
      <protection locked="0"/>
    </xf>
    <xf numFmtId="49" fontId="24" fillId="7" borderId="1" xfId="6" quotePrefix="1" applyNumberFormat="1" applyFont="1" applyFill="1" applyBorder="1" applyAlignment="1">
      <alignment horizontal="center" vertical="center" wrapText="1"/>
    </xf>
    <xf numFmtId="0" fontId="15" fillId="0" borderId="0" xfId="3" applyFont="1" applyFill="1" applyBorder="1" applyAlignment="1" applyProtection="1">
      <alignment vertical="center"/>
    </xf>
    <xf numFmtId="49" fontId="20" fillId="0" borderId="0" xfId="4" quotePrefix="1" applyNumberFormat="1" applyBorder="1" applyAlignment="1" applyProtection="1">
      <alignment horizontal="left" vertical="center"/>
      <protection locked="0"/>
    </xf>
    <xf numFmtId="164" fontId="22" fillId="10" borderId="1" xfId="0" applyNumberFormat="1" applyFont="1" applyFill="1" applyBorder="1" applyAlignment="1">
      <alignment horizontal="center" vertical="center"/>
    </xf>
    <xf numFmtId="178" fontId="23" fillId="18" borderId="1" xfId="0" applyNumberFormat="1" applyFont="1" applyFill="1" applyBorder="1" applyAlignment="1" applyProtection="1">
      <alignment horizontal="center" vertical="center"/>
      <protection locked="0"/>
    </xf>
    <xf numFmtId="178" fontId="22" fillId="19" borderId="1" xfId="0" applyNumberFormat="1" applyFont="1" applyFill="1" applyBorder="1" applyAlignment="1" applyProtection="1">
      <alignment horizontal="center" vertical="center"/>
      <protection locked="0"/>
    </xf>
    <xf numFmtId="178" fontId="23" fillId="20" borderId="1" xfId="0" applyNumberFormat="1" applyFont="1" applyFill="1" applyBorder="1" applyAlignment="1" applyProtection="1">
      <alignment horizontal="center" vertical="center"/>
      <protection locked="0"/>
    </xf>
    <xf numFmtId="178" fontId="23" fillId="21" borderId="1" xfId="0" applyNumberFormat="1" applyFont="1" applyFill="1" applyBorder="1" applyAlignment="1" applyProtection="1">
      <alignment horizontal="center" vertical="center"/>
      <protection locked="0"/>
    </xf>
    <xf numFmtId="178" fontId="22" fillId="22" borderId="1" xfId="0" applyNumberFormat="1" applyFont="1" applyFill="1" applyBorder="1" applyAlignment="1" applyProtection="1">
      <alignment horizontal="center" vertical="center"/>
      <protection locked="0"/>
    </xf>
    <xf numFmtId="178" fontId="32" fillId="18" borderId="1" xfId="0" applyNumberFormat="1" applyFont="1" applyFill="1" applyBorder="1" applyAlignment="1" applyProtection="1">
      <alignment horizontal="center" vertical="center" wrapText="1"/>
      <protection locked="0"/>
    </xf>
    <xf numFmtId="178" fontId="10" fillId="19" borderId="1" xfId="0" applyNumberFormat="1" applyFont="1" applyFill="1" applyBorder="1" applyAlignment="1" applyProtection="1">
      <alignment horizontal="center" vertical="center" wrapText="1"/>
      <protection locked="0"/>
    </xf>
    <xf numFmtId="178" fontId="32" fillId="20" borderId="1" xfId="0" applyNumberFormat="1" applyFont="1" applyFill="1" applyBorder="1" applyAlignment="1" applyProtection="1">
      <alignment horizontal="center" vertical="center" wrapText="1"/>
      <protection locked="0"/>
    </xf>
    <xf numFmtId="164" fontId="10" fillId="3" borderId="1" xfId="0" applyNumberFormat="1" applyFont="1" applyFill="1" applyBorder="1" applyAlignment="1" applyProtection="1">
      <alignment horizontal="center" vertical="center"/>
      <protection locked="0"/>
    </xf>
    <xf numFmtId="172" fontId="10" fillId="3" borderId="1" xfId="0" applyNumberFormat="1" applyFont="1" applyFill="1" applyBorder="1" applyAlignment="1" applyProtection="1">
      <alignment horizontal="center" vertical="center"/>
      <protection locked="0"/>
    </xf>
    <xf numFmtId="172" fontId="10" fillId="9" borderId="1" xfId="0" applyNumberFormat="1" applyFont="1" applyFill="1" applyBorder="1" applyAlignment="1" applyProtection="1">
      <alignment horizontal="center" vertical="center"/>
      <protection locked="0"/>
    </xf>
    <xf numFmtId="178" fontId="32" fillId="21" borderId="1" xfId="0" applyNumberFormat="1" applyFont="1" applyFill="1" applyBorder="1" applyAlignment="1" applyProtection="1">
      <alignment horizontal="center" vertical="center" wrapText="1"/>
      <protection locked="0"/>
    </xf>
    <xf numFmtId="178" fontId="10" fillId="22" borderId="1" xfId="0" applyNumberFormat="1" applyFont="1" applyFill="1" applyBorder="1" applyAlignment="1" applyProtection="1">
      <alignment horizontal="center" vertical="center" wrapText="1"/>
      <protection locked="0"/>
    </xf>
    <xf numFmtId="164" fontId="10" fillId="10" borderId="1" xfId="0" applyNumberFormat="1" applyFont="1" applyFill="1" applyBorder="1" applyAlignment="1" applyProtection="1">
      <alignment horizontal="center" vertical="center" wrapText="1"/>
      <protection locked="0"/>
    </xf>
    <xf numFmtId="164" fontId="10" fillId="10" borderId="1" xfId="0" applyNumberFormat="1" applyFont="1" applyFill="1" applyBorder="1" applyAlignment="1">
      <alignment horizontal="center" vertical="center" wrapText="1"/>
    </xf>
    <xf numFmtId="172" fontId="10" fillId="9" borderId="1" xfId="0" applyNumberFormat="1" applyFont="1" applyFill="1" applyBorder="1" applyAlignment="1" applyProtection="1">
      <alignment horizontal="center" vertical="center" wrapText="1"/>
      <protection locked="0"/>
    </xf>
    <xf numFmtId="0" fontId="7" fillId="0" borderId="0" xfId="6"/>
    <xf numFmtId="0" fontId="7" fillId="0" borderId="0" xfId="6" applyAlignment="1">
      <alignment horizontal="left"/>
    </xf>
    <xf numFmtId="0" fontId="33" fillId="0" borderId="0" xfId="6" applyFont="1"/>
    <xf numFmtId="0" fontId="14" fillId="0" borderId="0" xfId="3" applyFill="1" applyAlignment="1" applyProtection="1">
      <alignment horizontal="left" vertical="center"/>
    </xf>
    <xf numFmtId="0" fontId="7" fillId="0" borderId="0" xfId="6" applyAlignment="1">
      <alignment horizontal="center" vertical="center" wrapText="1"/>
    </xf>
    <xf numFmtId="0" fontId="7" fillId="0" borderId="0" xfId="6" applyAlignment="1">
      <alignment horizontal="center" vertical="top" wrapText="1"/>
    </xf>
    <xf numFmtId="0" fontId="7" fillId="36" borderId="0" xfId="6" applyFill="1" applyAlignment="1">
      <alignment horizontal="left"/>
    </xf>
    <xf numFmtId="14" fontId="7" fillId="0" borderId="0" xfId="6" applyNumberFormat="1"/>
    <xf numFmtId="0" fontId="7" fillId="0" borderId="0" xfId="6" quotePrefix="1" applyAlignment="1">
      <alignment horizontal="left"/>
    </xf>
    <xf numFmtId="0" fontId="7" fillId="36" borderId="0" xfId="6" applyFill="1" applyAlignment="1">
      <alignment horizontal="left" vertical="center"/>
    </xf>
    <xf numFmtId="179" fontId="7" fillId="36" borderId="0" xfId="6" applyNumberFormat="1" applyFill="1" applyAlignment="1">
      <alignment horizontal="left"/>
    </xf>
    <xf numFmtId="0" fontId="22" fillId="17" borderId="1" xfId="0" applyFont="1" applyFill="1" applyBorder="1" applyAlignment="1" applyProtection="1">
      <alignment horizontal="center" vertical="center" wrapText="1"/>
      <protection locked="0"/>
    </xf>
    <xf numFmtId="0" fontId="8" fillId="11" borderId="1" xfId="0" applyFont="1" applyFill="1" applyBorder="1" applyAlignment="1">
      <alignment vertical="center" wrapText="1"/>
    </xf>
    <xf numFmtId="0" fontId="34" fillId="0" borderId="1" xfId="16" applyFont="1" applyBorder="1" applyAlignment="1">
      <alignment horizontal="center" vertical="center" wrapText="1"/>
    </xf>
    <xf numFmtId="2" fontId="22" fillId="10" borderId="1" xfId="0" applyNumberFormat="1" applyFont="1" applyFill="1" applyBorder="1" applyAlignment="1" applyProtection="1">
      <alignment horizontal="center" vertical="center"/>
      <protection locked="0"/>
    </xf>
    <xf numFmtId="2" fontId="22" fillId="3" borderId="1" xfId="0" applyNumberFormat="1" applyFont="1" applyFill="1" applyBorder="1" applyAlignment="1" applyProtection="1">
      <alignment horizontal="center" vertical="center"/>
      <protection locked="0"/>
    </xf>
    <xf numFmtId="0" fontId="8" fillId="7" borderId="1" xfId="0" applyFont="1" applyFill="1" applyBorder="1" applyAlignment="1">
      <alignment vertical="center" wrapText="1"/>
    </xf>
    <xf numFmtId="2" fontId="22" fillId="3" borderId="1" xfId="0" applyNumberFormat="1" applyFont="1" applyFill="1" applyBorder="1" applyAlignment="1">
      <alignment horizontal="center" vertical="center"/>
    </xf>
    <xf numFmtId="2" fontId="22" fillId="10" borderId="1" xfId="0" applyNumberFormat="1" applyFont="1" applyFill="1" applyBorder="1" applyAlignment="1">
      <alignment horizontal="center" vertical="center"/>
    </xf>
    <xf numFmtId="0" fontId="22" fillId="0" borderId="1" xfId="0" applyFont="1" applyBorder="1" applyAlignment="1">
      <alignment horizontal="center" vertical="center" wrapText="1"/>
    </xf>
    <xf numFmtId="0" fontId="7" fillId="2" borderId="0" xfId="6" quotePrefix="1" applyFill="1" applyAlignment="1">
      <alignment horizontal="center" vertical="center" wrapText="1"/>
    </xf>
    <xf numFmtId="0" fontId="14" fillId="0" borderId="0" xfId="3" applyAlignment="1" applyProtection="1">
      <alignment horizontal="left" vertical="top" wrapText="1"/>
    </xf>
    <xf numFmtId="49" fontId="22" fillId="0" borderId="1" xfId="0" applyNumberFormat="1" applyFont="1" applyBorder="1" applyAlignment="1" applyProtection="1">
      <alignment horizontal="center" vertical="center" wrapText="1"/>
      <protection locked="0"/>
    </xf>
    <xf numFmtId="3" fontId="22" fillId="0" borderId="1" xfId="0" applyNumberFormat="1" applyFont="1" applyBorder="1" applyAlignment="1" applyProtection="1">
      <alignment horizontal="center" vertical="center" wrapText="1"/>
      <protection locked="0"/>
    </xf>
    <xf numFmtId="0" fontId="22" fillId="0" borderId="1" xfId="0" applyFont="1" applyBorder="1" applyAlignment="1" applyProtection="1">
      <alignment horizontal="center" vertical="center" wrapText="1"/>
      <protection locked="0"/>
    </xf>
    <xf numFmtId="0" fontId="8" fillId="7" borderId="1" xfId="0" applyFont="1" applyFill="1" applyBorder="1" applyAlignment="1" applyProtection="1">
      <alignment horizontal="center" vertical="center"/>
      <protection locked="0"/>
    </xf>
    <xf numFmtId="0" fontId="8" fillId="7" borderId="1" xfId="0" applyFont="1" applyFill="1" applyBorder="1" applyAlignment="1" applyProtection="1">
      <alignment vertical="center"/>
      <protection locked="0"/>
    </xf>
    <xf numFmtId="0" fontId="16" fillId="8" borderId="1" xfId="0" applyFont="1" applyFill="1" applyBorder="1" applyAlignment="1" applyProtection="1">
      <alignment horizontal="center" vertical="center"/>
      <protection locked="0"/>
    </xf>
    <xf numFmtId="49" fontId="22" fillId="0" borderId="1" xfId="0" quotePrefix="1" applyNumberFormat="1" applyFont="1" applyBorder="1" applyAlignment="1" applyProtection="1">
      <alignment horizontal="center" vertical="center" wrapText="1"/>
      <protection locked="0"/>
    </xf>
    <xf numFmtId="164" fontId="22" fillId="9" borderId="1" xfId="0" applyNumberFormat="1" applyFont="1" applyFill="1" applyBorder="1" applyAlignment="1" applyProtection="1">
      <alignment horizontal="center" vertical="center"/>
      <protection locked="0"/>
    </xf>
    <xf numFmtId="180" fontId="22" fillId="3" borderId="1" xfId="0" applyNumberFormat="1" applyFont="1" applyFill="1" applyBorder="1" applyAlignment="1" applyProtection="1">
      <alignment horizontal="center" vertical="center"/>
      <protection locked="0"/>
    </xf>
    <xf numFmtId="181" fontId="16" fillId="8" borderId="1" xfId="0" applyNumberFormat="1" applyFont="1" applyFill="1" applyBorder="1" applyAlignment="1" applyProtection="1">
      <alignment horizontal="center" vertical="center"/>
      <protection locked="0"/>
    </xf>
    <xf numFmtId="3" fontId="16" fillId="8" borderId="1" xfId="0" applyNumberFormat="1" applyFont="1" applyFill="1" applyBorder="1" applyAlignment="1" applyProtection="1">
      <alignment horizontal="center" vertical="center"/>
      <protection locked="0"/>
    </xf>
    <xf numFmtId="0" fontId="0" fillId="0" borderId="1" xfId="0" applyBorder="1"/>
    <xf numFmtId="0" fontId="35" fillId="0" borderId="1" xfId="0" applyFont="1" applyBorder="1" applyAlignment="1">
      <alignment vertical="center"/>
    </xf>
    <xf numFmtId="0" fontId="35" fillId="37" borderId="1" xfId="0" applyFont="1" applyFill="1" applyBorder="1" applyAlignment="1">
      <alignment vertical="center"/>
    </xf>
    <xf numFmtId="0" fontId="36" fillId="4" borderId="1" xfId="0" applyFont="1" applyFill="1" applyBorder="1" applyAlignment="1">
      <alignment horizontal="center" vertical="center" wrapText="1"/>
    </xf>
    <xf numFmtId="0" fontId="36" fillId="0" borderId="6" xfId="0" applyFont="1" applyBorder="1" applyAlignment="1">
      <alignment horizontal="center" vertical="center" wrapText="1"/>
    </xf>
    <xf numFmtId="0" fontId="36" fillId="17" borderId="1" xfId="0" applyFont="1" applyFill="1" applyBorder="1" applyAlignment="1">
      <alignment horizontal="center" vertical="center" wrapText="1"/>
    </xf>
    <xf numFmtId="0" fontId="36" fillId="17" borderId="6" xfId="0" applyFont="1" applyFill="1" applyBorder="1" applyAlignment="1">
      <alignment horizontal="center" vertical="center" wrapText="1"/>
    </xf>
    <xf numFmtId="0" fontId="36" fillId="17" borderId="3" xfId="0" applyFont="1" applyFill="1" applyBorder="1" applyAlignment="1">
      <alignment horizontal="center" vertical="center" wrapText="1"/>
    </xf>
    <xf numFmtId="0" fontId="38" fillId="17" borderId="6" xfId="6" applyFont="1" applyFill="1" applyBorder="1" applyAlignment="1">
      <alignment vertical="center" wrapText="1"/>
    </xf>
    <xf numFmtId="0" fontId="36" fillId="17" borderId="1" xfId="0" quotePrefix="1" applyFont="1" applyFill="1" applyBorder="1" applyAlignment="1">
      <alignment horizontal="center" vertical="center" wrapText="1"/>
    </xf>
    <xf numFmtId="0" fontId="36" fillId="0" borderId="1" xfId="0" applyFont="1" applyBorder="1" applyAlignment="1">
      <alignment vertical="center" wrapText="1"/>
    </xf>
    <xf numFmtId="0" fontId="36" fillId="0" borderId="1" xfId="0" applyFont="1" applyBorder="1" applyAlignment="1">
      <alignment vertical="center"/>
    </xf>
    <xf numFmtId="44" fontId="36" fillId="2" borderId="1" xfId="0" applyNumberFormat="1" applyFont="1" applyFill="1" applyBorder="1" applyAlignment="1">
      <alignment horizontal="center" vertical="center"/>
    </xf>
    <xf numFmtId="0" fontId="7" fillId="0" borderId="0" xfId="0" applyFont="1" applyAlignment="1">
      <alignment vertical="center" wrapText="1"/>
    </xf>
    <xf numFmtId="0" fontId="0" fillId="0" borderId="1" xfId="0" applyBorder="1" applyAlignment="1">
      <alignment horizontal="center" vertical="center"/>
    </xf>
    <xf numFmtId="0" fontId="36" fillId="4" borderId="1" xfId="6" applyFont="1" applyFill="1" applyBorder="1" applyAlignment="1">
      <alignment horizontal="center" vertical="center" wrapText="1"/>
    </xf>
    <xf numFmtId="0" fontId="25" fillId="2" borderId="0" xfId="6" applyFont="1" applyFill="1" applyAlignment="1">
      <alignment vertical="center"/>
    </xf>
    <xf numFmtId="0" fontId="25" fillId="2" borderId="0" xfId="0" applyFont="1" applyFill="1"/>
    <xf numFmtId="0" fontId="39" fillId="2" borderId="0" xfId="0" applyFont="1" applyFill="1"/>
    <xf numFmtId="0" fontId="25" fillId="2" borderId="0" xfId="0" applyFont="1" applyFill="1" applyAlignment="1">
      <alignment vertical="center"/>
    </xf>
    <xf numFmtId="0" fontId="41" fillId="17" borderId="0" xfId="1" applyNumberFormat="1" applyFont="1" applyFill="1" applyBorder="1" applyAlignment="1">
      <alignment horizontal="center" vertical="center" wrapText="1"/>
    </xf>
    <xf numFmtId="0" fontId="25" fillId="0" borderId="0" xfId="0" applyFont="1"/>
    <xf numFmtId="3" fontId="38" fillId="8" borderId="1" xfId="0" applyNumberFormat="1" applyFont="1" applyFill="1" applyBorder="1" applyAlignment="1" applyProtection="1">
      <alignment horizontal="center" vertical="center" wrapText="1"/>
      <protection locked="0"/>
    </xf>
    <xf numFmtId="0" fontId="7" fillId="9" borderId="1" xfId="6" applyFill="1" applyBorder="1" applyAlignment="1" applyProtection="1">
      <alignment horizontal="center" vertical="center" wrapText="1"/>
      <protection locked="0"/>
    </xf>
    <xf numFmtId="10" fontId="0" fillId="2" borderId="0" xfId="24" applyNumberFormat="1" applyFont="1" applyFill="1" applyAlignment="1">
      <alignment vertical="center"/>
    </xf>
    <xf numFmtId="3" fontId="36" fillId="39" borderId="1" xfId="0" applyNumberFormat="1" applyFont="1" applyFill="1" applyBorder="1" applyAlignment="1" applyProtection="1">
      <alignment horizontal="center" vertical="center"/>
      <protection locked="0"/>
    </xf>
    <xf numFmtId="0" fontId="25" fillId="2" borderId="0" xfId="6" applyFont="1" applyFill="1" applyAlignment="1">
      <alignment horizontal="center" vertical="center"/>
    </xf>
    <xf numFmtId="0" fontId="43" fillId="2" borderId="0" xfId="6" applyFont="1" applyFill="1" applyAlignment="1">
      <alignment horizontal="center" vertical="center"/>
    </xf>
    <xf numFmtId="0" fontId="43" fillId="2" borderId="0" xfId="6" applyFont="1" applyFill="1" applyAlignment="1">
      <alignment vertical="center"/>
    </xf>
    <xf numFmtId="0" fontId="43" fillId="17" borderId="0" xfId="6" applyFont="1" applyFill="1" applyAlignment="1">
      <alignment horizontal="center" vertical="center"/>
    </xf>
    <xf numFmtId="0" fontId="43" fillId="17" borderId="0" xfId="6" applyFont="1" applyFill="1" applyAlignment="1">
      <alignment vertical="center"/>
    </xf>
    <xf numFmtId="0" fontId="39" fillId="2" borderId="0" xfId="0" applyFont="1" applyFill="1" applyAlignment="1">
      <alignment vertical="center"/>
    </xf>
    <xf numFmtId="0" fontId="0" fillId="0" borderId="0" xfId="0" applyAlignment="1">
      <alignment horizontal="center" vertical="center"/>
    </xf>
    <xf numFmtId="0" fontId="39" fillId="17" borderId="0" xfId="0" applyFont="1" applyFill="1" applyAlignment="1">
      <alignment vertical="center"/>
    </xf>
    <xf numFmtId="0" fontId="44" fillId="2" borderId="0" xfId="0" applyFont="1" applyFill="1" applyAlignment="1">
      <alignment vertical="center"/>
    </xf>
    <xf numFmtId="0" fontId="25" fillId="17" borderId="0" xfId="0" applyFont="1" applyFill="1" applyAlignment="1">
      <alignment vertical="center"/>
    </xf>
    <xf numFmtId="0" fontId="45" fillId="9" borderId="1" xfId="25" applyFont="1" applyFill="1" applyBorder="1" applyAlignment="1" applyProtection="1">
      <alignment horizontal="center" vertical="center" wrapText="1"/>
      <protection locked="0"/>
    </xf>
    <xf numFmtId="172" fontId="46" fillId="12" borderId="1" xfId="25" applyNumberFormat="1" applyFont="1" applyFill="1" applyBorder="1" applyAlignment="1" applyProtection="1">
      <alignment horizontal="center" vertical="center"/>
      <protection locked="0"/>
    </xf>
    <xf numFmtId="164" fontId="46" fillId="12" borderId="1" xfId="25" applyNumberFormat="1" applyFont="1" applyFill="1" applyBorder="1" applyAlignment="1" applyProtection="1">
      <alignment horizontal="center" vertical="center"/>
      <protection locked="0"/>
    </xf>
    <xf numFmtId="2" fontId="47" fillId="9" borderId="1" xfId="0" applyNumberFormat="1" applyFont="1" applyFill="1" applyBorder="1" applyAlignment="1" applyProtection="1">
      <alignment horizontal="center" vertical="center"/>
      <protection locked="0"/>
    </xf>
    <xf numFmtId="4" fontId="46" fillId="12" borderId="1" xfId="25" applyNumberFormat="1" applyFont="1" applyFill="1" applyBorder="1" applyAlignment="1" applyProtection="1">
      <alignment horizontal="center" vertical="center"/>
      <protection locked="0"/>
    </xf>
    <xf numFmtId="4" fontId="47" fillId="9" borderId="1" xfId="0" applyNumberFormat="1" applyFont="1" applyFill="1" applyBorder="1" applyAlignment="1" applyProtection="1">
      <alignment horizontal="center" vertical="center"/>
      <protection locked="0"/>
    </xf>
    <xf numFmtId="2" fontId="0" fillId="0" borderId="0" xfId="0" applyNumberFormat="1"/>
    <xf numFmtId="0" fontId="39" fillId="2" borderId="0" xfId="6" applyFont="1" applyFill="1" applyAlignment="1">
      <alignment vertical="center"/>
    </xf>
    <xf numFmtId="1" fontId="7" fillId="9" borderId="1" xfId="0" applyNumberFormat="1" applyFont="1" applyFill="1" applyBorder="1" applyAlignment="1" applyProtection="1">
      <alignment horizontal="left" vertical="center" wrapText="1"/>
      <protection locked="0"/>
    </xf>
    <xf numFmtId="0" fontId="36" fillId="0" borderId="1" xfId="0" applyFont="1" applyBorder="1" applyAlignment="1">
      <alignment horizontal="center" vertical="center" wrapText="1"/>
    </xf>
    <xf numFmtId="0" fontId="7" fillId="2" borderId="0" xfId="0" applyFont="1" applyFill="1"/>
    <xf numFmtId="172" fontId="18" fillId="17" borderId="0" xfId="1" applyNumberFormat="1" applyFont="1" applyFill="1" applyBorder="1" applyAlignment="1">
      <alignment horizontal="center" vertical="center" wrapText="1"/>
    </xf>
    <xf numFmtId="43" fontId="7" fillId="17" borderId="8" xfId="0" applyNumberFormat="1" applyFont="1" applyFill="1" applyBorder="1" applyAlignment="1">
      <alignment horizontal="center" vertical="center" wrapText="1"/>
    </xf>
    <xf numFmtId="172" fontId="7" fillId="17" borderId="8" xfId="0" applyNumberFormat="1" applyFont="1" applyFill="1" applyBorder="1" applyAlignment="1">
      <alignment horizontal="center" vertical="center" wrapText="1"/>
    </xf>
    <xf numFmtId="1" fontId="0" fillId="0" borderId="1" xfId="0" applyNumberFormat="1" applyBorder="1" applyAlignment="1">
      <alignment horizontal="center" vertical="center"/>
    </xf>
    <xf numFmtId="1" fontId="39" fillId="2" borderId="0" xfId="6" applyNumberFormat="1" applyFont="1" applyFill="1" applyAlignment="1">
      <alignment vertical="center"/>
    </xf>
    <xf numFmtId="0" fontId="14" fillId="2" borderId="0" xfId="3" applyFill="1" applyAlignment="1" applyProtection="1">
      <alignment horizontal="center" vertical="center"/>
    </xf>
    <xf numFmtId="49" fontId="7" fillId="9" borderId="1" xfId="0" quotePrefix="1" applyNumberFormat="1" applyFont="1" applyFill="1" applyBorder="1" applyAlignment="1" applyProtection="1">
      <alignment horizontal="center" vertical="center" wrapText="1"/>
      <protection locked="0"/>
    </xf>
    <xf numFmtId="1" fontId="7" fillId="9" borderId="1" xfId="6" applyNumberFormat="1" applyFill="1" applyBorder="1" applyAlignment="1" applyProtection="1">
      <alignment horizontal="center" vertical="center" wrapText="1"/>
      <protection locked="0"/>
    </xf>
    <xf numFmtId="49" fontId="7" fillId="9" borderId="1" xfId="0" applyNumberFormat="1" applyFont="1" applyFill="1" applyBorder="1" applyAlignment="1" applyProtection="1">
      <alignment horizontal="center" vertical="center" wrapText="1"/>
      <protection locked="0"/>
    </xf>
    <xf numFmtId="49" fontId="7" fillId="30" borderId="1" xfId="0" applyNumberFormat="1" applyFont="1" applyFill="1" applyBorder="1" applyAlignment="1" applyProtection="1">
      <alignment horizontal="center" vertical="center" wrapText="1"/>
      <protection locked="0"/>
    </xf>
    <xf numFmtId="0" fontId="7" fillId="9" borderId="1" xfId="0" quotePrefix="1" applyFont="1" applyFill="1" applyBorder="1" applyAlignment="1" applyProtection="1">
      <alignment horizontal="center" vertical="center" wrapText="1"/>
      <protection locked="0"/>
    </xf>
    <xf numFmtId="0" fontId="25" fillId="2" borderId="0" xfId="0" applyFont="1" applyFill="1" applyAlignment="1">
      <alignment horizontal="center" vertical="center"/>
    </xf>
    <xf numFmtId="0" fontId="25" fillId="17" borderId="0" xfId="0" applyFont="1" applyFill="1" applyAlignment="1">
      <alignment horizontal="center" vertical="center"/>
    </xf>
    <xf numFmtId="0" fontId="40" fillId="2" borderId="0" xfId="0" applyFont="1" applyFill="1" applyAlignment="1">
      <alignment horizontal="center" vertical="center"/>
    </xf>
    <xf numFmtId="0" fontId="8" fillId="22" borderId="1" xfId="0" applyFont="1" applyFill="1" applyBorder="1" applyAlignment="1">
      <alignment vertical="center" wrapText="1"/>
    </xf>
    <xf numFmtId="0" fontId="48" fillId="17" borderId="0" xfId="1" applyNumberFormat="1" applyFont="1" applyFill="1" applyBorder="1" applyAlignment="1">
      <alignment horizontal="center" vertical="center" wrapText="1"/>
    </xf>
    <xf numFmtId="0" fontId="7" fillId="17" borderId="0" xfId="0" applyFont="1" applyFill="1" applyAlignment="1">
      <alignment vertical="center"/>
    </xf>
    <xf numFmtId="0" fontId="25" fillId="2" borderId="0" xfId="0" applyFont="1" applyFill="1" applyAlignment="1">
      <alignment horizontal="center"/>
    </xf>
    <xf numFmtId="0" fontId="25" fillId="17" borderId="0" xfId="0" applyFont="1" applyFill="1" applyAlignment="1">
      <alignment horizontal="center"/>
    </xf>
    <xf numFmtId="0" fontId="7" fillId="0" borderId="0" xfId="0" quotePrefix="1" applyFont="1" applyAlignment="1">
      <alignment horizontal="left" wrapText="1"/>
    </xf>
    <xf numFmtId="0" fontId="21" fillId="0" borderId="0" xfId="0" quotePrefix="1" applyFont="1" applyAlignment="1">
      <alignment horizontal="left" vertical="top" wrapText="1"/>
    </xf>
    <xf numFmtId="0" fontId="7" fillId="0" borderId="0" xfId="0" quotePrefix="1" applyFont="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16" fillId="0" borderId="0" xfId="0" quotePrefix="1" applyFont="1" applyAlignment="1">
      <alignment horizontal="left" vertical="top" wrapText="1"/>
    </xf>
    <xf numFmtId="49" fontId="12" fillId="6" borderId="0" xfId="1" applyNumberFormat="1" applyFill="1" applyAlignment="1" applyProtection="1">
      <alignment horizontal="center" vertical="center" wrapText="1"/>
      <protection locked="0"/>
    </xf>
    <xf numFmtId="49" fontId="12" fillId="6" borderId="0" xfId="1" applyNumberFormat="1" applyFill="1" applyAlignment="1" applyProtection="1">
      <alignment horizontal="left" vertical="center" wrapText="1"/>
      <protection locked="0"/>
    </xf>
    <xf numFmtId="0" fontId="7" fillId="2" borderId="8" xfId="6" quotePrefix="1" applyFill="1" applyBorder="1" applyAlignment="1">
      <alignment horizontal="center" vertical="center" wrapText="1"/>
    </xf>
    <xf numFmtId="0" fontId="31" fillId="0" borderId="13" xfId="15" quotePrefix="1" applyFill="1" applyBorder="1" applyAlignment="1">
      <alignment horizontal="left" vertical="top" wrapText="1"/>
    </xf>
    <xf numFmtId="0" fontId="31" fillId="0" borderId="8" xfId="15" quotePrefix="1" applyFill="1" applyBorder="1" applyAlignment="1">
      <alignment horizontal="left" vertical="top" wrapText="1"/>
    </xf>
    <xf numFmtId="0" fontId="8" fillId="0" borderId="1" xfId="0" applyFont="1" applyBorder="1" applyAlignment="1">
      <alignment horizontal="left" vertical="center" wrapText="1" inden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8" fillId="0" borderId="1" xfId="0" applyFont="1" applyBorder="1" applyAlignment="1">
      <alignment horizontal="left" vertical="center" wrapText="1"/>
    </xf>
    <xf numFmtId="0" fontId="18" fillId="6" borderId="1" xfId="1" applyNumberFormat="1" applyFont="1" applyFill="1" applyBorder="1" applyAlignment="1">
      <alignment horizontal="center" vertical="center" wrapText="1"/>
    </xf>
    <xf numFmtId="172" fontId="22" fillId="19" borderId="3" xfId="0" applyNumberFormat="1" applyFont="1" applyFill="1" applyBorder="1" applyAlignment="1" applyProtection="1">
      <alignment horizontal="center" vertical="center"/>
      <protection locked="0"/>
    </xf>
    <xf numFmtId="172" fontId="22" fillId="19" borderId="5" xfId="0" applyNumberFormat="1" applyFont="1" applyFill="1" applyBorder="1" applyAlignment="1" applyProtection="1">
      <alignment horizontal="center" vertical="center"/>
      <protection locked="0"/>
    </xf>
    <xf numFmtId="0" fontId="36" fillId="0" borderId="1" xfId="0" applyFont="1" applyBorder="1" applyAlignment="1">
      <alignment horizontal="center" vertical="center" wrapText="1"/>
    </xf>
    <xf numFmtId="0" fontId="8" fillId="7" borderId="3" xfId="0" applyFont="1" applyFill="1" applyBorder="1" applyAlignment="1" applyProtection="1">
      <alignment horizontal="center" vertical="center" wrapText="1"/>
      <protection locked="0"/>
    </xf>
    <xf numFmtId="0" fontId="8" fillId="7" borderId="5" xfId="0" applyFont="1" applyFill="1" applyBorder="1" applyAlignment="1" applyProtection="1">
      <alignment horizontal="center" vertical="center" wrapText="1"/>
      <protection locked="0"/>
    </xf>
    <xf numFmtId="0" fontId="37" fillId="18" borderId="1" xfId="0" applyFont="1" applyFill="1" applyBorder="1" applyAlignment="1" applyProtection="1">
      <alignment horizontal="center" vertical="center" wrapText="1"/>
      <protection locked="0"/>
    </xf>
    <xf numFmtId="0" fontId="36" fillId="38" borderId="1" xfId="0" applyFont="1" applyFill="1" applyBorder="1" applyAlignment="1">
      <alignment horizontal="center" vertical="center" wrapText="1"/>
    </xf>
    <xf numFmtId="0" fontId="7" fillId="2" borderId="0" xfId="0" quotePrefix="1" applyFont="1" applyFill="1" applyAlignment="1">
      <alignment horizontal="center" vertical="center" wrapText="1"/>
    </xf>
    <xf numFmtId="0" fontId="18" fillId="6" borderId="3" xfId="1" applyNumberFormat="1" applyFont="1" applyFill="1" applyBorder="1" applyAlignment="1">
      <alignment horizontal="center" vertical="center" wrapText="1"/>
    </xf>
    <xf numFmtId="0" fontId="18" fillId="6" borderId="4" xfId="1" applyNumberFormat="1" applyFont="1" applyFill="1" applyBorder="1" applyAlignment="1">
      <alignment horizontal="center" vertical="center" wrapText="1"/>
    </xf>
    <xf numFmtId="0" fontId="18" fillId="6" borderId="5" xfId="1" applyNumberFormat="1" applyFont="1" applyFill="1" applyBorder="1" applyAlignment="1">
      <alignment horizontal="center" vertical="center" wrapText="1"/>
    </xf>
    <xf numFmtId="0" fontId="7" fillId="2" borderId="0" xfId="6" quotePrefix="1" applyFill="1" applyAlignment="1">
      <alignment horizontal="center" vertical="center" wrapText="1"/>
    </xf>
    <xf numFmtId="0" fontId="8" fillId="7" borderId="11" xfId="0" applyFont="1" applyFill="1" applyBorder="1" applyAlignment="1" applyProtection="1">
      <alignment horizontal="center" vertical="center" wrapText="1"/>
      <protection locked="0"/>
    </xf>
    <xf numFmtId="0" fontId="8" fillId="7" borderId="0" xfId="0" applyFont="1" applyFill="1" applyAlignment="1" applyProtection="1">
      <alignment horizontal="center" vertical="center" wrapText="1"/>
      <protection locked="0"/>
    </xf>
    <xf numFmtId="0" fontId="8" fillId="0" borderId="1" xfId="0" applyFont="1" applyBorder="1" applyAlignment="1">
      <alignment horizontal="center" vertical="center" wrapText="1"/>
    </xf>
    <xf numFmtId="0" fontId="7" fillId="2" borderId="8" xfId="6" quotePrefix="1" applyFill="1" applyBorder="1" applyAlignment="1">
      <alignment horizontal="left" vertical="center" wrapText="1"/>
    </xf>
    <xf numFmtId="0" fontId="36" fillId="0" borderId="1" xfId="0" applyFont="1" applyBorder="1" applyAlignment="1">
      <alignment wrapText="1"/>
    </xf>
    <xf numFmtId="0" fontId="36" fillId="0" borderId="1" xfId="0" applyFont="1" applyBorder="1"/>
    <xf numFmtId="0" fontId="6" fillId="0" borderId="1" xfId="0" applyFont="1" applyBorder="1" applyAlignment="1">
      <alignment wrapText="1"/>
    </xf>
    <xf numFmtId="0" fontId="0" fillId="0" borderId="1" xfId="0" applyBorder="1"/>
    <xf numFmtId="0" fontId="8" fillId="7" borderId="1" xfId="0" applyFont="1" applyFill="1" applyBorder="1" applyAlignment="1">
      <alignment horizontal="center" vertical="center" wrapText="1"/>
    </xf>
    <xf numFmtId="0" fontId="36" fillId="0" borderId="3" xfId="0" applyFont="1" applyBorder="1" applyAlignment="1">
      <alignment wrapText="1"/>
    </xf>
    <xf numFmtId="0" fontId="36" fillId="0" borderId="4" xfId="0" applyFont="1" applyBorder="1" applyAlignment="1">
      <alignment wrapText="1"/>
    </xf>
    <xf numFmtId="0" fontId="36" fillId="0" borderId="5" xfId="0" applyFont="1" applyBorder="1" applyAlignment="1">
      <alignment wrapText="1"/>
    </xf>
    <xf numFmtId="0" fontId="36" fillId="0" borderId="3" xfId="6" applyFont="1" applyBorder="1" applyAlignment="1">
      <alignment vertical="center" wrapText="1"/>
    </xf>
    <xf numFmtId="0" fontId="36" fillId="0" borderId="4" xfId="6" applyFont="1" applyBorder="1" applyAlignment="1">
      <alignment vertical="center" wrapText="1"/>
    </xf>
    <xf numFmtId="0" fontId="36" fillId="0" borderId="5" xfId="6" applyFont="1" applyBorder="1" applyAlignment="1">
      <alignment vertical="center" wrapText="1"/>
    </xf>
    <xf numFmtId="0" fontId="10" fillId="0" borderId="1" xfId="0" applyFont="1" applyBorder="1" applyAlignment="1">
      <alignment vertical="top" wrapText="1"/>
    </xf>
    <xf numFmtId="0" fontId="10" fillId="0" borderId="1" xfId="0" applyFont="1" applyBorder="1" applyAlignment="1">
      <alignment wrapText="1"/>
    </xf>
    <xf numFmtId="0" fontId="8" fillId="0" borderId="1" xfId="0" applyFont="1" applyBorder="1"/>
    <xf numFmtId="0" fontId="0" fillId="0" borderId="1" xfId="0" applyBorder="1" applyAlignment="1">
      <alignment vertical="top" wrapText="1"/>
    </xf>
    <xf numFmtId="0" fontId="31" fillId="0" borderId="13" xfId="15" quotePrefix="1" applyFill="1" applyBorder="1" applyAlignment="1" applyProtection="1">
      <alignment horizontal="left" vertical="center" wrapText="1"/>
    </xf>
    <xf numFmtId="0" fontId="31" fillId="0" borderId="8" xfId="15" quotePrefix="1" applyFill="1" applyBorder="1" applyAlignment="1" applyProtection="1">
      <alignment horizontal="left" vertical="center" wrapText="1"/>
    </xf>
    <xf numFmtId="0" fontId="31" fillId="0" borderId="13" xfId="15" quotePrefix="1" applyFill="1" applyBorder="1" applyAlignment="1" applyProtection="1">
      <alignment horizontal="center" vertical="center" wrapText="1"/>
    </xf>
    <xf numFmtId="0" fontId="31" fillId="0" borderId="8" xfId="15" quotePrefix="1" applyFill="1" applyBorder="1" applyAlignment="1" applyProtection="1">
      <alignment horizontal="center" vertical="center" wrapText="1"/>
    </xf>
    <xf numFmtId="0" fontId="31" fillId="0" borderId="14" xfId="15" quotePrefix="1" applyFill="1" applyBorder="1" applyAlignment="1" applyProtection="1">
      <alignment horizontal="center" vertical="center" wrapText="1"/>
    </xf>
    <xf numFmtId="0" fontId="18" fillId="6" borderId="1" xfId="1" applyNumberFormat="1" applyFont="1" applyFill="1" applyBorder="1" applyAlignment="1" applyProtection="1">
      <alignment horizontal="center" vertical="center" wrapText="1"/>
    </xf>
    <xf numFmtId="0" fontId="38" fillId="17" borderId="1" xfId="0" applyFont="1" applyFill="1" applyBorder="1" applyAlignment="1">
      <alignment horizontal="left" vertical="center" wrapText="1"/>
    </xf>
    <xf numFmtId="0" fontId="36" fillId="17" borderId="1" xfId="0" applyFont="1" applyFill="1" applyBorder="1" applyAlignment="1">
      <alignment horizontal="left" vertical="center" wrapText="1"/>
    </xf>
    <xf numFmtId="0" fontId="8" fillId="0" borderId="3" xfId="0" applyFont="1" applyBorder="1" applyAlignment="1">
      <alignment horizontal="left" vertical="center" wrapText="1" indent="1"/>
    </xf>
    <xf numFmtId="0" fontId="8" fillId="0" borderId="5" xfId="0" applyFont="1" applyBorder="1" applyAlignment="1">
      <alignment horizontal="left" vertical="center" wrapText="1" inden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8" xfId="0" applyFont="1" applyBorder="1" applyAlignment="1">
      <alignment horizontal="left" vertical="center" wrapText="1"/>
    </xf>
    <xf numFmtId="0" fontId="0" fillId="0" borderId="8" xfId="0" applyBorder="1" applyAlignment="1">
      <alignment horizontal="left" vertical="center" wrapText="1"/>
    </xf>
    <xf numFmtId="0" fontId="8" fillId="7" borderId="6" xfId="0" applyFont="1" applyFill="1" applyBorder="1" applyAlignment="1" applyProtection="1">
      <alignment horizontal="center" vertical="center" wrapText="1"/>
      <protection locked="0"/>
    </xf>
    <xf numFmtId="0" fontId="8" fillId="7" borderId="2" xfId="0" applyFont="1" applyFill="1" applyBorder="1" applyAlignment="1" applyProtection="1">
      <alignment horizontal="center" vertical="center" wrapText="1"/>
      <protection locked="0"/>
    </xf>
    <xf numFmtId="0" fontId="8" fillId="7" borderId="4" xfId="0" applyFont="1" applyFill="1" applyBorder="1" applyAlignment="1" applyProtection="1">
      <alignment horizontal="center" vertical="center" wrapText="1"/>
      <protection locked="0"/>
    </xf>
    <xf numFmtId="0" fontId="0" fillId="2" borderId="0" xfId="0" quotePrefix="1" applyFill="1" applyAlignment="1">
      <alignment horizontal="center" vertical="center" wrapText="1"/>
    </xf>
    <xf numFmtId="0" fontId="18" fillId="6" borderId="13" xfId="1" applyNumberFormat="1" applyFont="1" applyFill="1" applyBorder="1" applyAlignment="1">
      <alignment horizontal="center" vertical="center" wrapText="1"/>
    </xf>
    <xf numFmtId="0" fontId="18" fillId="6" borderId="8" xfId="1" applyNumberFormat="1" applyFont="1" applyFill="1" applyBorder="1" applyAlignment="1">
      <alignment horizontal="center" vertical="center" wrapText="1"/>
    </xf>
    <xf numFmtId="0" fontId="18" fillId="6" borderId="11" xfId="1" applyNumberFormat="1" applyFont="1" applyFill="1" applyBorder="1" applyAlignment="1">
      <alignment horizontal="center" vertical="center" wrapText="1"/>
    </xf>
    <xf numFmtId="0" fontId="18" fillId="6" borderId="0" xfId="1" applyNumberFormat="1" applyFont="1" applyFill="1" applyBorder="1" applyAlignment="1">
      <alignment horizontal="center" vertical="center" wrapText="1"/>
    </xf>
    <xf numFmtId="0" fontId="31" fillId="17" borderId="0" xfId="15" quotePrefix="1" applyFill="1" applyBorder="1" applyAlignment="1">
      <alignment horizontal="left" vertical="top" wrapText="1"/>
    </xf>
    <xf numFmtId="0" fontId="8" fillId="7" borderId="6" xfId="0" applyFont="1" applyFill="1" applyBorder="1" applyAlignment="1" applyProtection="1">
      <alignment vertical="center" wrapText="1"/>
      <protection locked="0"/>
    </xf>
    <xf numFmtId="0" fontId="8" fillId="7" borderId="15" xfId="0" applyFont="1" applyFill="1" applyBorder="1" applyAlignment="1" applyProtection="1">
      <alignment vertical="center" wrapText="1"/>
      <protection locked="0"/>
    </xf>
    <xf numFmtId="0" fontId="8" fillId="7" borderId="2" xfId="0" applyFont="1" applyFill="1" applyBorder="1" applyAlignment="1" applyProtection="1">
      <alignment vertical="center" wrapText="1"/>
      <protection locked="0"/>
    </xf>
    <xf numFmtId="0" fontId="8" fillId="7" borderId="6" xfId="0" applyFont="1" applyFill="1" applyBorder="1" applyAlignment="1" applyProtection="1">
      <alignment vertical="center"/>
      <protection locked="0"/>
    </xf>
    <xf numFmtId="0" fontId="8" fillId="7" borderId="15" xfId="0" applyFont="1" applyFill="1" applyBorder="1" applyAlignment="1" applyProtection="1">
      <alignment vertical="center"/>
      <protection locked="0"/>
    </xf>
    <xf numFmtId="0" fontId="8" fillId="7" borderId="2" xfId="0" applyFont="1" applyFill="1" applyBorder="1" applyAlignment="1" applyProtection="1">
      <alignment vertical="center"/>
      <protection locked="0"/>
    </xf>
    <xf numFmtId="0" fontId="27" fillId="6" borderId="3" xfId="1" applyNumberFormat="1" applyFont="1" applyFill="1" applyBorder="1" applyAlignment="1" applyProtection="1">
      <alignment horizontal="center" vertical="center" wrapText="1"/>
    </xf>
    <xf numFmtId="0" fontId="27" fillId="6" borderId="4" xfId="1" applyNumberFormat="1" applyFont="1" applyFill="1" applyBorder="1" applyAlignment="1" applyProtection="1">
      <alignment horizontal="center" vertical="center" wrapText="1"/>
    </xf>
    <xf numFmtId="0" fontId="27" fillId="6" borderId="5" xfId="1" applyNumberFormat="1" applyFont="1" applyFill="1" applyBorder="1" applyAlignment="1" applyProtection="1">
      <alignment horizontal="center" vertical="center" wrapText="1"/>
    </xf>
    <xf numFmtId="0" fontId="8" fillId="7" borderId="3" xfId="0" applyFont="1" applyFill="1" applyBorder="1" applyAlignment="1">
      <alignment horizontal="left" vertical="center" wrapText="1"/>
    </xf>
    <xf numFmtId="0" fontId="8" fillId="7" borderId="4" xfId="0" applyFont="1" applyFill="1" applyBorder="1" applyAlignment="1">
      <alignment horizontal="left" vertical="center" wrapText="1"/>
    </xf>
    <xf numFmtId="0" fontId="8" fillId="7" borderId="5" xfId="0" applyFont="1" applyFill="1" applyBorder="1" applyAlignment="1">
      <alignment horizontal="left" vertical="center" wrapText="1"/>
    </xf>
    <xf numFmtId="0" fontId="27" fillId="6" borderId="3" xfId="1" applyNumberFormat="1" applyFont="1" applyFill="1" applyBorder="1" applyAlignment="1" applyProtection="1">
      <alignment horizontal="left" vertical="center" wrapText="1"/>
    </xf>
    <xf numFmtId="0" fontId="27" fillId="6" borderId="4" xfId="1" applyNumberFormat="1" applyFont="1" applyFill="1" applyBorder="1" applyAlignment="1" applyProtection="1">
      <alignment horizontal="left" vertical="center" wrapText="1"/>
    </xf>
    <xf numFmtId="0" fontId="27" fillId="6" borderId="5" xfId="1" applyNumberFormat="1" applyFont="1" applyFill="1" applyBorder="1" applyAlignment="1" applyProtection="1">
      <alignment horizontal="left" vertical="center" wrapText="1"/>
    </xf>
    <xf numFmtId="0" fontId="7" fillId="0" borderId="0" xfId="0" quotePrefix="1" applyFont="1" applyAlignment="1">
      <alignment horizontal="left" vertical="top" wrapText="1"/>
    </xf>
    <xf numFmtId="0" fontId="7" fillId="0" borderId="0" xfId="0" quotePrefix="1" applyFont="1" applyAlignment="1">
      <alignment horizontal="left"/>
    </xf>
    <xf numFmtId="0" fontId="39" fillId="2" borderId="0" xfId="6" applyFont="1" applyFill="1" applyAlignment="1">
      <alignment horizontal="center" vertical="center"/>
    </xf>
    <xf numFmtId="1" fontId="7" fillId="9" borderId="1" xfId="0" quotePrefix="1" applyNumberFormat="1" applyFont="1" applyFill="1" applyBorder="1" applyAlignment="1" applyProtection="1">
      <alignment horizontal="left" vertical="center" wrapText="1"/>
      <protection locked="0"/>
    </xf>
  </cellXfs>
  <cellStyles count="26">
    <cellStyle name="40% - Accent1" xfId="9" builtinId="31"/>
    <cellStyle name="40% - Accent1 2" xfId="17" xr:uid="{00000000-0005-0000-0000-000001000000}"/>
    <cellStyle name="40% - Accent4" xfId="12" builtinId="43"/>
    <cellStyle name="40% - Accent4 2" xfId="18" xr:uid="{00000000-0005-0000-0000-000003000000}"/>
    <cellStyle name="60% - Accent2" xfId="10" builtinId="36"/>
    <cellStyle name="Accent1" xfId="8" builtinId="29"/>
    <cellStyle name="Accent4" xfId="11" builtinId="41"/>
    <cellStyle name="Accent6" xfId="13" builtinId="49"/>
    <cellStyle name="Comma 2" xfId="7" xr:uid="{00000000-0005-0000-0000-000008000000}"/>
    <cellStyle name="Heading 2" xfId="4" builtinId="17"/>
    <cellStyle name="Heading 3" xfId="5" builtinId="18"/>
    <cellStyle name="Heading 4" xfId="1" builtinId="19"/>
    <cellStyle name="Hyperlink" xfId="3" builtinId="8"/>
    <cellStyle name="Hyperlink 2" xfId="21" xr:uid="{2DC8AD3C-74BD-4E8C-9D4B-722C5EF15495}"/>
    <cellStyle name="Input" xfId="2" builtinId="20"/>
    <cellStyle name="Neutral" xfId="15" builtinId="28"/>
    <cellStyle name="Normal" xfId="0" builtinId="0"/>
    <cellStyle name="Normal 2" xfId="6" xr:uid="{00000000-0005-0000-0000-000010000000}"/>
    <cellStyle name="Normal 2 2" xfId="23" xr:uid="{5493AC63-3FF9-4F4A-8FED-B2C2AC9F6BBF}"/>
    <cellStyle name="Normal 2 3" xfId="25" xr:uid="{8B2B8556-BFD5-4C95-984E-D08EE818B3A4}"/>
    <cellStyle name="Normal 3" xfId="14" xr:uid="{00000000-0005-0000-0000-000011000000}"/>
    <cellStyle name="Normal 3 2" xfId="22" xr:uid="{BA79FB4B-7055-4F67-92A9-49E6FBF8A96D}"/>
    <cellStyle name="Normal 4" xfId="20" xr:uid="{E5A2D285-9A29-442E-BE1E-59EDF3C485E0}"/>
    <cellStyle name="Normal_Sheet1" xfId="16" xr:uid="{00000000-0005-0000-0000-000012000000}"/>
    <cellStyle name="Percent" xfId="24" builtinId="5"/>
    <cellStyle name="Text_CEPATNEI" xfId="19" xr:uid="{00000000-0005-0000-0000-000013000000}"/>
  </cellStyles>
  <dxfs count="3">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s>
  <tableStyles count="0" defaultTableStyle="TableStyleMedium9" defaultPivotStyle="PivotStyleLight16"/>
  <colors>
    <mruColors>
      <color rgb="FFCCFFCC"/>
      <color rgb="FFCCFFFF"/>
      <color rgb="FFFFCC99"/>
      <color rgb="FFFFBE82"/>
      <color rgb="FFB4FFCC"/>
      <color rgb="FFB8D2BB"/>
      <color rgb="FF91FFCC"/>
      <color rgb="FF8CFFCC"/>
      <color rgb="FFCCCCFF"/>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74084</xdr:colOff>
      <xdr:row>1</xdr:row>
      <xdr:rowOff>9524</xdr:rowOff>
    </xdr:from>
    <xdr:to>
      <xdr:col>5</xdr:col>
      <xdr:colOff>328083</xdr:colOff>
      <xdr:row>26</xdr:row>
      <xdr:rowOff>66674</xdr:rowOff>
    </xdr:to>
    <xdr:sp macro="" textlink="">
      <xdr:nvSpPr>
        <xdr:cNvPr id="2" name="Rectangle 1">
          <a:extLst>
            <a:ext uri="{FF2B5EF4-FFF2-40B4-BE49-F238E27FC236}">
              <a16:creationId xmlns:a16="http://schemas.microsoft.com/office/drawing/2014/main" id="{00000000-0008-0000-0B00-000002000000}"/>
            </a:ext>
          </a:extLst>
        </xdr:cNvPr>
        <xdr:cNvSpPr/>
      </xdr:nvSpPr>
      <xdr:spPr>
        <a:xfrm>
          <a:off x="74084" y="348191"/>
          <a:ext cx="5609166" cy="4025900"/>
        </a:xfrm>
        <a:prstGeom prst="rect">
          <a:avLst/>
        </a:prstGeom>
        <a:solidFill>
          <a:srgbClr val="CCFFFF"/>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l"/>
          <a:r>
            <a:rPr lang="en-GB" sz="900" b="1">
              <a:solidFill>
                <a:sysClr val="windowText" lastClr="000000"/>
              </a:solidFill>
            </a:rPr>
            <a:t>Notes:</a:t>
          </a:r>
        </a:p>
        <a:p>
          <a:r>
            <a:rPr lang="en-GB" sz="900">
              <a:solidFill>
                <a:sysClr val="windowText" lastClr="000000"/>
              </a:solidFill>
              <a:effectLst/>
              <a:latin typeface="+mn-lt"/>
              <a:ea typeface="+mn-ea"/>
              <a:cs typeface="+mn-cs"/>
            </a:rPr>
            <a:t>There are a few governing rules that should be applied:</a:t>
          </a:r>
        </a:p>
        <a:p>
          <a:endParaRPr lang="en-GB" sz="900">
            <a:solidFill>
              <a:sysClr val="windowText" lastClr="000000"/>
            </a:solidFill>
            <a:effectLst/>
            <a:latin typeface="+mn-lt"/>
            <a:ea typeface="+mn-ea"/>
            <a:cs typeface="+mn-cs"/>
          </a:endParaRPr>
        </a:p>
        <a:p>
          <a:r>
            <a:rPr lang="en-GB" sz="900">
              <a:solidFill>
                <a:sysClr val="windowText" lastClr="000000"/>
              </a:solidFill>
              <a:effectLst/>
              <a:latin typeface="+mn-lt"/>
              <a:ea typeface="+mn-ea"/>
              <a:cs typeface="+mn-cs"/>
            </a:rPr>
            <a:t>Specific notes for application of or tariffss:</a:t>
          </a:r>
        </a:p>
        <a:p>
          <a:pPr lvl="1"/>
          <a:r>
            <a:rPr lang="en-GB" sz="900">
              <a:solidFill>
                <a:sysClr val="windowText" lastClr="000000"/>
              </a:solidFill>
              <a:effectLst/>
              <a:latin typeface="+mn-lt"/>
              <a:ea typeface="+mn-ea"/>
              <a:cs typeface="+mn-cs"/>
            </a:rPr>
            <a:t>All tariffs are all delinked and set time bands are applied in place of the TPR’s timebands.</a:t>
          </a:r>
        </a:p>
        <a:p>
          <a:endParaRPr lang="en-GB" sz="900">
            <a:solidFill>
              <a:sysClr val="windowText" lastClr="000000"/>
            </a:solidFill>
            <a:effectLst/>
            <a:latin typeface="+mn-lt"/>
            <a:ea typeface="+mn-ea"/>
            <a:cs typeface="+mn-cs"/>
          </a:endParaRPr>
        </a:p>
        <a:p>
          <a:endParaRPr lang="en-GB" sz="900">
            <a:solidFill>
              <a:sysClr val="windowText" lastClr="000000"/>
            </a:solidFill>
            <a:effectLst/>
            <a:latin typeface="+mn-lt"/>
            <a:ea typeface="+mn-ea"/>
            <a:cs typeface="+mn-cs"/>
          </a:endParaRPr>
        </a:p>
        <a:p>
          <a:r>
            <a:rPr lang="en-GB" sz="900">
              <a:solidFill>
                <a:sysClr val="windowText" lastClr="000000"/>
              </a:solidFill>
              <a:effectLst/>
              <a:latin typeface="+mn-lt"/>
              <a:ea typeface="+mn-ea"/>
              <a:cs typeface="+mn-cs"/>
            </a:rPr>
            <a:t>The following rules apply when allocating tariffs in DNO areas.</a:t>
          </a:r>
        </a:p>
        <a:p>
          <a:pPr lvl="1"/>
          <a:r>
            <a:rPr lang="en-GB" sz="900">
              <a:solidFill>
                <a:sysClr val="windowText" lastClr="000000"/>
              </a:solidFill>
              <a:effectLst/>
              <a:latin typeface="+mn-lt"/>
              <a:ea typeface="+mn-ea"/>
              <a:cs typeface="+mn-cs"/>
            </a:rPr>
            <a:t>1, G and U should be applied straight to the appropriate SSC  to identify generation and UMS tariffs.</a:t>
          </a:r>
        </a:p>
        <a:p>
          <a:pPr lvl="1"/>
          <a:r>
            <a:rPr lang="en-GB" sz="900">
              <a:solidFill>
                <a:sysClr val="windowText" lastClr="000000"/>
              </a:solidFill>
              <a:effectLst/>
              <a:latin typeface="+mn-lt"/>
              <a:ea typeface="+mn-ea"/>
              <a:cs typeface="+mn-cs"/>
            </a:rPr>
            <a:t>Then considering the SSC</a:t>
          </a:r>
          <a:r>
            <a:rPr lang="en-GB" sz="900" baseline="0">
              <a:solidFill>
                <a:sysClr val="windowText" lastClr="000000"/>
              </a:solidFill>
              <a:effectLst/>
              <a:latin typeface="+mn-lt"/>
              <a:ea typeface="+mn-ea"/>
              <a:cs typeface="+mn-cs"/>
            </a:rPr>
            <a:t> </a:t>
          </a:r>
          <a:r>
            <a:rPr lang="en-GB" sz="900">
              <a:solidFill>
                <a:sysClr val="windowText" lastClr="000000"/>
              </a:solidFill>
              <a:effectLst/>
              <a:latin typeface="+mn-lt"/>
              <a:ea typeface="+mn-ea"/>
              <a:cs typeface="+mn-cs"/>
            </a:rPr>
            <a:t>alongside the PC.</a:t>
          </a:r>
        </a:p>
        <a:p>
          <a:pPr lvl="1"/>
          <a:r>
            <a:rPr lang="en-GB" sz="900">
              <a:solidFill>
                <a:sysClr val="windowText" lastClr="000000"/>
              </a:solidFill>
              <a:effectLst/>
              <a:latin typeface="+mn-lt"/>
              <a:ea typeface="+mn-ea"/>
              <a:cs typeface="+mn-cs"/>
            </a:rPr>
            <a:t>2, PC1s should be labelled Domestic Aggregated.</a:t>
          </a:r>
        </a:p>
        <a:p>
          <a:pPr lvl="1"/>
          <a:r>
            <a:rPr lang="en-GB" sz="900">
              <a:solidFill>
                <a:sysClr val="windowText" lastClr="000000"/>
              </a:solidFill>
              <a:effectLst/>
              <a:latin typeface="+mn-lt"/>
              <a:ea typeface="+mn-ea"/>
              <a:cs typeface="+mn-cs"/>
            </a:rPr>
            <a:t>3, PC2s with SSCs with A/R should be labelled Domestic Aggregated (related MPAN).</a:t>
          </a:r>
        </a:p>
        <a:p>
          <a:pPr lvl="1"/>
          <a:r>
            <a:rPr lang="en-GB" sz="900">
              <a:solidFill>
                <a:sysClr val="windowText" lastClr="000000"/>
              </a:solidFill>
              <a:effectLst/>
              <a:latin typeface="+mn-lt"/>
              <a:ea typeface="+mn-ea"/>
              <a:cs typeface="+mn-cs"/>
            </a:rPr>
            <a:t>4, Remaining PC2s should be labelled Domestic Aggregated.</a:t>
          </a:r>
        </a:p>
        <a:p>
          <a:pPr lvl="1"/>
          <a:r>
            <a:rPr lang="en-GB" sz="900">
              <a:solidFill>
                <a:sysClr val="windowText" lastClr="000000"/>
              </a:solidFill>
              <a:effectLst/>
              <a:latin typeface="+mn-lt"/>
              <a:ea typeface="+mn-ea"/>
              <a:cs typeface="+mn-cs"/>
            </a:rPr>
            <a:t>5, PC3s should be labelled Non Domestic Aggregated.</a:t>
          </a:r>
        </a:p>
        <a:p>
          <a:pPr lvl="1"/>
          <a:r>
            <a:rPr lang="en-GB" sz="900">
              <a:solidFill>
                <a:sysClr val="windowText" lastClr="000000"/>
              </a:solidFill>
              <a:effectLst/>
              <a:latin typeface="+mn-lt"/>
              <a:ea typeface="+mn-ea"/>
              <a:cs typeface="+mn-cs"/>
            </a:rPr>
            <a:t>6, PC4s with SSCs with A/R should be labelled Non Domestic Aggregated (related MPAN).</a:t>
          </a:r>
        </a:p>
        <a:p>
          <a:pPr lvl="1"/>
          <a:r>
            <a:rPr lang="en-GB" sz="900">
              <a:solidFill>
                <a:sysClr val="windowText" lastClr="000000"/>
              </a:solidFill>
              <a:effectLst/>
              <a:latin typeface="+mn-lt"/>
              <a:ea typeface="+mn-ea"/>
              <a:cs typeface="+mn-cs"/>
            </a:rPr>
            <a:t>7, Remaining PC4s should be labelled Non Domestic Aggregated.</a:t>
          </a:r>
        </a:p>
        <a:p>
          <a:pPr lvl="1"/>
          <a:r>
            <a:rPr lang="en-GB" sz="900">
              <a:solidFill>
                <a:sysClr val="windowText" lastClr="000000"/>
              </a:solidFill>
              <a:effectLst/>
              <a:latin typeface="+mn-lt"/>
              <a:ea typeface="+mn-ea"/>
              <a:cs typeface="+mn-cs"/>
            </a:rPr>
            <a:t>8, PC5 – 8s should be labelled</a:t>
          </a:r>
          <a:r>
            <a:rPr lang="en-GB" sz="900" baseline="0">
              <a:solidFill>
                <a:sysClr val="windowText" lastClr="000000"/>
              </a:solidFill>
              <a:effectLst/>
              <a:latin typeface="+mn-lt"/>
              <a:ea typeface="+mn-ea"/>
              <a:cs typeface="+mn-cs"/>
            </a:rPr>
            <a:t> </a:t>
          </a:r>
          <a:r>
            <a:rPr lang="en-GB" sz="900">
              <a:solidFill>
                <a:sysClr val="windowText" lastClr="000000"/>
              </a:solidFill>
              <a:effectLst/>
              <a:latin typeface="+mn-lt"/>
              <a:ea typeface="+mn-ea"/>
              <a:cs typeface="+mn-cs"/>
            </a:rPr>
            <a:t>Non Domestic Aggregated.</a:t>
          </a:r>
        </a:p>
        <a:p>
          <a:r>
            <a:rPr lang="en-GB" sz="900">
              <a:solidFill>
                <a:sysClr val="windowText" lastClr="000000"/>
              </a:solidFill>
              <a:effectLst/>
              <a:latin typeface="+mn-lt"/>
              <a:ea typeface="+mn-ea"/>
              <a:cs typeface="+mn-cs"/>
            </a:rPr>
            <a:t> </a:t>
          </a:r>
        </a:p>
        <a:p>
          <a:endParaRPr lang="en-GB" sz="900">
            <a:solidFill>
              <a:sysClr val="windowText" lastClr="000000"/>
            </a:solidFill>
            <a:effectLst/>
            <a:latin typeface="+mn-lt"/>
            <a:ea typeface="+mn-ea"/>
            <a:cs typeface="+mn-cs"/>
          </a:endParaRPr>
        </a:p>
        <a:p>
          <a:r>
            <a:rPr lang="en-GB" sz="900">
              <a:solidFill>
                <a:sysClr val="windowText" lastClr="000000"/>
              </a:solidFill>
              <a:effectLst/>
              <a:latin typeface="+mn-lt"/>
              <a:ea typeface="+mn-ea"/>
              <a:cs typeface="+mn-cs"/>
            </a:rPr>
            <a:t>Common decode:</a:t>
          </a:r>
        </a:p>
        <a:p>
          <a:pPr lvl="1"/>
          <a:r>
            <a:rPr lang="en-GB" sz="900">
              <a:solidFill>
                <a:sysClr val="windowText" lastClr="000000"/>
              </a:solidFill>
              <a:effectLst/>
              <a:latin typeface="+mn-lt"/>
              <a:ea typeface="+mn-ea"/>
              <a:cs typeface="+mn-cs"/>
            </a:rPr>
            <a:t>A: Aggregated - replaces the Day &amp; Night rates (1 &amp; 2)</a:t>
          </a:r>
        </a:p>
        <a:p>
          <a:pPr lvl="1"/>
          <a:r>
            <a:rPr lang="en-GB" sz="900">
              <a:solidFill>
                <a:sysClr val="windowText" lastClr="000000"/>
              </a:solidFill>
              <a:effectLst/>
              <a:latin typeface="+mn-lt"/>
              <a:ea typeface="+mn-ea"/>
              <a:cs typeface="+mn-cs"/>
            </a:rPr>
            <a:t>A/R: Aggregated if on PC1</a:t>
          </a:r>
          <a:r>
            <a:rPr lang="en-GB" sz="900" baseline="0">
              <a:solidFill>
                <a:sysClr val="windowText" lastClr="000000"/>
              </a:solidFill>
              <a:effectLst/>
              <a:latin typeface="+mn-lt"/>
              <a:ea typeface="+mn-ea"/>
              <a:cs typeface="+mn-cs"/>
            </a:rPr>
            <a:t> / PC3 / PC5 / PC6 / PC7 / PC8 </a:t>
          </a:r>
          <a:r>
            <a:rPr lang="en-GB" sz="900">
              <a:solidFill>
                <a:sysClr val="windowText" lastClr="000000"/>
              </a:solidFill>
              <a:effectLst/>
              <a:latin typeface="+mn-lt"/>
              <a:ea typeface="+mn-ea"/>
              <a:cs typeface="+mn-cs"/>
            </a:rPr>
            <a:t> or Aggregated (related MPAN) if on PC2 / PC4</a:t>
          </a:r>
        </a:p>
        <a:p>
          <a:pPr lvl="1"/>
          <a:r>
            <a:rPr lang="en-GB" sz="900">
              <a:solidFill>
                <a:sysClr val="windowText" lastClr="000000"/>
              </a:solidFill>
              <a:effectLst/>
              <a:latin typeface="+mn-lt"/>
              <a:ea typeface="+mn-ea"/>
              <a:cs typeface="+mn-cs"/>
            </a:rPr>
            <a:t>G: Generation</a:t>
          </a:r>
        </a:p>
        <a:p>
          <a:pPr lvl="1"/>
          <a:r>
            <a:rPr lang="en-GB" sz="900">
              <a:solidFill>
                <a:sysClr val="windowText" lastClr="000000"/>
              </a:solidFill>
              <a:effectLst/>
              <a:latin typeface="+mn-lt"/>
              <a:ea typeface="+mn-ea"/>
              <a:cs typeface="+mn-cs"/>
            </a:rPr>
            <a:t>U: Unmetered</a:t>
          </a:r>
          <a:r>
            <a:rPr lang="en-GB" sz="900" baseline="0">
              <a:solidFill>
                <a:sysClr val="windowText" lastClr="000000"/>
              </a:solidFill>
              <a:effectLst/>
              <a:latin typeface="+mn-lt"/>
              <a:ea typeface="+mn-ea"/>
              <a:cs typeface="+mn-cs"/>
            </a:rPr>
            <a:t> Supplies</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25401</xdr:colOff>
      <xdr:row>24</xdr:row>
      <xdr:rowOff>117476</xdr:rowOff>
    </xdr:from>
    <xdr:to>
      <xdr:col>9</xdr:col>
      <xdr:colOff>92076</xdr:colOff>
      <xdr:row>31</xdr:row>
      <xdr:rowOff>73026</xdr:rowOff>
    </xdr:to>
    <xdr:sp macro="" textlink="">
      <xdr:nvSpPr>
        <xdr:cNvPr id="2" name="TextBox 1">
          <a:extLst>
            <a:ext uri="{FF2B5EF4-FFF2-40B4-BE49-F238E27FC236}">
              <a16:creationId xmlns:a16="http://schemas.microsoft.com/office/drawing/2014/main" id="{00000000-0008-0000-0D00-000002000000}"/>
            </a:ext>
          </a:extLst>
        </xdr:cNvPr>
        <xdr:cNvSpPr txBox="1"/>
      </xdr:nvSpPr>
      <xdr:spPr>
        <a:xfrm>
          <a:off x="184151" y="8769351"/>
          <a:ext cx="8242300" cy="1066800"/>
        </a:xfrm>
        <a:prstGeom prst="rect">
          <a:avLst/>
        </a:prstGeom>
        <a:solidFill>
          <a:srgbClr val="CCFFCC"/>
        </a:solidFill>
        <a:ln/>
      </xdr:spPr>
      <xdr:style>
        <a:lnRef idx="1">
          <a:schemeClr val="accent1"/>
        </a:lnRef>
        <a:fillRef idx="3">
          <a:schemeClr val="accent1"/>
        </a:fillRef>
        <a:effectRef idx="2">
          <a:schemeClr val="accent1"/>
        </a:effectRef>
        <a:fontRef idx="minor">
          <a:schemeClr val="lt1"/>
        </a:fontRef>
      </xdr:style>
      <xdr:txBody>
        <a:bodyPr vertOverflow="clip" horzOverflow="clip" wrap="square" rtlCol="0" anchor="t"/>
        <a:lstStyle/>
        <a:p>
          <a:r>
            <a:rPr lang="en-GB" sz="1100">
              <a:solidFill>
                <a:sysClr val="windowText" lastClr="000000"/>
              </a:solidFill>
            </a:rPr>
            <a:t>Note:</a:t>
          </a:r>
        </a:p>
        <a:p>
          <a:r>
            <a:rPr lang="en-GB" sz="1100" i="1">
              <a:solidFill>
                <a:schemeClr val="dk1"/>
              </a:solidFill>
              <a:effectLst/>
              <a:latin typeface="+mn-lt"/>
              <a:ea typeface="+mn-ea"/>
              <a:cs typeface="+mn-cs"/>
            </a:rPr>
            <a:t>For the purpose of forecasting the exceeded capacity charge, the input in this calculator uses the average daily exceeded capacity as this reduces the calculators complexity, however as per the Use of System Charging Statement, the exceeded portion of the capacity will be charged at the exceeded capacity charge p/kVA/day rate, based on the difference between the MIC/MEC and the actual capacity used.  This will be charged for the full duration of the month in which the breach occurs.”</a:t>
          </a:r>
          <a:endParaRPr lang="en-GB" sz="1100">
            <a:solidFill>
              <a:schemeClr val="dk1"/>
            </a:solidFill>
            <a:effectLst/>
            <a:latin typeface="+mn-lt"/>
            <a:ea typeface="+mn-ea"/>
            <a:cs typeface="+mn-cs"/>
          </a:endParaRPr>
        </a:p>
        <a:p>
          <a:endParaRPr lang="en-GB"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H28"/>
  <sheetViews>
    <sheetView showGridLines="0" zoomScaleNormal="100" zoomScaleSheetLayoutView="100" workbookViewId="0">
      <selection activeCell="G8" sqref="G8"/>
    </sheetView>
  </sheetViews>
  <sheetFormatPr defaultRowHeight="12.75" x14ac:dyDescent="0.2"/>
  <cols>
    <col min="1" max="1" width="70.28515625" customWidth="1"/>
    <col min="2" max="2" width="42.140625" customWidth="1"/>
    <col min="3" max="3" width="28" customWidth="1"/>
    <col min="4" max="4" width="18.140625" customWidth="1"/>
    <col min="5" max="5" width="21.5703125" customWidth="1"/>
  </cols>
  <sheetData>
    <row r="1" spans="1:8" x14ac:dyDescent="0.2">
      <c r="A1" s="25"/>
      <c r="B1" s="25"/>
      <c r="C1" s="25"/>
      <c r="D1" s="25"/>
      <c r="E1" s="25"/>
    </row>
    <row r="2" spans="1:8" ht="16.5" x14ac:dyDescent="0.2">
      <c r="A2" s="133" t="s">
        <v>150</v>
      </c>
      <c r="B2" s="63"/>
      <c r="C2" s="63"/>
      <c r="D2" s="63"/>
      <c r="E2" s="63"/>
    </row>
    <row r="3" spans="1:8" ht="15" x14ac:dyDescent="0.2">
      <c r="A3" s="63"/>
      <c r="B3" s="130" t="s">
        <v>151</v>
      </c>
      <c r="C3" s="129" t="s">
        <v>152</v>
      </c>
      <c r="D3" s="129" t="s">
        <v>28</v>
      </c>
      <c r="E3" s="129" t="s">
        <v>27</v>
      </c>
    </row>
    <row r="4" spans="1:8" ht="15" x14ac:dyDescent="0.2">
      <c r="A4" s="64" t="s">
        <v>150</v>
      </c>
      <c r="B4" s="29" t="s">
        <v>745</v>
      </c>
      <c r="C4" s="29" t="s">
        <v>1364</v>
      </c>
      <c r="D4" s="29" t="s">
        <v>1365</v>
      </c>
      <c r="E4" s="29" t="s">
        <v>149</v>
      </c>
    </row>
    <row r="5" spans="1:8" x14ac:dyDescent="0.2">
      <c r="A5" s="63"/>
      <c r="B5" s="63"/>
      <c r="C5" s="63"/>
      <c r="D5" s="63"/>
      <c r="E5" s="63"/>
    </row>
    <row r="6" spans="1:8" ht="16.5" x14ac:dyDescent="0.2">
      <c r="A6" s="66" t="s">
        <v>22</v>
      </c>
      <c r="B6" s="63"/>
      <c r="C6" s="63"/>
      <c r="D6" s="63"/>
      <c r="E6" s="63"/>
    </row>
    <row r="7" spans="1:8" ht="15" x14ac:dyDescent="0.2">
      <c r="A7" s="67" t="s">
        <v>23</v>
      </c>
      <c r="B7" s="256" t="s">
        <v>24</v>
      </c>
      <c r="C7" s="256"/>
      <c r="D7" s="256"/>
      <c r="E7" s="256"/>
    </row>
    <row r="8" spans="1:8" ht="30" customHeight="1" x14ac:dyDescent="0.2">
      <c r="A8" s="71" t="s">
        <v>201</v>
      </c>
      <c r="B8" s="254" t="s">
        <v>190</v>
      </c>
      <c r="C8" s="254"/>
      <c r="D8" s="254"/>
      <c r="E8" s="254"/>
    </row>
    <row r="9" spans="1:8" ht="30" customHeight="1" x14ac:dyDescent="0.2">
      <c r="A9" s="71" t="s">
        <v>720</v>
      </c>
      <c r="B9" s="254" t="str">
        <f>"Annex 2 contains the charges to Designated EHV Properties and charges applied to LDNOs with Designated EHV Properties/end-users embedded in networks within the " &amp;B4 &amp;" Licence area."</f>
        <v>Annex 2 contains the charges to Designated EHV Properties and charges applied to LDNOs with Designated EHV Properties/end-users embedded in networks within the SP Manweb Licence area.</v>
      </c>
      <c r="C9" s="254"/>
      <c r="D9" s="254"/>
      <c r="E9" s="254"/>
    </row>
    <row r="10" spans="1:8" ht="30" customHeight="1" x14ac:dyDescent="0.2">
      <c r="A10" s="71" t="s">
        <v>63</v>
      </c>
      <c r="B10" s="254" t="s">
        <v>26</v>
      </c>
      <c r="C10" s="254"/>
      <c r="D10" s="254"/>
      <c r="E10" s="254"/>
    </row>
    <row r="11" spans="1:8" ht="61.5" customHeight="1" x14ac:dyDescent="0.2">
      <c r="A11" s="71" t="s">
        <v>64</v>
      </c>
      <c r="B11" s="254" t="str">
        <f>"Annex 4 contains charges that are levied on the owner of an embedded network within the "&amp;B4&amp;" Licence area. "&amp;"Electricity suppliers and consumers who have properties connected to an embedded network should contact the embedded network owner to determine their distribution charges."&amp;" The charges listed in this table are not payable by domestic consumers, business consumers or electricity suppliers."</f>
        <v>Annex 4 contains charges that are levied on the owner of an embedded network within the SP Manweb Licence area. Electricity suppliers and consumers who have properties connected to an embedded network should contact the embedded network owner to determine their distribution charges. The charges listed in this table are not payable by domestic consumers, business consumers or electricity suppliers.</v>
      </c>
      <c r="C11" s="254"/>
      <c r="D11" s="254"/>
      <c r="E11" s="254"/>
      <c r="F11" s="251"/>
      <c r="G11" s="251"/>
      <c r="H11" s="251"/>
    </row>
    <row r="12" spans="1:8" ht="86.25" customHeight="1" x14ac:dyDescent="0.2">
      <c r="A12" s="71" t="s">
        <v>44</v>
      </c>
      <c r="B12" s="254" t="s">
        <v>164</v>
      </c>
      <c r="C12" s="254"/>
      <c r="D12" s="254"/>
      <c r="E12" s="254"/>
    </row>
    <row r="13" spans="1:8" ht="33.75" customHeight="1" x14ac:dyDescent="0.2">
      <c r="A13" s="71" t="s">
        <v>165</v>
      </c>
      <c r="B13" s="254" t="str">
        <f>"Annex 6 contains the charges for new or amended Designated EHV Properties and charges applied to LDNOs with new or amended Designated EHV Properties/end-users embedded in networks within the " &amp;B4 &amp;" Licence area."</f>
        <v>Annex 6 contains the charges for new or amended Designated EHV Properties and charges applied to LDNOs with new or amended Designated EHV Properties/end-users embedded in networks within the SP Manweb Licence area.</v>
      </c>
      <c r="C13" s="254"/>
      <c r="D13" s="254"/>
      <c r="E13" s="254"/>
    </row>
    <row r="14" spans="1:8" ht="33.75" customHeight="1" x14ac:dyDescent="0.2">
      <c r="A14" s="172" t="s">
        <v>497</v>
      </c>
      <c r="B14" s="254" t="s">
        <v>498</v>
      </c>
      <c r="C14" s="254"/>
      <c r="D14" s="254"/>
      <c r="E14" s="254"/>
    </row>
    <row r="15" spans="1:8" ht="29.25" customHeight="1" x14ac:dyDescent="0.2">
      <c r="A15" s="71" t="s">
        <v>57</v>
      </c>
      <c r="B15" s="254" t="s">
        <v>135</v>
      </c>
      <c r="C15" s="254"/>
      <c r="D15" s="254"/>
      <c r="E15" s="254"/>
    </row>
    <row r="16" spans="1:8" ht="29.25" customHeight="1" x14ac:dyDescent="0.2">
      <c r="A16" s="172" t="s">
        <v>721</v>
      </c>
      <c r="B16" s="254" t="s">
        <v>722</v>
      </c>
      <c r="C16" s="254"/>
      <c r="D16" s="254"/>
      <c r="E16" s="254"/>
    </row>
    <row r="17" spans="1:5" ht="29.25" customHeight="1" x14ac:dyDescent="0.2">
      <c r="A17" s="71" t="s">
        <v>611</v>
      </c>
      <c r="B17" s="254" t="s">
        <v>613</v>
      </c>
      <c r="C17" s="254"/>
      <c r="D17" s="254"/>
      <c r="E17" s="254"/>
    </row>
    <row r="18" spans="1:5" ht="29.25" customHeight="1" x14ac:dyDescent="0.2">
      <c r="A18" s="71" t="s">
        <v>723</v>
      </c>
      <c r="B18" s="254" t="s">
        <v>724</v>
      </c>
      <c r="C18" s="254"/>
      <c r="D18" s="254"/>
      <c r="E18" s="254"/>
    </row>
    <row r="19" spans="1:5" ht="30" customHeight="1" x14ac:dyDescent="0.2">
      <c r="A19" s="71" t="s">
        <v>109</v>
      </c>
      <c r="B19" s="254" t="s">
        <v>108</v>
      </c>
      <c r="C19" s="254"/>
      <c r="D19" s="254"/>
      <c r="E19" s="254"/>
    </row>
    <row r="20" spans="1:5" x14ac:dyDescent="0.2">
      <c r="A20" s="63"/>
      <c r="B20" s="63"/>
      <c r="C20" s="63"/>
      <c r="D20" s="63"/>
      <c r="E20" s="63"/>
    </row>
    <row r="21" spans="1:5" ht="15" x14ac:dyDescent="0.2">
      <c r="A21" s="68" t="s">
        <v>32</v>
      </c>
      <c r="B21" s="63"/>
      <c r="C21" s="63"/>
      <c r="D21" s="63"/>
      <c r="E21" s="63"/>
    </row>
    <row r="22" spans="1:5" ht="15" x14ac:dyDescent="0.2">
      <c r="A22" s="67"/>
      <c r="B22" s="255"/>
      <c r="C22" s="255"/>
      <c r="D22" s="255"/>
      <c r="E22" s="255"/>
    </row>
    <row r="23" spans="1:5" ht="32.25" customHeight="1" x14ac:dyDescent="0.2">
      <c r="A23" s="252" t="s">
        <v>92</v>
      </c>
      <c r="B23" s="253"/>
      <c r="C23" s="253"/>
      <c r="D23" s="253"/>
      <c r="E23" s="253"/>
    </row>
    <row r="24" spans="1:5" x14ac:dyDescent="0.2">
      <c r="A24" s="63"/>
      <c r="B24" s="63"/>
      <c r="C24" s="63"/>
      <c r="D24" s="63"/>
      <c r="E24" s="63"/>
    </row>
    <row r="25" spans="1:5" ht="15" x14ac:dyDescent="0.2">
      <c r="A25" s="69" t="s">
        <v>33</v>
      </c>
      <c r="B25" s="63"/>
      <c r="C25" s="63"/>
      <c r="D25" s="63"/>
      <c r="E25" s="63"/>
    </row>
    <row r="26" spans="1:5" ht="15" x14ac:dyDescent="0.2">
      <c r="A26" s="65"/>
      <c r="B26" s="255"/>
      <c r="C26" s="255"/>
      <c r="D26" s="255"/>
      <c r="E26" s="255"/>
    </row>
    <row r="27" spans="1:5" ht="28.5" customHeight="1" x14ac:dyDescent="0.2">
      <c r="A27" s="252" t="s">
        <v>65</v>
      </c>
      <c r="B27" s="253"/>
      <c r="C27" s="253"/>
      <c r="D27" s="253"/>
      <c r="E27" s="253"/>
    </row>
    <row r="28" spans="1:5" ht="28.5" customHeight="1" x14ac:dyDescent="0.2">
      <c r="A28" s="250" t="s">
        <v>148</v>
      </c>
      <c r="B28" s="250"/>
      <c r="C28" s="250"/>
      <c r="D28" s="250"/>
      <c r="E28" s="250"/>
    </row>
  </sheetData>
  <customSheetViews>
    <customSheetView guid="{5032A364-B81A-48DA-88DA-AB3B86B47EE9}">
      <selection activeCell="A12" sqref="A12"/>
      <pageMargins left="0.7" right="0.7" top="0.75" bottom="0.75" header="0.3" footer="0.3"/>
    </customSheetView>
  </customSheetViews>
  <mergeCells count="19">
    <mergeCell ref="B8:E8"/>
    <mergeCell ref="B9:E9"/>
    <mergeCell ref="B10:E10"/>
    <mergeCell ref="B11:E11"/>
    <mergeCell ref="B7:E7"/>
    <mergeCell ref="A28:E28"/>
    <mergeCell ref="F11:H11"/>
    <mergeCell ref="A23:E23"/>
    <mergeCell ref="A27:E27"/>
    <mergeCell ref="B12:E12"/>
    <mergeCell ref="B15:E15"/>
    <mergeCell ref="B13:E13"/>
    <mergeCell ref="B19:E19"/>
    <mergeCell ref="B22:E22"/>
    <mergeCell ref="B26:E26"/>
    <mergeCell ref="B14:E14"/>
    <mergeCell ref="B17:E17"/>
    <mergeCell ref="B16:E16"/>
    <mergeCell ref="B18:E18"/>
  </mergeCells>
  <hyperlinks>
    <hyperlink ref="A8" location="'Annex 1 LV, HV and UMS charges'!A1" display="Annex 1 LV, HV and Unmetered Supplies charges" xr:uid="{00000000-0004-0000-0000-000000000000}"/>
    <hyperlink ref="A9" location="'Annex 2 Designated EHV charges'!A1" display="Annex 2 Designated EHV charges" xr:uid="{00000000-0004-0000-0000-000001000000}"/>
    <hyperlink ref="A10" location="'Annex 3 Preserved charges'!A1" display="Annex 3 Preserved charges" xr:uid="{00000000-0004-0000-0000-000002000000}"/>
    <hyperlink ref="A11" location="'Annex 4 LDNO charges'!A1" display="Annex 4 LDNO charges" xr:uid="{00000000-0004-0000-0000-000003000000}"/>
    <hyperlink ref="A12" location="'Annex 5 LLFs'!A1" display="Annex 5 LLFs" xr:uid="{00000000-0004-0000-0000-000004000000}"/>
    <hyperlink ref="A15" location="'Nodal prices'!A1" display="Nodal prices" xr:uid="{00000000-0004-0000-0000-000005000000}"/>
    <hyperlink ref="A13" location="'Annex 6 New or Amended EHV'!A1" display="Annex 6  Charges for New or Amended Designated EHV Properties" xr:uid="{00000000-0004-0000-0000-000006000000}"/>
    <hyperlink ref="A19" location="'Charge Calculator'!B10" display="Charge calculator" xr:uid="{00000000-0004-0000-0000-000007000000}"/>
    <hyperlink ref="A14" location="'Annex 7 Pass-Through Costs'!A1" display="Annex 7  Fixed adders for Supplier of Last Resort and Eligible Bad Debt pass-through costs" xr:uid="{00000000-0004-0000-0000-000008000000}"/>
    <hyperlink ref="A17" location="'Residual Charging Bands'!A1" display="Residual Charging Bandings" xr:uid="{00000000-0004-0000-0000-000009000000}"/>
    <hyperlink ref="A16" location="'SSC unit rate lookup'!A1" display="SSC unit rate lookup" xr:uid="{1137C865-7AA7-4BB5-88BB-3FDAFDFC8644}"/>
    <hyperlink ref="A18" location="'TNUoS Mapping'!A1" display="TNUoS Mapping" xr:uid="{7B39D133-5C8D-462E-8E9D-07F5E99313CF}"/>
  </hyperlinks>
  <pageMargins left="0.70866141732283472" right="0.70866141732283472" top="0.74803149606299213" bottom="0.74803149606299213" header="0.31496062992125984" footer="0.31496062992125984"/>
  <pageSetup paperSize="9" scale="64" orientation="landscape" r:id="rId1"/>
  <headerFooter>
    <oddFooter>&amp;C&amp;1#&amp;"Calibri"&amp;12&amp;K008000Internal Use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O45"/>
  <sheetViews>
    <sheetView topLeftCell="A14" zoomScale="70" zoomScaleNormal="70" zoomScaleSheetLayoutView="100" workbookViewId="0">
      <selection activeCell="F10" sqref="F10"/>
    </sheetView>
  </sheetViews>
  <sheetFormatPr defaultColWidth="9.140625" defaultRowHeight="27.75" customHeight="1" x14ac:dyDescent="0.2"/>
  <cols>
    <col min="1" max="1" width="49" style="2" bestFit="1" customWidth="1"/>
    <col min="2" max="2" width="24.5703125" style="3" customWidth="1"/>
    <col min="3" max="3" width="9.7109375" style="2" customWidth="1"/>
    <col min="4" max="4" width="16" style="2" customWidth="1"/>
    <col min="5" max="7" width="16" style="3" customWidth="1"/>
    <col min="8" max="9" width="16" style="9" customWidth="1"/>
    <col min="10" max="10" width="16" style="5" customWidth="1"/>
    <col min="11" max="11" width="17.85546875" style="6" customWidth="1"/>
    <col min="12" max="12" width="1.28515625" style="4" customWidth="1"/>
    <col min="13" max="17" width="15.5703125" style="2" customWidth="1"/>
    <col min="18" max="16384" width="9.140625" style="2"/>
  </cols>
  <sheetData>
    <row r="1" spans="1:15" ht="27.75" customHeight="1" x14ac:dyDescent="0.2">
      <c r="A1" s="89" t="s">
        <v>25</v>
      </c>
      <c r="B1" s="258"/>
      <c r="C1" s="259"/>
      <c r="D1" s="259"/>
      <c r="E1" s="257"/>
      <c r="F1" s="257"/>
      <c r="G1" s="257"/>
      <c r="H1" s="257"/>
      <c r="I1" s="257"/>
      <c r="J1" s="257"/>
      <c r="K1" s="257"/>
      <c r="L1" s="2"/>
    </row>
    <row r="2" spans="1:15" ht="27" customHeight="1" x14ac:dyDescent="0.2">
      <c r="A2" s="265" t="str">
        <f>Overview!B4&amp; " - Effective from "&amp;Overview!D4&amp;" - "&amp;Overview!E4&amp;" LV and HV charges"</f>
        <v>SP Manweb - Effective from 1 April 2027 - Final LV and HV charges</v>
      </c>
      <c r="B2" s="265"/>
      <c r="C2" s="265"/>
      <c r="D2" s="265"/>
      <c r="E2" s="265"/>
      <c r="F2" s="265"/>
      <c r="G2" s="265"/>
      <c r="H2" s="265"/>
      <c r="I2" s="265"/>
      <c r="J2" s="265"/>
      <c r="K2" s="265"/>
      <c r="L2" s="2"/>
    </row>
    <row r="3" spans="1:15" s="73" customFormat="1" ht="15" customHeight="1" x14ac:dyDescent="0.2">
      <c r="A3" s="80"/>
      <c r="B3" s="80"/>
      <c r="C3" s="80"/>
      <c r="D3" s="80"/>
      <c r="E3" s="80"/>
      <c r="F3" s="80"/>
      <c r="G3" s="80"/>
      <c r="H3" s="80"/>
      <c r="I3" s="80"/>
      <c r="J3" s="80"/>
      <c r="K3" s="80"/>
      <c r="L3" s="48"/>
    </row>
    <row r="4" spans="1:15" ht="27" customHeight="1" x14ac:dyDescent="0.2">
      <c r="A4" s="265" t="s">
        <v>184</v>
      </c>
      <c r="B4" s="265"/>
      <c r="C4" s="265"/>
      <c r="D4" s="265"/>
      <c r="E4" s="265"/>
      <c r="F4" s="80"/>
      <c r="G4" s="265" t="s">
        <v>185</v>
      </c>
      <c r="H4" s="265"/>
      <c r="I4" s="265"/>
      <c r="J4" s="265"/>
      <c r="K4" s="265"/>
    </row>
    <row r="5" spans="1:15" ht="28.5" customHeight="1" x14ac:dyDescent="0.2">
      <c r="A5" s="72" t="s">
        <v>14</v>
      </c>
      <c r="B5" s="77" t="s">
        <v>82</v>
      </c>
      <c r="C5" s="266" t="s">
        <v>83</v>
      </c>
      <c r="D5" s="267"/>
      <c r="E5" s="74" t="s">
        <v>84</v>
      </c>
      <c r="F5" s="80"/>
      <c r="G5" s="269"/>
      <c r="H5" s="270"/>
      <c r="I5" s="78" t="s">
        <v>89</v>
      </c>
      <c r="J5" s="79" t="s">
        <v>90</v>
      </c>
      <c r="K5" s="74" t="s">
        <v>84</v>
      </c>
    </row>
    <row r="6" spans="1:15" ht="65.25" customHeight="1" x14ac:dyDescent="0.2">
      <c r="A6" s="75" t="s">
        <v>85</v>
      </c>
      <c r="B6" s="188" t="s">
        <v>727</v>
      </c>
      <c r="C6" s="268" t="s">
        <v>730</v>
      </c>
      <c r="D6" s="268"/>
      <c r="E6" s="188" t="s">
        <v>729</v>
      </c>
      <c r="F6" s="80"/>
      <c r="G6" s="260" t="s">
        <v>86</v>
      </c>
      <c r="H6" s="260"/>
      <c r="I6" s="187"/>
      <c r="J6" s="188" t="s">
        <v>728</v>
      </c>
      <c r="K6" s="188" t="s">
        <v>729</v>
      </c>
    </row>
    <row r="7" spans="1:15" ht="65.25" customHeight="1" x14ac:dyDescent="0.2">
      <c r="A7" s="75" t="s">
        <v>21</v>
      </c>
      <c r="B7" s="187"/>
      <c r="C7" s="268" t="s">
        <v>731</v>
      </c>
      <c r="D7" s="268"/>
      <c r="E7" s="188" t="s">
        <v>736</v>
      </c>
      <c r="F7" s="80"/>
      <c r="G7" s="260" t="s">
        <v>87</v>
      </c>
      <c r="H7" s="260"/>
      <c r="I7" s="188" t="s">
        <v>727</v>
      </c>
      <c r="J7" s="188" t="s">
        <v>730</v>
      </c>
      <c r="K7" s="188" t="s">
        <v>729</v>
      </c>
    </row>
    <row r="8" spans="1:15" ht="65.25" customHeight="1" x14ac:dyDescent="0.2">
      <c r="A8" s="76" t="s">
        <v>19</v>
      </c>
      <c r="B8" s="261" t="s">
        <v>20</v>
      </c>
      <c r="C8" s="262"/>
      <c r="D8" s="262"/>
      <c r="E8" s="263"/>
      <c r="F8" s="80"/>
      <c r="G8" s="260" t="s">
        <v>734</v>
      </c>
      <c r="H8" s="260"/>
      <c r="I8" s="187" t="s">
        <v>733</v>
      </c>
      <c r="J8" s="188" t="s">
        <v>728</v>
      </c>
      <c r="K8" s="188" t="s">
        <v>729</v>
      </c>
    </row>
    <row r="9" spans="1:15" s="73" customFormat="1" ht="36" customHeight="1" x14ac:dyDescent="0.2">
      <c r="F9" s="80"/>
      <c r="G9" s="260" t="s">
        <v>93</v>
      </c>
      <c r="H9" s="260"/>
      <c r="I9" s="23"/>
      <c r="J9" s="188" t="s">
        <v>731</v>
      </c>
      <c r="K9" s="188" t="s">
        <v>732</v>
      </c>
      <c r="L9" s="48"/>
    </row>
    <row r="10" spans="1:15" s="73" customFormat="1" ht="27" customHeight="1" x14ac:dyDescent="0.2">
      <c r="A10" s="80"/>
      <c r="B10" s="80"/>
      <c r="C10" s="80"/>
      <c r="D10" s="80"/>
      <c r="E10" s="80"/>
      <c r="F10" s="80"/>
      <c r="G10" s="264" t="s">
        <v>19</v>
      </c>
      <c r="H10" s="264"/>
      <c r="I10" s="261" t="s">
        <v>20</v>
      </c>
      <c r="J10" s="262"/>
      <c r="K10" s="263"/>
      <c r="L10" s="48"/>
    </row>
    <row r="11" spans="1:15" s="73" customFormat="1" ht="12.75" customHeight="1" x14ac:dyDescent="0.2">
      <c r="A11" s="80"/>
      <c r="B11" s="80"/>
      <c r="C11" s="80"/>
      <c r="D11" s="80"/>
      <c r="E11" s="80"/>
      <c r="F11" s="80"/>
      <c r="G11" s="80"/>
      <c r="H11" s="80"/>
      <c r="I11" s="80"/>
      <c r="J11" s="80"/>
      <c r="K11" s="80"/>
      <c r="L11" s="48"/>
    </row>
    <row r="12" spans="1:15" ht="78.75" customHeight="1" x14ac:dyDescent="0.2">
      <c r="A12" s="28" t="s">
        <v>153</v>
      </c>
      <c r="B12" s="16" t="s">
        <v>1530</v>
      </c>
      <c r="C12" s="16" t="s">
        <v>29</v>
      </c>
      <c r="D12" s="51" t="s">
        <v>187</v>
      </c>
      <c r="E12" s="51" t="s">
        <v>189</v>
      </c>
      <c r="F12" s="51" t="s">
        <v>188</v>
      </c>
      <c r="G12" s="16" t="s">
        <v>30</v>
      </c>
      <c r="H12" s="16" t="s">
        <v>31</v>
      </c>
      <c r="I12" s="28" t="s">
        <v>154</v>
      </c>
      <c r="J12" s="16" t="s">
        <v>58</v>
      </c>
      <c r="K12" s="16" t="s">
        <v>1531</v>
      </c>
    </row>
    <row r="13" spans="1:15" ht="75" x14ac:dyDescent="0.2">
      <c r="A13" s="18" t="s">
        <v>693</v>
      </c>
      <c r="B13" s="41" t="s">
        <v>1216</v>
      </c>
      <c r="C13" s="179" t="s">
        <v>618</v>
      </c>
      <c r="D13" s="135">
        <v>15.968999999999999</v>
      </c>
      <c r="E13" s="136">
        <v>3.4540000000000002</v>
      </c>
      <c r="F13" s="137">
        <v>0.46400000000000002</v>
      </c>
      <c r="G13" s="43">
        <v>25.01</v>
      </c>
      <c r="H13" s="44"/>
      <c r="I13" s="44"/>
      <c r="J13" s="40"/>
      <c r="K13" s="41" t="s">
        <v>770</v>
      </c>
      <c r="O13" s="208"/>
    </row>
    <row r="14" spans="1:15" ht="45" x14ac:dyDescent="0.2">
      <c r="A14" s="18" t="s">
        <v>499</v>
      </c>
      <c r="B14" s="41" t="s">
        <v>746</v>
      </c>
      <c r="C14" s="173" t="s">
        <v>444</v>
      </c>
      <c r="D14" s="135">
        <v>15.968999999999999</v>
      </c>
      <c r="E14" s="136">
        <v>3.4540000000000002</v>
      </c>
      <c r="F14" s="137">
        <v>0.46400000000000002</v>
      </c>
      <c r="G14" s="44"/>
      <c r="H14" s="44"/>
      <c r="I14" s="44"/>
      <c r="J14" s="40"/>
      <c r="K14" s="41" t="s">
        <v>771</v>
      </c>
    </row>
    <row r="15" spans="1:15" ht="32.25" customHeight="1" x14ac:dyDescent="0.2">
      <c r="A15" s="18" t="s">
        <v>632</v>
      </c>
      <c r="B15" s="41" t="s">
        <v>1380</v>
      </c>
      <c r="C15" s="162" t="s">
        <v>617</v>
      </c>
      <c r="D15" s="135">
        <v>16.63</v>
      </c>
      <c r="E15" s="136">
        <v>3.597</v>
      </c>
      <c r="F15" s="137">
        <v>0.48299999999999998</v>
      </c>
      <c r="G15" s="43">
        <v>7.08</v>
      </c>
      <c r="H15" s="44"/>
      <c r="I15" s="44"/>
      <c r="J15" s="40"/>
      <c r="K15" s="41"/>
    </row>
    <row r="16" spans="1:15" ht="32.25" customHeight="1" x14ac:dyDescent="0.2">
      <c r="A16" s="18" t="s">
        <v>633</v>
      </c>
      <c r="B16" s="41" t="s">
        <v>1381</v>
      </c>
      <c r="C16" s="162" t="s">
        <v>617</v>
      </c>
      <c r="D16" s="135">
        <v>16.63</v>
      </c>
      <c r="E16" s="136">
        <v>3.597</v>
      </c>
      <c r="F16" s="137">
        <v>0.48299999999999998</v>
      </c>
      <c r="G16" s="43">
        <v>31.1</v>
      </c>
      <c r="H16" s="44"/>
      <c r="I16" s="44"/>
      <c r="J16" s="40"/>
      <c r="K16" s="41"/>
    </row>
    <row r="17" spans="1:11" ht="32.25" customHeight="1" x14ac:dyDescent="0.2">
      <c r="A17" s="18" t="s">
        <v>634</v>
      </c>
      <c r="B17" s="41" t="s">
        <v>1382</v>
      </c>
      <c r="C17" s="162" t="s">
        <v>617</v>
      </c>
      <c r="D17" s="135">
        <v>16.63</v>
      </c>
      <c r="E17" s="136">
        <v>3.597</v>
      </c>
      <c r="F17" s="137">
        <v>0.48299999999999998</v>
      </c>
      <c r="G17" s="43">
        <v>54.62</v>
      </c>
      <c r="H17" s="44"/>
      <c r="I17" s="44"/>
      <c r="J17" s="40"/>
      <c r="K17" s="41"/>
    </row>
    <row r="18" spans="1:11" ht="32.25" customHeight="1" x14ac:dyDescent="0.2">
      <c r="A18" s="18" t="s">
        <v>635</v>
      </c>
      <c r="B18" s="41" t="s">
        <v>1383</v>
      </c>
      <c r="C18" s="162" t="s">
        <v>617</v>
      </c>
      <c r="D18" s="135">
        <v>16.63</v>
      </c>
      <c r="E18" s="136">
        <v>3.597</v>
      </c>
      <c r="F18" s="137">
        <v>0.48299999999999998</v>
      </c>
      <c r="G18" s="43">
        <v>107.32</v>
      </c>
      <c r="H18" s="44"/>
      <c r="I18" s="44"/>
      <c r="J18" s="40"/>
      <c r="K18" s="41"/>
    </row>
    <row r="19" spans="1:11" ht="32.25" customHeight="1" x14ac:dyDescent="0.2">
      <c r="A19" s="18" t="s">
        <v>636</v>
      </c>
      <c r="B19" s="41" t="s">
        <v>1384</v>
      </c>
      <c r="C19" s="162" t="s">
        <v>617</v>
      </c>
      <c r="D19" s="135">
        <v>16.63</v>
      </c>
      <c r="E19" s="136">
        <v>3.597</v>
      </c>
      <c r="F19" s="137">
        <v>0.48299999999999998</v>
      </c>
      <c r="G19" s="43">
        <v>297.35000000000002</v>
      </c>
      <c r="H19" s="44"/>
      <c r="I19" s="44"/>
      <c r="J19" s="40"/>
      <c r="K19" s="41"/>
    </row>
    <row r="20" spans="1:11" ht="32.25" customHeight="1" x14ac:dyDescent="0.2">
      <c r="A20" s="18" t="s">
        <v>170</v>
      </c>
      <c r="B20" s="38">
        <v>212</v>
      </c>
      <c r="C20" s="173" t="s">
        <v>445</v>
      </c>
      <c r="D20" s="135">
        <v>16.63</v>
      </c>
      <c r="E20" s="136">
        <v>3.597</v>
      </c>
      <c r="F20" s="137">
        <v>0.48299999999999998</v>
      </c>
      <c r="G20" s="44"/>
      <c r="H20" s="44"/>
      <c r="I20" s="44"/>
      <c r="J20" s="40"/>
      <c r="K20" s="41" t="s">
        <v>772</v>
      </c>
    </row>
    <row r="21" spans="1:11" ht="32.25" customHeight="1" x14ac:dyDescent="0.2">
      <c r="A21" s="18" t="s">
        <v>500</v>
      </c>
      <c r="B21" s="41" t="s">
        <v>747</v>
      </c>
      <c r="C21" s="175">
        <v>0</v>
      </c>
      <c r="D21" s="135">
        <v>12.053000000000001</v>
      </c>
      <c r="E21" s="136">
        <v>2.3740000000000001</v>
      </c>
      <c r="F21" s="137">
        <v>0.307</v>
      </c>
      <c r="G21" s="43">
        <v>23.02</v>
      </c>
      <c r="H21" s="43">
        <v>6.92</v>
      </c>
      <c r="I21" s="134">
        <v>6.92</v>
      </c>
      <c r="J21" s="39">
        <v>0.64700000000000002</v>
      </c>
      <c r="K21" s="41"/>
    </row>
    <row r="22" spans="1:11" ht="32.25" customHeight="1" x14ac:dyDescent="0.2">
      <c r="A22" s="18" t="s">
        <v>501</v>
      </c>
      <c r="B22" s="41" t="s">
        <v>748</v>
      </c>
      <c r="C22" s="175">
        <v>0</v>
      </c>
      <c r="D22" s="135">
        <v>12.053000000000001</v>
      </c>
      <c r="E22" s="136">
        <v>2.3740000000000001</v>
      </c>
      <c r="F22" s="137">
        <v>0.307</v>
      </c>
      <c r="G22" s="43">
        <v>583.6</v>
      </c>
      <c r="H22" s="43">
        <v>6.92</v>
      </c>
      <c r="I22" s="134">
        <v>6.92</v>
      </c>
      <c r="J22" s="39">
        <v>0.64700000000000002</v>
      </c>
      <c r="K22" s="41"/>
    </row>
    <row r="23" spans="1:11" ht="32.25" customHeight="1" x14ac:dyDescent="0.2">
      <c r="A23" s="18" t="s">
        <v>502</v>
      </c>
      <c r="B23" s="41" t="s">
        <v>749</v>
      </c>
      <c r="C23" s="175">
        <v>0</v>
      </c>
      <c r="D23" s="135">
        <v>12.053000000000001</v>
      </c>
      <c r="E23" s="136">
        <v>2.3740000000000001</v>
      </c>
      <c r="F23" s="137">
        <v>0.307</v>
      </c>
      <c r="G23" s="43">
        <v>1081.44</v>
      </c>
      <c r="H23" s="43">
        <v>6.92</v>
      </c>
      <c r="I23" s="134">
        <v>6.92</v>
      </c>
      <c r="J23" s="39">
        <v>0.64700000000000002</v>
      </c>
      <c r="K23" s="41"/>
    </row>
    <row r="24" spans="1:11" ht="32.25" customHeight="1" x14ac:dyDescent="0.2">
      <c r="A24" s="18" t="s">
        <v>503</v>
      </c>
      <c r="B24" s="41" t="s">
        <v>750</v>
      </c>
      <c r="C24" s="175">
        <v>0</v>
      </c>
      <c r="D24" s="135">
        <v>12.053000000000001</v>
      </c>
      <c r="E24" s="136">
        <v>2.3740000000000001</v>
      </c>
      <c r="F24" s="137">
        <v>0.307</v>
      </c>
      <c r="G24" s="43">
        <v>1700.7</v>
      </c>
      <c r="H24" s="43">
        <v>6.92</v>
      </c>
      <c r="I24" s="134">
        <v>6.92</v>
      </c>
      <c r="J24" s="39">
        <v>0.64700000000000002</v>
      </c>
      <c r="K24" s="41"/>
    </row>
    <row r="25" spans="1:11" ht="32.25" customHeight="1" x14ac:dyDescent="0.2">
      <c r="A25" s="18" t="s">
        <v>504</v>
      </c>
      <c r="B25" s="41" t="s">
        <v>751</v>
      </c>
      <c r="C25" s="175">
        <v>0</v>
      </c>
      <c r="D25" s="135">
        <v>12.053000000000001</v>
      </c>
      <c r="E25" s="136">
        <v>2.3740000000000001</v>
      </c>
      <c r="F25" s="137">
        <v>0.307</v>
      </c>
      <c r="G25" s="43">
        <v>3884.98</v>
      </c>
      <c r="H25" s="43">
        <v>6.92</v>
      </c>
      <c r="I25" s="134">
        <v>6.92</v>
      </c>
      <c r="J25" s="39">
        <v>0.64700000000000002</v>
      </c>
      <c r="K25" s="41"/>
    </row>
    <row r="26" spans="1:11" ht="32.25" customHeight="1" x14ac:dyDescent="0.2">
      <c r="A26" s="18" t="s">
        <v>505</v>
      </c>
      <c r="B26" s="41" t="s">
        <v>752</v>
      </c>
      <c r="C26" s="175">
        <v>0</v>
      </c>
      <c r="D26" s="135">
        <v>8.7379999999999995</v>
      </c>
      <c r="E26" s="136">
        <v>1.391</v>
      </c>
      <c r="F26" s="137">
        <v>0.161</v>
      </c>
      <c r="G26" s="43">
        <v>8.1199999999999992</v>
      </c>
      <c r="H26" s="43">
        <v>10.74</v>
      </c>
      <c r="I26" s="134">
        <v>10.74</v>
      </c>
      <c r="J26" s="39">
        <v>0.36399999999999999</v>
      </c>
      <c r="K26" s="41"/>
    </row>
    <row r="27" spans="1:11" ht="32.25" customHeight="1" x14ac:dyDescent="0.2">
      <c r="A27" s="18" t="s">
        <v>506</v>
      </c>
      <c r="B27" s="41" t="s">
        <v>753</v>
      </c>
      <c r="C27" s="175">
        <v>0</v>
      </c>
      <c r="D27" s="135">
        <v>8.7379999999999995</v>
      </c>
      <c r="E27" s="136">
        <v>1.391</v>
      </c>
      <c r="F27" s="137">
        <v>0.161</v>
      </c>
      <c r="G27" s="43">
        <v>568.71</v>
      </c>
      <c r="H27" s="43">
        <v>10.74</v>
      </c>
      <c r="I27" s="134">
        <v>10.74</v>
      </c>
      <c r="J27" s="39">
        <v>0.36399999999999999</v>
      </c>
      <c r="K27" s="41"/>
    </row>
    <row r="28" spans="1:11" ht="32.25" customHeight="1" x14ac:dyDescent="0.2">
      <c r="A28" s="18" t="s">
        <v>507</v>
      </c>
      <c r="B28" s="41" t="s">
        <v>754</v>
      </c>
      <c r="C28" s="175">
        <v>0</v>
      </c>
      <c r="D28" s="135">
        <v>8.7379999999999995</v>
      </c>
      <c r="E28" s="136">
        <v>1.391</v>
      </c>
      <c r="F28" s="137">
        <v>0.161</v>
      </c>
      <c r="G28" s="43">
        <v>1066.55</v>
      </c>
      <c r="H28" s="43">
        <v>10.74</v>
      </c>
      <c r="I28" s="134">
        <v>10.74</v>
      </c>
      <c r="J28" s="39">
        <v>0.36399999999999999</v>
      </c>
      <c r="K28" s="41"/>
    </row>
    <row r="29" spans="1:11" ht="32.25" customHeight="1" x14ac:dyDescent="0.2">
      <c r="A29" s="18" t="s">
        <v>508</v>
      </c>
      <c r="B29" s="41" t="s">
        <v>755</v>
      </c>
      <c r="C29" s="175">
        <v>0</v>
      </c>
      <c r="D29" s="135">
        <v>8.7379999999999995</v>
      </c>
      <c r="E29" s="136">
        <v>1.391</v>
      </c>
      <c r="F29" s="137">
        <v>0.161</v>
      </c>
      <c r="G29" s="43">
        <v>1685.81</v>
      </c>
      <c r="H29" s="43">
        <v>10.74</v>
      </c>
      <c r="I29" s="134">
        <v>10.74</v>
      </c>
      <c r="J29" s="39">
        <v>0.36399999999999999</v>
      </c>
      <c r="K29" s="41"/>
    </row>
    <row r="30" spans="1:11" ht="32.25" customHeight="1" x14ac:dyDescent="0.2">
      <c r="A30" s="18" t="s">
        <v>509</v>
      </c>
      <c r="B30" s="41" t="s">
        <v>756</v>
      </c>
      <c r="C30" s="175">
        <v>0</v>
      </c>
      <c r="D30" s="135">
        <v>8.7379999999999995</v>
      </c>
      <c r="E30" s="136">
        <v>1.391</v>
      </c>
      <c r="F30" s="137">
        <v>0.161</v>
      </c>
      <c r="G30" s="43">
        <v>3870.09</v>
      </c>
      <c r="H30" s="43">
        <v>10.74</v>
      </c>
      <c r="I30" s="134">
        <v>10.74</v>
      </c>
      <c r="J30" s="39">
        <v>0.36399999999999999</v>
      </c>
      <c r="K30" s="41"/>
    </row>
    <row r="31" spans="1:11" ht="32.25" customHeight="1" x14ac:dyDescent="0.2">
      <c r="A31" s="18" t="s">
        <v>510</v>
      </c>
      <c r="B31" s="41" t="s">
        <v>757</v>
      </c>
      <c r="C31" s="175">
        <v>0</v>
      </c>
      <c r="D31" s="135">
        <v>6.875</v>
      </c>
      <c r="E31" s="136">
        <v>1.004</v>
      </c>
      <c r="F31" s="137">
        <v>0.104</v>
      </c>
      <c r="G31" s="43">
        <v>122.99</v>
      </c>
      <c r="H31" s="43">
        <v>9.98</v>
      </c>
      <c r="I31" s="134">
        <v>9.98</v>
      </c>
      <c r="J31" s="39">
        <v>0.26100000000000001</v>
      </c>
      <c r="K31" s="41"/>
    </row>
    <row r="32" spans="1:11" ht="32.25" customHeight="1" x14ac:dyDescent="0.2">
      <c r="A32" s="18" t="s">
        <v>511</v>
      </c>
      <c r="B32" s="41" t="s">
        <v>758</v>
      </c>
      <c r="C32" s="175">
        <v>0</v>
      </c>
      <c r="D32" s="135">
        <v>6.875</v>
      </c>
      <c r="E32" s="136">
        <v>1.004</v>
      </c>
      <c r="F32" s="137">
        <v>0.104</v>
      </c>
      <c r="G32" s="43">
        <v>3164.03</v>
      </c>
      <c r="H32" s="43">
        <v>9.98</v>
      </c>
      <c r="I32" s="134">
        <v>9.98</v>
      </c>
      <c r="J32" s="39">
        <v>0.26100000000000001</v>
      </c>
      <c r="K32" s="41"/>
    </row>
    <row r="33" spans="1:11" ht="32.25" customHeight="1" x14ac:dyDescent="0.2">
      <c r="A33" s="18" t="s">
        <v>512</v>
      </c>
      <c r="B33" s="41" t="s">
        <v>759</v>
      </c>
      <c r="C33" s="175">
        <v>0</v>
      </c>
      <c r="D33" s="135">
        <v>6.875</v>
      </c>
      <c r="E33" s="136">
        <v>1.004</v>
      </c>
      <c r="F33" s="137">
        <v>0.104</v>
      </c>
      <c r="G33" s="43">
        <v>9369.42</v>
      </c>
      <c r="H33" s="43">
        <v>9.98</v>
      </c>
      <c r="I33" s="134">
        <v>9.98</v>
      </c>
      <c r="J33" s="39">
        <v>0.26100000000000001</v>
      </c>
      <c r="K33" s="41"/>
    </row>
    <row r="34" spans="1:11" ht="32.25" customHeight="1" x14ac:dyDescent="0.2">
      <c r="A34" s="18" t="s">
        <v>513</v>
      </c>
      <c r="B34" s="41" t="s">
        <v>760</v>
      </c>
      <c r="C34" s="175">
        <v>0</v>
      </c>
      <c r="D34" s="135">
        <v>6.875</v>
      </c>
      <c r="E34" s="136">
        <v>1.004</v>
      </c>
      <c r="F34" s="137">
        <v>0.104</v>
      </c>
      <c r="G34" s="43">
        <v>20533.79</v>
      </c>
      <c r="H34" s="43">
        <v>9.98</v>
      </c>
      <c r="I34" s="134">
        <v>9.98</v>
      </c>
      <c r="J34" s="39">
        <v>0.26100000000000001</v>
      </c>
      <c r="K34" s="41"/>
    </row>
    <row r="35" spans="1:11" ht="32.25" customHeight="1" x14ac:dyDescent="0.2">
      <c r="A35" s="18" t="s">
        <v>514</v>
      </c>
      <c r="B35" s="41" t="s">
        <v>761</v>
      </c>
      <c r="C35" s="175">
        <v>0</v>
      </c>
      <c r="D35" s="135">
        <v>6.875</v>
      </c>
      <c r="E35" s="136">
        <v>1.004</v>
      </c>
      <c r="F35" s="137">
        <v>0.104</v>
      </c>
      <c r="G35" s="43">
        <v>39330.22</v>
      </c>
      <c r="H35" s="43">
        <v>9.98</v>
      </c>
      <c r="I35" s="134">
        <v>9.98</v>
      </c>
      <c r="J35" s="39">
        <v>0.26100000000000001</v>
      </c>
      <c r="K35" s="41"/>
    </row>
    <row r="36" spans="1:11" ht="32.25" customHeight="1" x14ac:dyDescent="0.2">
      <c r="A36" s="18" t="s">
        <v>174</v>
      </c>
      <c r="B36" s="41" t="s">
        <v>762</v>
      </c>
      <c r="C36" s="175" t="s">
        <v>446</v>
      </c>
      <c r="D36" s="138">
        <v>35.737000000000002</v>
      </c>
      <c r="E36" s="139">
        <v>5.57</v>
      </c>
      <c r="F36" s="137">
        <v>3.0169999999999999</v>
      </c>
      <c r="G36" s="44"/>
      <c r="H36" s="44"/>
      <c r="I36" s="44"/>
      <c r="J36" s="40"/>
      <c r="K36" s="41" t="s">
        <v>773</v>
      </c>
    </row>
    <row r="37" spans="1:11" ht="27.75" customHeight="1" x14ac:dyDescent="0.2">
      <c r="A37" s="18" t="s">
        <v>175</v>
      </c>
      <c r="B37" s="42" t="s">
        <v>763</v>
      </c>
      <c r="C37" s="174">
        <v>0</v>
      </c>
      <c r="D37" s="135">
        <v>-11.134</v>
      </c>
      <c r="E37" s="136">
        <v>-2.4079999999999999</v>
      </c>
      <c r="F37" s="137">
        <v>-0.32400000000000001</v>
      </c>
      <c r="G37" s="43">
        <v>0</v>
      </c>
      <c r="H37" s="44"/>
      <c r="I37" s="44"/>
      <c r="J37" s="40"/>
      <c r="K37" s="41"/>
    </row>
    <row r="38" spans="1:11" ht="27.75" customHeight="1" x14ac:dyDescent="0.2">
      <c r="A38" s="18" t="s">
        <v>176</v>
      </c>
      <c r="B38" s="41">
        <v>780</v>
      </c>
      <c r="C38" s="175">
        <v>0</v>
      </c>
      <c r="D38" s="135">
        <v>-9.5030000000000001</v>
      </c>
      <c r="E38" s="136">
        <v>-1.9390000000000001</v>
      </c>
      <c r="F38" s="137">
        <v>-0.255</v>
      </c>
      <c r="G38" s="43">
        <v>0</v>
      </c>
      <c r="H38" s="44"/>
      <c r="I38" s="44"/>
      <c r="J38" s="40"/>
      <c r="K38" s="41"/>
    </row>
    <row r="39" spans="1:11" ht="27.75" customHeight="1" x14ac:dyDescent="0.2">
      <c r="A39" s="18" t="s">
        <v>177</v>
      </c>
      <c r="B39" s="41" t="s">
        <v>764</v>
      </c>
      <c r="C39" s="175">
        <v>0</v>
      </c>
      <c r="D39" s="135">
        <v>-11.134</v>
      </c>
      <c r="E39" s="136">
        <v>-2.4079999999999999</v>
      </c>
      <c r="F39" s="137">
        <v>-0.32400000000000001</v>
      </c>
      <c r="G39" s="43">
        <v>0</v>
      </c>
      <c r="H39" s="44"/>
      <c r="I39" s="44"/>
      <c r="J39" s="39">
        <v>0.61</v>
      </c>
      <c r="K39" s="41"/>
    </row>
    <row r="40" spans="1:11" ht="27.75" customHeight="1" x14ac:dyDescent="0.2">
      <c r="A40" s="18" t="s">
        <v>178</v>
      </c>
      <c r="B40" s="41" t="s">
        <v>765</v>
      </c>
      <c r="C40" s="175">
        <v>0</v>
      </c>
      <c r="D40" s="135">
        <v>-11.134</v>
      </c>
      <c r="E40" s="136">
        <v>-2.4079999999999999</v>
      </c>
      <c r="F40" s="137">
        <v>-0.32400000000000001</v>
      </c>
      <c r="G40" s="43">
        <v>0</v>
      </c>
      <c r="H40" s="44"/>
      <c r="I40" s="44"/>
      <c r="J40" s="40"/>
      <c r="K40" s="41"/>
    </row>
    <row r="41" spans="1:11" ht="27.75" customHeight="1" x14ac:dyDescent="0.2">
      <c r="A41" s="18" t="s">
        <v>179</v>
      </c>
      <c r="B41" s="41" t="s">
        <v>766</v>
      </c>
      <c r="C41" s="175">
        <v>0</v>
      </c>
      <c r="D41" s="135">
        <v>-9.5030000000000001</v>
      </c>
      <c r="E41" s="136">
        <v>-1.9390000000000001</v>
      </c>
      <c r="F41" s="137">
        <v>-0.255</v>
      </c>
      <c r="G41" s="43">
        <v>0</v>
      </c>
      <c r="H41" s="44"/>
      <c r="I41" s="44"/>
      <c r="J41" s="39">
        <v>0.52600000000000002</v>
      </c>
      <c r="K41" s="41"/>
    </row>
    <row r="42" spans="1:11" ht="27.75" customHeight="1" x14ac:dyDescent="0.2">
      <c r="A42" s="18" t="s">
        <v>180</v>
      </c>
      <c r="B42" s="41" t="s">
        <v>767</v>
      </c>
      <c r="C42" s="175">
        <v>0</v>
      </c>
      <c r="D42" s="135">
        <v>-9.5030000000000001</v>
      </c>
      <c r="E42" s="136">
        <v>-1.9390000000000001</v>
      </c>
      <c r="F42" s="137">
        <v>-0.255</v>
      </c>
      <c r="G42" s="43">
        <v>0</v>
      </c>
      <c r="H42" s="44"/>
      <c r="I42" s="44"/>
      <c r="J42" s="40"/>
      <c r="K42" s="41"/>
    </row>
    <row r="43" spans="1:11" ht="27.75" customHeight="1" x14ac:dyDescent="0.2">
      <c r="A43" s="18" t="s">
        <v>181</v>
      </c>
      <c r="B43" s="41" t="s">
        <v>768</v>
      </c>
      <c r="C43" s="175">
        <v>0</v>
      </c>
      <c r="D43" s="135">
        <v>-7.0570000000000004</v>
      </c>
      <c r="E43" s="136">
        <v>-1.123</v>
      </c>
      <c r="F43" s="137">
        <v>-0.13</v>
      </c>
      <c r="G43" s="43">
        <v>89.81</v>
      </c>
      <c r="H43" s="44"/>
      <c r="I43" s="44"/>
      <c r="J43" s="39">
        <v>0.44600000000000001</v>
      </c>
      <c r="K43" s="41"/>
    </row>
    <row r="44" spans="1:11" ht="27.75" customHeight="1" x14ac:dyDescent="0.2">
      <c r="A44" s="18" t="s">
        <v>182</v>
      </c>
      <c r="B44" s="41" t="s">
        <v>769</v>
      </c>
      <c r="C44" s="175">
        <v>0</v>
      </c>
      <c r="D44" s="135">
        <v>-7.0570000000000004</v>
      </c>
      <c r="E44" s="136">
        <v>-1.123</v>
      </c>
      <c r="F44" s="137">
        <v>-0.13</v>
      </c>
      <c r="G44" s="43">
        <v>89.81</v>
      </c>
      <c r="H44" s="44"/>
      <c r="I44" s="44"/>
      <c r="J44" s="40"/>
      <c r="K44" s="41"/>
    </row>
    <row r="45" spans="1:11" ht="7.5" customHeight="1" x14ac:dyDescent="0.2">
      <c r="C45" s="3"/>
    </row>
  </sheetData>
  <customSheetViews>
    <customSheetView guid="{5032A364-B81A-48DA-88DA-AB3B86B47EE9}" scale="80" fitToPage="1">
      <pageMargins left="0.39370078740157483" right="0.35433070866141736" top="0.86614173228346458" bottom="0.74803149606299213" header="0.43307086614173229" footer="0.51181102362204722"/>
      <pageSetup paperSize="9" scale="48" fitToHeight="0" orientation="portrait" r:id="rId1"/>
      <headerFooter scaleWithDoc="0">
        <oddHeader>&amp;L&amp;"Arial,Bold"
Annex 1&amp;"Arial,Regular" - Schedule of Charges for use of the Distribution System by LV and HV Designated Properties</oddHeader>
        <oddFooter>&amp;C&amp;P of &amp;N</oddFooter>
      </headerFooter>
    </customSheetView>
  </customSheetViews>
  <mergeCells count="16">
    <mergeCell ref="E1:K1"/>
    <mergeCell ref="B1:D1"/>
    <mergeCell ref="G9:H9"/>
    <mergeCell ref="I10:K10"/>
    <mergeCell ref="G10:H10"/>
    <mergeCell ref="A2:K2"/>
    <mergeCell ref="C5:D5"/>
    <mergeCell ref="C6:D6"/>
    <mergeCell ref="G5:H5"/>
    <mergeCell ref="G6:H6"/>
    <mergeCell ref="G4:K4"/>
    <mergeCell ref="A4:E4"/>
    <mergeCell ref="C7:D7"/>
    <mergeCell ref="B8:E8"/>
    <mergeCell ref="G7:H7"/>
    <mergeCell ref="G8:H8"/>
  </mergeCells>
  <phoneticPr fontId="6" type="noConversion"/>
  <hyperlinks>
    <hyperlink ref="A1" location="Overview!A1" display="Back to Overview" xr:uid="{00000000-0004-0000-0100-000000000000}"/>
  </hyperlinks>
  <pageMargins left="0.39370078740157483" right="0.35433070866141736" top="0.86614173228346458" bottom="0.74803149606299213" header="0.43307086614173229" footer="0.51181102362204722"/>
  <pageSetup paperSize="9" scale="45" fitToHeight="0" orientation="portrait" r:id="rId2"/>
  <headerFooter scaleWithDoc="0">
    <oddHeader>&amp;L&amp;"Arial,Bold"
Annex 1&amp;"Arial,Regular" - Schedule of Charges for use of the Distribution System by LV and HV Designated Properties</oddHeader>
    <oddFooter>&amp;LNote: Where a tariff only has a p/kWh unit rate in Unit Charge 1 then this unit rate applies at all times.&amp;R&amp;P of &amp;N&amp;C&amp;1#&amp;"Calibri"&amp;12&amp;K008000Internal Use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S257"/>
  <sheetViews>
    <sheetView topLeftCell="A135" zoomScale="85" zoomScaleNormal="85" zoomScaleSheetLayoutView="100" workbookViewId="0">
      <selection activeCell="Q160" sqref="Q160"/>
    </sheetView>
  </sheetViews>
  <sheetFormatPr defaultColWidth="9.140625" defaultRowHeight="27.75" customHeight="1" x14ac:dyDescent="0.2"/>
  <cols>
    <col min="1" max="2" width="13" style="56" customWidth="1"/>
    <col min="3" max="3" width="17.140625" style="56" customWidth="1"/>
    <col min="4" max="5" width="13" style="56" customWidth="1"/>
    <col min="6" max="6" width="17.28515625" style="56" customWidth="1"/>
    <col min="7" max="7" width="34.7109375" style="56" bestFit="1" customWidth="1"/>
    <col min="8" max="8" width="12.140625" style="56" customWidth="1"/>
    <col min="9" max="9" width="16.7109375" style="57" customWidth="1"/>
    <col min="10" max="11" width="16.7109375" style="58" customWidth="1"/>
    <col min="12" max="16" width="16.7109375" style="49" customWidth="1"/>
    <col min="17" max="17" width="11.7109375" style="210" bestFit="1" customWidth="1"/>
    <col min="18" max="18" width="4.7109375" style="210" customWidth="1"/>
    <col min="19" max="19" width="9.140625" style="200"/>
    <col min="20" max="16384" width="9.140625" style="49"/>
  </cols>
  <sheetData>
    <row r="1" spans="1:19" ht="66.75" customHeight="1" x14ac:dyDescent="0.2">
      <c r="A1" s="236" t="s">
        <v>25</v>
      </c>
      <c r="B1" s="236"/>
      <c r="C1" s="273"/>
      <c r="D1" s="273"/>
      <c r="E1" s="171"/>
      <c r="F1" s="277" t="s">
        <v>56</v>
      </c>
      <c r="G1" s="277"/>
      <c r="H1" s="277"/>
      <c r="I1" s="277"/>
      <c r="J1" s="277"/>
      <c r="K1" s="277"/>
      <c r="L1" s="277"/>
      <c r="M1" s="277"/>
      <c r="N1" s="277"/>
      <c r="O1" s="277"/>
      <c r="P1" s="277"/>
    </row>
    <row r="2" spans="1:19" s="50" customFormat="1" ht="25.5" customHeight="1" x14ac:dyDescent="0.2">
      <c r="A2" s="274" t="str">
        <f>Overview!B4&amp; " - Effective from "&amp;Overview!D4&amp;" - "&amp;Overview!E4&amp;" Designated EHV charges"</f>
        <v>SP Manweb - Effective from 1 April 2027 - Final Designated EHV charges</v>
      </c>
      <c r="B2" s="275"/>
      <c r="C2" s="275"/>
      <c r="D2" s="275"/>
      <c r="E2" s="275"/>
      <c r="F2" s="275"/>
      <c r="G2" s="275"/>
      <c r="H2" s="275"/>
      <c r="I2" s="275"/>
      <c r="J2" s="275"/>
      <c r="K2" s="275"/>
      <c r="L2" s="275"/>
      <c r="M2" s="275"/>
      <c r="N2" s="275"/>
      <c r="O2" s="275"/>
      <c r="P2" s="276"/>
      <c r="Q2" s="211"/>
      <c r="R2" s="211"/>
      <c r="S2" s="212"/>
    </row>
    <row r="3" spans="1:19" s="81" customFormat="1" ht="10.5" customHeight="1" x14ac:dyDescent="0.2">
      <c r="A3" s="80"/>
      <c r="B3" s="80"/>
      <c r="C3" s="80"/>
      <c r="D3" s="80"/>
      <c r="E3" s="80"/>
      <c r="F3" s="80"/>
      <c r="G3" s="80"/>
      <c r="H3" s="80"/>
      <c r="I3" s="80"/>
      <c r="J3" s="80"/>
      <c r="K3" s="80"/>
      <c r="L3" s="80"/>
      <c r="M3" s="80"/>
      <c r="N3" s="80"/>
      <c r="O3" s="80"/>
      <c r="Q3" s="213"/>
      <c r="R3" s="213"/>
      <c r="S3" s="214"/>
    </row>
    <row r="4" spans="1:19" s="81" customFormat="1" ht="25.5" customHeight="1" x14ac:dyDescent="0.2">
      <c r="A4" s="265" t="s">
        <v>91</v>
      </c>
      <c r="B4" s="265"/>
      <c r="C4" s="265"/>
      <c r="D4" s="265"/>
      <c r="E4" s="265"/>
      <c r="F4" s="265"/>
      <c r="G4" s="80"/>
      <c r="H4" s="80"/>
      <c r="I4" s="80"/>
      <c r="J4" s="80"/>
      <c r="K4" s="80"/>
      <c r="L4" s="80"/>
      <c r="M4" s="80"/>
      <c r="N4" s="80"/>
      <c r="O4" s="80"/>
      <c r="Q4" s="213"/>
      <c r="R4" s="213"/>
      <c r="S4" s="214"/>
    </row>
    <row r="5" spans="1:19" s="81" customFormat="1" ht="25.5" customHeight="1" x14ac:dyDescent="0.2">
      <c r="A5" s="278" t="s">
        <v>14</v>
      </c>
      <c r="B5" s="279"/>
      <c r="C5" s="279"/>
      <c r="D5" s="271" t="s">
        <v>88</v>
      </c>
      <c r="E5" s="271"/>
      <c r="F5" s="271"/>
      <c r="G5" s="80"/>
      <c r="H5" s="80"/>
      <c r="I5" s="80"/>
      <c r="J5" s="80"/>
      <c r="K5" s="80"/>
      <c r="L5" s="80"/>
      <c r="M5" s="80"/>
      <c r="N5" s="80"/>
      <c r="O5" s="80"/>
      <c r="Q5" s="213"/>
      <c r="R5" s="213"/>
      <c r="S5" s="214"/>
    </row>
    <row r="6" spans="1:19" s="81" customFormat="1" ht="48" customHeight="1" x14ac:dyDescent="0.2">
      <c r="A6" s="280" t="s">
        <v>86</v>
      </c>
      <c r="B6" s="280"/>
      <c r="C6" s="280"/>
      <c r="D6" s="272"/>
      <c r="E6" s="272"/>
      <c r="F6" s="272"/>
      <c r="G6" s="80"/>
      <c r="H6" s="80"/>
      <c r="I6" s="80"/>
      <c r="J6" s="80"/>
      <c r="K6" s="80"/>
      <c r="L6" s="80"/>
      <c r="M6" s="80"/>
      <c r="N6" s="80"/>
      <c r="O6" s="80"/>
      <c r="P6" s="80"/>
      <c r="Q6" s="213"/>
      <c r="R6" s="213"/>
      <c r="S6" s="214"/>
    </row>
    <row r="7" spans="1:19" s="81" customFormat="1" ht="53.25" customHeight="1" x14ac:dyDescent="0.2">
      <c r="A7" s="280" t="s">
        <v>87</v>
      </c>
      <c r="B7" s="280"/>
      <c r="C7" s="280"/>
      <c r="D7" s="268" t="s">
        <v>735</v>
      </c>
      <c r="E7" s="268"/>
      <c r="F7" s="268"/>
      <c r="G7" s="80"/>
      <c r="H7" s="80"/>
      <c r="I7" s="80"/>
      <c r="J7" s="80"/>
      <c r="K7" s="80"/>
      <c r="L7" s="80"/>
      <c r="M7" s="80"/>
      <c r="N7" s="80"/>
      <c r="O7" s="80"/>
      <c r="P7" s="80"/>
      <c r="Q7" s="213"/>
      <c r="R7" s="213"/>
      <c r="S7" s="214"/>
    </row>
    <row r="8" spans="1:19" s="81" customFormat="1" ht="25.5" customHeight="1" x14ac:dyDescent="0.2">
      <c r="A8" s="280" t="s">
        <v>19</v>
      </c>
      <c r="B8" s="280"/>
      <c r="C8" s="280"/>
      <c r="D8" s="268" t="s">
        <v>20</v>
      </c>
      <c r="E8" s="268"/>
      <c r="F8" s="268"/>
      <c r="G8" s="80"/>
      <c r="H8" s="80"/>
      <c r="I8" s="231"/>
      <c r="J8" s="231"/>
      <c r="K8" s="231"/>
      <c r="L8" s="231"/>
      <c r="M8" s="231"/>
      <c r="N8" s="231"/>
      <c r="O8" s="231"/>
      <c r="P8" s="231"/>
      <c r="Q8" s="213"/>
      <c r="R8" s="213"/>
      <c r="S8" s="214"/>
    </row>
    <row r="9" spans="1:19" s="81" customFormat="1" ht="10.5" customHeight="1" x14ac:dyDescent="0.2">
      <c r="A9" s="80"/>
      <c r="B9" s="80"/>
      <c r="C9" s="80"/>
      <c r="D9" s="80"/>
      <c r="E9" s="80"/>
      <c r="F9" s="80"/>
      <c r="G9" s="80"/>
      <c r="H9" s="80"/>
      <c r="I9" s="80"/>
      <c r="J9" s="80"/>
      <c r="K9" s="80"/>
      <c r="L9" s="80"/>
      <c r="M9" s="80"/>
      <c r="N9" s="80"/>
      <c r="O9" s="80"/>
      <c r="Q9" s="213"/>
      <c r="R9" s="213"/>
      <c r="S9" s="214"/>
    </row>
    <row r="10" spans="1:19" ht="63.75" customHeight="1" x14ac:dyDescent="0.2">
      <c r="A10" s="51" t="s">
        <v>77</v>
      </c>
      <c r="B10" s="52" t="s">
        <v>1529</v>
      </c>
      <c r="C10" s="51" t="s">
        <v>61</v>
      </c>
      <c r="D10" s="51" t="s">
        <v>79</v>
      </c>
      <c r="E10" s="22" t="s">
        <v>1529</v>
      </c>
      <c r="F10" s="51" t="s">
        <v>62</v>
      </c>
      <c r="G10" s="53" t="s">
        <v>55</v>
      </c>
      <c r="H10" s="53" t="s">
        <v>631</v>
      </c>
      <c r="I10" s="54" t="s">
        <v>146</v>
      </c>
      <c r="J10" s="53" t="s">
        <v>80</v>
      </c>
      <c r="K10" s="53" t="s">
        <v>144</v>
      </c>
      <c r="L10" s="131" t="s">
        <v>155</v>
      </c>
      <c r="M10" s="54" t="s">
        <v>147</v>
      </c>
      <c r="N10" s="53" t="s">
        <v>81</v>
      </c>
      <c r="O10" s="53" t="s">
        <v>145</v>
      </c>
      <c r="P10" s="131" t="s">
        <v>156</v>
      </c>
    </row>
    <row r="11" spans="1:19" ht="12.75" x14ac:dyDescent="0.2">
      <c r="A11" s="237">
        <v>800</v>
      </c>
      <c r="B11" s="237">
        <v>800</v>
      </c>
      <c r="C11" s="238">
        <v>1300060790694</v>
      </c>
      <c r="D11" s="239">
        <v>622</v>
      </c>
      <c r="E11" s="239">
        <v>622</v>
      </c>
      <c r="F11" s="238">
        <v>1300060790700</v>
      </c>
      <c r="G11" s="55" t="s">
        <v>1095</v>
      </c>
      <c r="H11" s="207">
        <v>0</v>
      </c>
      <c r="I11" s="59" t="s">
        <v>615</v>
      </c>
      <c r="J11" s="60">
        <v>35.07</v>
      </c>
      <c r="K11" s="60">
        <v>3.5</v>
      </c>
      <c r="L11" s="60">
        <v>3.5</v>
      </c>
      <c r="M11" s="61">
        <v>-0.3</v>
      </c>
      <c r="N11" s="62">
        <v>3507.01</v>
      </c>
      <c r="O11" s="62">
        <v>0.05</v>
      </c>
      <c r="P11" s="62">
        <v>0.05</v>
      </c>
      <c r="Q11" s="210">
        <v>1</v>
      </c>
      <c r="R11" s="210">
        <v>1</v>
      </c>
    </row>
    <row r="12" spans="1:19" ht="15" customHeight="1" x14ac:dyDescent="0.2">
      <c r="A12" s="237">
        <v>802</v>
      </c>
      <c r="B12" s="237">
        <v>802</v>
      </c>
      <c r="C12" s="238">
        <v>1300060773787</v>
      </c>
      <c r="D12" s="239">
        <v>601</v>
      </c>
      <c r="E12" s="239">
        <v>601</v>
      </c>
      <c r="F12" s="238">
        <v>1300060818667</v>
      </c>
      <c r="G12" s="55" t="s">
        <v>1096</v>
      </c>
      <c r="H12" s="207">
        <v>4</v>
      </c>
      <c r="I12" s="59" t="s">
        <v>615</v>
      </c>
      <c r="J12" s="60">
        <v>240016.72</v>
      </c>
      <c r="K12" s="60">
        <v>1.08</v>
      </c>
      <c r="L12" s="60">
        <v>1.08</v>
      </c>
      <c r="M12" s="61" t="s">
        <v>615</v>
      </c>
      <c r="N12" s="62">
        <v>77029.47</v>
      </c>
      <c r="O12" s="62">
        <v>0.05</v>
      </c>
      <c r="P12" s="62">
        <v>0.05</v>
      </c>
      <c r="Q12" s="210">
        <v>1</v>
      </c>
      <c r="R12" s="210">
        <v>1</v>
      </c>
    </row>
    <row r="13" spans="1:19" ht="15" customHeight="1" x14ac:dyDescent="0.2">
      <c r="A13" s="237">
        <v>803</v>
      </c>
      <c r="B13" s="237">
        <v>803</v>
      </c>
      <c r="C13" s="238">
        <v>1300035361194</v>
      </c>
      <c r="D13" s="239">
        <v>603</v>
      </c>
      <c r="E13" s="239">
        <v>603</v>
      </c>
      <c r="F13" s="238">
        <v>1300050649372</v>
      </c>
      <c r="G13" s="55" t="s">
        <v>1097</v>
      </c>
      <c r="H13" s="207">
        <v>4</v>
      </c>
      <c r="I13" s="59" t="s">
        <v>615</v>
      </c>
      <c r="J13" s="60">
        <v>233567.46</v>
      </c>
      <c r="K13" s="60">
        <v>3.21</v>
      </c>
      <c r="L13" s="60">
        <v>3.21</v>
      </c>
      <c r="M13" s="61" t="s">
        <v>615</v>
      </c>
      <c r="N13" s="62">
        <v>3643.96</v>
      </c>
      <c r="O13" s="62">
        <v>0.05</v>
      </c>
      <c r="P13" s="62">
        <v>0.05</v>
      </c>
      <c r="Q13" s="210">
        <v>1</v>
      </c>
      <c r="R13" s="210">
        <v>1</v>
      </c>
    </row>
    <row r="14" spans="1:19" ht="15" customHeight="1" x14ac:dyDescent="0.2">
      <c r="A14" s="237">
        <v>804</v>
      </c>
      <c r="B14" s="237">
        <v>804</v>
      </c>
      <c r="C14" s="238">
        <v>1300035352942</v>
      </c>
      <c r="D14" s="239"/>
      <c r="E14" s="239"/>
      <c r="F14" s="238" t="s">
        <v>1222</v>
      </c>
      <c r="G14" s="55" t="s">
        <v>1098</v>
      </c>
      <c r="H14" s="207">
        <v>4</v>
      </c>
      <c r="I14" s="59" t="s">
        <v>615</v>
      </c>
      <c r="J14" s="60">
        <v>242337.79</v>
      </c>
      <c r="K14" s="60">
        <v>3.26</v>
      </c>
      <c r="L14" s="60">
        <v>3.26</v>
      </c>
      <c r="M14" s="61" t="s">
        <v>615</v>
      </c>
      <c r="N14" s="62" t="s">
        <v>615</v>
      </c>
      <c r="O14" s="62" t="s">
        <v>615</v>
      </c>
      <c r="P14" s="62" t="s">
        <v>615</v>
      </c>
      <c r="Q14" s="210">
        <v>1</v>
      </c>
      <c r="R14" s="210">
        <v>1</v>
      </c>
    </row>
    <row r="15" spans="1:19" ht="15" customHeight="1" x14ac:dyDescent="0.2">
      <c r="A15" s="237">
        <v>805</v>
      </c>
      <c r="B15" s="237">
        <v>805</v>
      </c>
      <c r="C15" s="238">
        <v>1300035359423</v>
      </c>
      <c r="D15" s="239"/>
      <c r="E15" s="239"/>
      <c r="F15" s="238" t="s">
        <v>1222</v>
      </c>
      <c r="G15" s="55" t="s">
        <v>1099</v>
      </c>
      <c r="H15" s="207">
        <v>2</v>
      </c>
      <c r="I15" s="59" t="s">
        <v>615</v>
      </c>
      <c r="J15" s="60">
        <v>43609.23</v>
      </c>
      <c r="K15" s="60">
        <v>2.1</v>
      </c>
      <c r="L15" s="60">
        <v>2.1</v>
      </c>
      <c r="M15" s="61" t="s">
        <v>615</v>
      </c>
      <c r="N15" s="62" t="s">
        <v>615</v>
      </c>
      <c r="O15" s="62" t="s">
        <v>615</v>
      </c>
      <c r="P15" s="62" t="s">
        <v>615</v>
      </c>
      <c r="Q15" s="210">
        <v>1</v>
      </c>
      <c r="R15" s="210">
        <v>1</v>
      </c>
    </row>
    <row r="16" spans="1:19" ht="15" customHeight="1" x14ac:dyDescent="0.2">
      <c r="A16" s="237">
        <v>807</v>
      </c>
      <c r="B16" s="237">
        <v>807</v>
      </c>
      <c r="C16" s="238">
        <v>1300035359752</v>
      </c>
      <c r="D16" s="239"/>
      <c r="E16" s="239"/>
      <c r="F16" s="238" t="s">
        <v>1222</v>
      </c>
      <c r="G16" s="55" t="s">
        <v>1100</v>
      </c>
      <c r="H16" s="207">
        <v>3</v>
      </c>
      <c r="I16" s="59" t="s">
        <v>615</v>
      </c>
      <c r="J16" s="60">
        <v>129012</v>
      </c>
      <c r="K16" s="60">
        <v>3.26</v>
      </c>
      <c r="L16" s="60">
        <v>3.26</v>
      </c>
      <c r="M16" s="61" t="s">
        <v>615</v>
      </c>
      <c r="N16" s="62" t="s">
        <v>615</v>
      </c>
      <c r="O16" s="62" t="s">
        <v>615</v>
      </c>
      <c r="P16" s="62" t="s">
        <v>615</v>
      </c>
      <c r="Q16" s="210">
        <v>1</v>
      </c>
      <c r="R16" s="210">
        <v>1</v>
      </c>
    </row>
    <row r="17" spans="1:18" ht="15" customHeight="1" x14ac:dyDescent="0.2">
      <c r="A17" s="237">
        <v>808</v>
      </c>
      <c r="B17" s="237">
        <v>808</v>
      </c>
      <c r="C17" s="238">
        <v>1300035360066</v>
      </c>
      <c r="D17" s="239"/>
      <c r="E17" s="239"/>
      <c r="F17" s="238" t="s">
        <v>1222</v>
      </c>
      <c r="G17" s="55" t="s">
        <v>1101</v>
      </c>
      <c r="H17" s="207">
        <v>4</v>
      </c>
      <c r="I17" s="59" t="s">
        <v>615</v>
      </c>
      <c r="J17" s="60">
        <v>287863.86</v>
      </c>
      <c r="K17" s="60">
        <v>2.73</v>
      </c>
      <c r="L17" s="60">
        <v>2.73</v>
      </c>
      <c r="M17" s="61" t="s">
        <v>615</v>
      </c>
      <c r="N17" s="62" t="s">
        <v>615</v>
      </c>
      <c r="O17" s="62" t="s">
        <v>615</v>
      </c>
      <c r="P17" s="62" t="s">
        <v>615</v>
      </c>
      <c r="Q17" s="210">
        <v>1</v>
      </c>
      <c r="R17" s="210">
        <v>1</v>
      </c>
    </row>
    <row r="18" spans="1:18" ht="15" customHeight="1" x14ac:dyDescent="0.2">
      <c r="A18" s="237">
        <v>809</v>
      </c>
      <c r="B18" s="237">
        <v>809</v>
      </c>
      <c r="C18" s="238">
        <v>1300035362480</v>
      </c>
      <c r="D18" s="239"/>
      <c r="E18" s="239"/>
      <c r="F18" s="238" t="s">
        <v>1222</v>
      </c>
      <c r="G18" s="55" t="s">
        <v>1102</v>
      </c>
      <c r="H18" s="207">
        <v>4</v>
      </c>
      <c r="I18" s="59" t="s">
        <v>615</v>
      </c>
      <c r="J18" s="60">
        <v>229012.51</v>
      </c>
      <c r="K18" s="60">
        <v>3.76</v>
      </c>
      <c r="L18" s="60">
        <v>3.76</v>
      </c>
      <c r="M18" s="61" t="s">
        <v>615</v>
      </c>
      <c r="N18" s="62" t="s">
        <v>615</v>
      </c>
      <c r="O18" s="62" t="s">
        <v>615</v>
      </c>
      <c r="P18" s="62" t="s">
        <v>615</v>
      </c>
      <c r="Q18" s="210">
        <v>1</v>
      </c>
      <c r="R18" s="210">
        <v>1</v>
      </c>
    </row>
    <row r="19" spans="1:18" ht="15" customHeight="1" x14ac:dyDescent="0.2">
      <c r="A19" s="241">
        <v>810</v>
      </c>
      <c r="B19" s="241">
        <v>810</v>
      </c>
      <c r="C19" s="238">
        <v>1300051694818</v>
      </c>
      <c r="D19" s="239">
        <v>618</v>
      </c>
      <c r="E19" s="239">
        <v>618</v>
      </c>
      <c r="F19" s="238">
        <v>1300060704603</v>
      </c>
      <c r="G19" s="55" t="s">
        <v>774</v>
      </c>
      <c r="H19" s="207">
        <v>4</v>
      </c>
      <c r="I19" s="59" t="s">
        <v>615</v>
      </c>
      <c r="J19" s="60">
        <v>229012.51</v>
      </c>
      <c r="K19" s="60">
        <v>1.72</v>
      </c>
      <c r="L19" s="60">
        <v>1.72</v>
      </c>
      <c r="M19" s="61" t="s">
        <v>615</v>
      </c>
      <c r="N19" s="62" t="s">
        <v>615</v>
      </c>
      <c r="O19" s="62">
        <v>0.05</v>
      </c>
      <c r="P19" s="62">
        <v>0.05</v>
      </c>
      <c r="Q19" s="210">
        <v>1</v>
      </c>
      <c r="R19" s="210">
        <v>1</v>
      </c>
    </row>
    <row r="20" spans="1:18" ht="15" customHeight="1" x14ac:dyDescent="0.2">
      <c r="A20" s="237">
        <v>811</v>
      </c>
      <c r="B20" s="237">
        <v>811</v>
      </c>
      <c r="C20" s="238">
        <v>1300060704073</v>
      </c>
      <c r="D20" s="239">
        <v>655</v>
      </c>
      <c r="E20" s="239">
        <v>655</v>
      </c>
      <c r="F20" s="238">
        <v>1300060704082</v>
      </c>
      <c r="G20" s="55" t="s">
        <v>1103</v>
      </c>
      <c r="H20" s="207">
        <v>0</v>
      </c>
      <c r="I20" s="59" t="s">
        <v>615</v>
      </c>
      <c r="J20" s="60">
        <v>69.19</v>
      </c>
      <c r="K20" s="60">
        <v>2.33</v>
      </c>
      <c r="L20" s="60">
        <v>2.33</v>
      </c>
      <c r="M20" s="61" t="s">
        <v>615</v>
      </c>
      <c r="N20" s="62">
        <v>5396.86</v>
      </c>
      <c r="O20" s="62">
        <v>0.05</v>
      </c>
      <c r="P20" s="62">
        <v>0.05</v>
      </c>
      <c r="Q20" s="210">
        <v>1</v>
      </c>
      <c r="R20" s="210">
        <v>1</v>
      </c>
    </row>
    <row r="21" spans="1:18" ht="15" customHeight="1" x14ac:dyDescent="0.2">
      <c r="A21" s="237">
        <v>812</v>
      </c>
      <c r="B21" s="237">
        <v>812</v>
      </c>
      <c r="C21" s="238">
        <v>1300035356130</v>
      </c>
      <c r="D21" s="239"/>
      <c r="E21" s="239"/>
      <c r="F21" s="238" t="s">
        <v>1222</v>
      </c>
      <c r="G21" s="55" t="s">
        <v>1104</v>
      </c>
      <c r="H21" s="207">
        <v>3</v>
      </c>
      <c r="I21" s="59" t="s">
        <v>615</v>
      </c>
      <c r="J21" s="60">
        <v>109353.55</v>
      </c>
      <c r="K21" s="60">
        <v>5.18</v>
      </c>
      <c r="L21" s="60">
        <v>5.18</v>
      </c>
      <c r="M21" s="61" t="s">
        <v>615</v>
      </c>
      <c r="N21" s="62" t="s">
        <v>615</v>
      </c>
      <c r="O21" s="62" t="s">
        <v>615</v>
      </c>
      <c r="P21" s="62" t="s">
        <v>615</v>
      </c>
      <c r="Q21" s="210">
        <v>1</v>
      </c>
      <c r="R21" s="210">
        <v>1</v>
      </c>
    </row>
    <row r="22" spans="1:18" ht="15" customHeight="1" x14ac:dyDescent="0.2">
      <c r="A22" s="237">
        <v>813</v>
      </c>
      <c r="B22" s="237">
        <v>813</v>
      </c>
      <c r="C22" s="238">
        <v>1300035359585</v>
      </c>
      <c r="D22" s="239"/>
      <c r="E22" s="239"/>
      <c r="F22" s="238" t="s">
        <v>1222</v>
      </c>
      <c r="G22" s="55" t="s">
        <v>1105</v>
      </c>
      <c r="H22" s="207">
        <v>1</v>
      </c>
      <c r="I22" s="59" t="s">
        <v>615</v>
      </c>
      <c r="J22" s="60">
        <v>15938.01</v>
      </c>
      <c r="K22" s="60">
        <v>2.74</v>
      </c>
      <c r="L22" s="60">
        <v>2.74</v>
      </c>
      <c r="M22" s="61" t="s">
        <v>615</v>
      </c>
      <c r="N22" s="62" t="s">
        <v>615</v>
      </c>
      <c r="O22" s="62" t="s">
        <v>615</v>
      </c>
      <c r="P22" s="62" t="s">
        <v>615</v>
      </c>
      <c r="Q22" s="210">
        <v>1</v>
      </c>
      <c r="R22" s="210">
        <v>1</v>
      </c>
    </row>
    <row r="23" spans="1:18" ht="15" customHeight="1" x14ac:dyDescent="0.2">
      <c r="A23" s="237">
        <v>814</v>
      </c>
      <c r="B23" s="237">
        <v>814</v>
      </c>
      <c r="C23" s="238">
        <v>1300035359619</v>
      </c>
      <c r="D23" s="239"/>
      <c r="E23" s="239"/>
      <c r="F23" s="238" t="s">
        <v>1222</v>
      </c>
      <c r="G23" s="55" t="s">
        <v>1106</v>
      </c>
      <c r="H23" s="207">
        <v>1</v>
      </c>
      <c r="I23" s="59" t="s">
        <v>615</v>
      </c>
      <c r="J23" s="60">
        <v>17947.46</v>
      </c>
      <c r="K23" s="60">
        <v>2.46</v>
      </c>
      <c r="L23" s="60">
        <v>2.46</v>
      </c>
      <c r="M23" s="61" t="s">
        <v>615</v>
      </c>
      <c r="N23" s="62" t="s">
        <v>615</v>
      </c>
      <c r="O23" s="62" t="s">
        <v>615</v>
      </c>
      <c r="P23" s="62" t="s">
        <v>615</v>
      </c>
      <c r="Q23" s="210">
        <v>1</v>
      </c>
      <c r="R23" s="210">
        <v>1</v>
      </c>
    </row>
    <row r="24" spans="1:18" ht="15" customHeight="1" x14ac:dyDescent="0.2">
      <c r="A24" s="237">
        <v>816</v>
      </c>
      <c r="B24" s="237">
        <v>816</v>
      </c>
      <c r="C24" s="238">
        <v>1300053536398</v>
      </c>
      <c r="D24" s="239"/>
      <c r="E24" s="239"/>
      <c r="F24" s="238" t="s">
        <v>1222</v>
      </c>
      <c r="G24" s="55" t="s">
        <v>1107</v>
      </c>
      <c r="H24" s="207">
        <v>4</v>
      </c>
      <c r="I24" s="59" t="s">
        <v>615</v>
      </c>
      <c r="J24" s="60">
        <v>230472.2</v>
      </c>
      <c r="K24" s="60">
        <v>3.37</v>
      </c>
      <c r="L24" s="60">
        <v>3.37</v>
      </c>
      <c r="M24" s="61" t="s">
        <v>615</v>
      </c>
      <c r="N24" s="62" t="s">
        <v>615</v>
      </c>
      <c r="O24" s="62" t="s">
        <v>615</v>
      </c>
      <c r="P24" s="62" t="s">
        <v>615</v>
      </c>
      <c r="Q24" s="210">
        <v>1</v>
      </c>
      <c r="R24" s="210">
        <v>1</v>
      </c>
    </row>
    <row r="25" spans="1:18" ht="15" customHeight="1" x14ac:dyDescent="0.2">
      <c r="A25" s="237">
        <v>817</v>
      </c>
      <c r="B25" s="237">
        <v>817</v>
      </c>
      <c r="C25" s="238">
        <v>1300035361992</v>
      </c>
      <c r="D25" s="239">
        <v>648</v>
      </c>
      <c r="E25" s="239">
        <v>648</v>
      </c>
      <c r="F25" s="238">
        <v>1300060640474</v>
      </c>
      <c r="G25" s="55" t="s">
        <v>1108</v>
      </c>
      <c r="H25" s="207">
        <v>4</v>
      </c>
      <c r="I25" s="59" t="s">
        <v>615</v>
      </c>
      <c r="J25" s="60">
        <v>232355.90348285486</v>
      </c>
      <c r="K25" s="60">
        <v>2.93</v>
      </c>
      <c r="L25" s="60">
        <v>2.97</v>
      </c>
      <c r="M25" s="61" t="s">
        <v>615</v>
      </c>
      <c r="N25" s="62">
        <v>594.96</v>
      </c>
      <c r="O25" s="62">
        <v>0.05</v>
      </c>
      <c r="P25" s="62">
        <v>0.05</v>
      </c>
      <c r="Q25" s="210">
        <v>1</v>
      </c>
      <c r="R25" s="210">
        <v>1</v>
      </c>
    </row>
    <row r="26" spans="1:18" ht="15" customHeight="1" x14ac:dyDescent="0.2">
      <c r="A26" s="237">
        <v>818</v>
      </c>
      <c r="B26" s="237">
        <v>818</v>
      </c>
      <c r="C26" s="238">
        <v>1300060748460</v>
      </c>
      <c r="D26" s="239">
        <v>680</v>
      </c>
      <c r="E26" s="239">
        <v>680</v>
      </c>
      <c r="F26" s="238">
        <v>1300060748470</v>
      </c>
      <c r="G26" s="55" t="s">
        <v>1109</v>
      </c>
      <c r="H26" s="207">
        <v>0</v>
      </c>
      <c r="I26" s="59" t="s">
        <v>615</v>
      </c>
      <c r="J26" s="60">
        <v>148.80000000000001</v>
      </c>
      <c r="K26" s="60">
        <v>2.3199999999999998</v>
      </c>
      <c r="L26" s="60">
        <v>2.3199999999999998</v>
      </c>
      <c r="M26" s="61">
        <v>-0.71499999999999997</v>
      </c>
      <c r="N26" s="62">
        <v>10581.32</v>
      </c>
      <c r="O26" s="62">
        <v>0.05</v>
      </c>
      <c r="P26" s="62">
        <v>0.05</v>
      </c>
      <c r="Q26" s="210">
        <v>1</v>
      </c>
      <c r="R26" s="210">
        <v>1</v>
      </c>
    </row>
    <row r="27" spans="1:18" ht="15" customHeight="1" x14ac:dyDescent="0.2">
      <c r="A27" s="237">
        <v>820</v>
      </c>
      <c r="B27" s="237">
        <v>820</v>
      </c>
      <c r="C27" s="238">
        <v>1300060563740</v>
      </c>
      <c r="D27" s="239">
        <v>658</v>
      </c>
      <c r="E27" s="239">
        <v>658</v>
      </c>
      <c r="F27" s="238">
        <v>1300060563759</v>
      </c>
      <c r="G27" s="55" t="s">
        <v>1110</v>
      </c>
      <c r="H27" s="207">
        <v>0</v>
      </c>
      <c r="I27" s="59" t="s">
        <v>615</v>
      </c>
      <c r="J27" s="60">
        <v>12.31</v>
      </c>
      <c r="K27" s="60">
        <v>1.4</v>
      </c>
      <c r="L27" s="60">
        <v>1.4</v>
      </c>
      <c r="M27" s="61" t="s">
        <v>615</v>
      </c>
      <c r="N27" s="62">
        <v>3692.65</v>
      </c>
      <c r="O27" s="62">
        <v>0.05</v>
      </c>
      <c r="P27" s="62">
        <v>0.05</v>
      </c>
      <c r="Q27" s="210">
        <v>1</v>
      </c>
      <c r="R27" s="210">
        <v>1</v>
      </c>
    </row>
    <row r="28" spans="1:18" ht="15" customHeight="1" x14ac:dyDescent="0.2">
      <c r="A28" s="237">
        <v>821</v>
      </c>
      <c r="B28" s="237">
        <v>821</v>
      </c>
      <c r="C28" s="238">
        <v>1300035367967</v>
      </c>
      <c r="D28" s="239"/>
      <c r="E28" s="239"/>
      <c r="F28" s="238" t="s">
        <v>1222</v>
      </c>
      <c r="G28" s="55" t="s">
        <v>1111</v>
      </c>
      <c r="H28" s="207">
        <v>2</v>
      </c>
      <c r="I28" s="59" t="s">
        <v>615</v>
      </c>
      <c r="J28" s="60">
        <v>56506.826765460399</v>
      </c>
      <c r="K28" s="60">
        <v>1.87</v>
      </c>
      <c r="L28" s="60">
        <v>1.87</v>
      </c>
      <c r="M28" s="61" t="s">
        <v>615</v>
      </c>
      <c r="N28" s="62" t="s">
        <v>615</v>
      </c>
      <c r="O28" s="62" t="s">
        <v>615</v>
      </c>
      <c r="P28" s="62" t="s">
        <v>615</v>
      </c>
      <c r="Q28" s="210">
        <v>1</v>
      </c>
      <c r="R28" s="210">
        <v>1</v>
      </c>
    </row>
    <row r="29" spans="1:18" ht="15" customHeight="1" x14ac:dyDescent="0.2">
      <c r="A29" s="237">
        <v>822</v>
      </c>
      <c r="B29" s="237">
        <v>822</v>
      </c>
      <c r="C29" s="238">
        <v>1300060251601</v>
      </c>
      <c r="D29" s="239"/>
      <c r="E29" s="239"/>
      <c r="F29" s="238" t="s">
        <v>1222</v>
      </c>
      <c r="G29" s="55" t="s">
        <v>1112</v>
      </c>
      <c r="H29" s="207">
        <v>3</v>
      </c>
      <c r="I29" s="59" t="s">
        <v>615</v>
      </c>
      <c r="J29" s="60">
        <v>121342.64</v>
      </c>
      <c r="K29" s="60">
        <v>4.05</v>
      </c>
      <c r="L29" s="60">
        <v>4.05</v>
      </c>
      <c r="M29" s="61" t="s">
        <v>615</v>
      </c>
      <c r="N29" s="62" t="s">
        <v>615</v>
      </c>
      <c r="O29" s="62" t="s">
        <v>615</v>
      </c>
      <c r="P29" s="62" t="s">
        <v>615</v>
      </c>
      <c r="Q29" s="210">
        <v>1</v>
      </c>
      <c r="R29" s="210">
        <v>1</v>
      </c>
    </row>
    <row r="30" spans="1:18" ht="15" customHeight="1" x14ac:dyDescent="0.2">
      <c r="A30" s="237">
        <v>823</v>
      </c>
      <c r="B30" s="237">
        <v>823</v>
      </c>
      <c r="C30" s="238">
        <v>1300060652610</v>
      </c>
      <c r="D30" s="239">
        <v>659</v>
      </c>
      <c r="E30" s="239">
        <v>659</v>
      </c>
      <c r="F30" s="238">
        <v>1300060652629</v>
      </c>
      <c r="G30" s="55" t="s">
        <v>1113</v>
      </c>
      <c r="H30" s="207">
        <v>0</v>
      </c>
      <c r="I30" s="59" t="s">
        <v>615</v>
      </c>
      <c r="J30" s="60">
        <v>10.34</v>
      </c>
      <c r="K30" s="60">
        <v>1.93</v>
      </c>
      <c r="L30" s="60">
        <v>1.93</v>
      </c>
      <c r="M30" s="61" t="s">
        <v>615</v>
      </c>
      <c r="N30" s="62">
        <v>1137.1199999999999</v>
      </c>
      <c r="O30" s="62">
        <v>0.05</v>
      </c>
      <c r="P30" s="62">
        <v>0.05</v>
      </c>
      <c r="Q30" s="210">
        <v>1</v>
      </c>
      <c r="R30" s="210">
        <v>1</v>
      </c>
    </row>
    <row r="31" spans="1:18" ht="15" customHeight="1" x14ac:dyDescent="0.2">
      <c r="A31" s="237">
        <v>824</v>
      </c>
      <c r="B31" s="237">
        <v>824</v>
      </c>
      <c r="C31" s="238">
        <v>1300054940674</v>
      </c>
      <c r="D31" s="239">
        <v>604</v>
      </c>
      <c r="E31" s="239">
        <v>604</v>
      </c>
      <c r="F31" s="238">
        <v>1300054940683</v>
      </c>
      <c r="G31" s="55" t="s">
        <v>1114</v>
      </c>
      <c r="H31" s="207">
        <v>0</v>
      </c>
      <c r="I31" s="59" t="s">
        <v>615</v>
      </c>
      <c r="J31" s="60">
        <v>42.31</v>
      </c>
      <c r="K31" s="60">
        <v>1.49</v>
      </c>
      <c r="L31" s="60">
        <v>1.49</v>
      </c>
      <c r="M31" s="61" t="s">
        <v>615</v>
      </c>
      <c r="N31" s="62">
        <v>2538.5</v>
      </c>
      <c r="O31" s="62">
        <v>0.05</v>
      </c>
      <c r="P31" s="62">
        <v>0.05</v>
      </c>
      <c r="Q31" s="210">
        <v>1</v>
      </c>
      <c r="R31" s="210">
        <v>1</v>
      </c>
    </row>
    <row r="32" spans="1:18" ht="15" customHeight="1" x14ac:dyDescent="0.2">
      <c r="A32" s="237">
        <v>825</v>
      </c>
      <c r="B32" s="237">
        <v>825</v>
      </c>
      <c r="C32" s="238">
        <v>1300060784130</v>
      </c>
      <c r="D32" s="239">
        <v>660</v>
      </c>
      <c r="E32" s="239">
        <v>660</v>
      </c>
      <c r="F32" s="238">
        <v>1300060784158</v>
      </c>
      <c r="G32" s="55" t="s">
        <v>1115</v>
      </c>
      <c r="H32" s="207">
        <v>0</v>
      </c>
      <c r="I32" s="59" t="s">
        <v>615</v>
      </c>
      <c r="J32" s="60">
        <v>1963.01</v>
      </c>
      <c r="K32" s="60">
        <v>1.73</v>
      </c>
      <c r="L32" s="60">
        <v>1.73</v>
      </c>
      <c r="M32" s="61">
        <v>-0.29199999999999998</v>
      </c>
      <c r="N32" s="62">
        <v>1963.01</v>
      </c>
      <c r="O32" s="62">
        <v>0.05</v>
      </c>
      <c r="P32" s="62">
        <v>0.05</v>
      </c>
      <c r="Q32" s="210">
        <v>1</v>
      </c>
      <c r="R32" s="210">
        <v>1</v>
      </c>
    </row>
    <row r="33" spans="1:18" ht="15" customHeight="1" x14ac:dyDescent="0.2">
      <c r="A33" s="237">
        <v>826</v>
      </c>
      <c r="B33" s="237">
        <v>826</v>
      </c>
      <c r="C33" s="238">
        <v>1300060579173</v>
      </c>
      <c r="D33" s="239">
        <v>661</v>
      </c>
      <c r="E33" s="239">
        <v>661</v>
      </c>
      <c r="F33" s="238">
        <v>1300060579182</v>
      </c>
      <c r="G33" s="55" t="s">
        <v>1116</v>
      </c>
      <c r="H33" s="207">
        <v>0</v>
      </c>
      <c r="I33" s="59" t="s">
        <v>615</v>
      </c>
      <c r="J33" s="60">
        <v>21.87</v>
      </c>
      <c r="K33" s="60">
        <v>2.38</v>
      </c>
      <c r="L33" s="60">
        <v>2.38</v>
      </c>
      <c r="M33" s="61" t="s">
        <v>615</v>
      </c>
      <c r="N33" s="62">
        <v>3818.12</v>
      </c>
      <c r="O33" s="62">
        <v>0.05</v>
      </c>
      <c r="P33" s="62">
        <v>0.05</v>
      </c>
      <c r="Q33" s="210">
        <v>1</v>
      </c>
      <c r="R33" s="210">
        <v>1</v>
      </c>
    </row>
    <row r="34" spans="1:18" ht="15" customHeight="1" x14ac:dyDescent="0.2">
      <c r="A34" s="237">
        <v>827</v>
      </c>
      <c r="B34" s="237">
        <v>827</v>
      </c>
      <c r="C34" s="238">
        <v>1300052785147</v>
      </c>
      <c r="D34" s="238"/>
      <c r="E34" s="238"/>
      <c r="F34" s="238"/>
      <c r="G34" s="55" t="s">
        <v>1117</v>
      </c>
      <c r="H34" s="207">
        <v>2</v>
      </c>
      <c r="I34" s="59" t="s">
        <v>615</v>
      </c>
      <c r="J34" s="60">
        <v>44265.39</v>
      </c>
      <c r="K34" s="60">
        <v>4.5</v>
      </c>
      <c r="L34" s="60">
        <v>4.5</v>
      </c>
      <c r="M34" s="61" t="s">
        <v>615</v>
      </c>
      <c r="N34" s="62" t="s">
        <v>615</v>
      </c>
      <c r="O34" s="62" t="s">
        <v>615</v>
      </c>
      <c r="P34" s="62" t="s">
        <v>615</v>
      </c>
      <c r="Q34" s="210">
        <v>1</v>
      </c>
      <c r="R34" s="210">
        <v>1</v>
      </c>
    </row>
    <row r="35" spans="1:18" ht="15" customHeight="1" x14ac:dyDescent="0.2">
      <c r="A35" s="237">
        <v>828</v>
      </c>
      <c r="B35" s="237">
        <v>828</v>
      </c>
      <c r="C35" s="238">
        <v>1300060075390</v>
      </c>
      <c r="D35" s="239">
        <v>628</v>
      </c>
      <c r="E35" s="239">
        <v>628</v>
      </c>
      <c r="F35" s="238">
        <v>1300060075405</v>
      </c>
      <c r="G35" s="55" t="s">
        <v>1118</v>
      </c>
      <c r="H35" s="207">
        <v>0</v>
      </c>
      <c r="I35" s="59" t="s">
        <v>615</v>
      </c>
      <c r="J35" s="60">
        <v>12.17</v>
      </c>
      <c r="K35" s="60">
        <v>1.6</v>
      </c>
      <c r="L35" s="60">
        <v>1.6</v>
      </c>
      <c r="M35" s="61" t="s">
        <v>615</v>
      </c>
      <c r="N35" s="62">
        <v>949.41</v>
      </c>
      <c r="O35" s="62">
        <v>0.05</v>
      </c>
      <c r="P35" s="62">
        <v>0.05</v>
      </c>
      <c r="Q35" s="210">
        <v>1</v>
      </c>
      <c r="R35" s="210">
        <v>1</v>
      </c>
    </row>
    <row r="36" spans="1:18" ht="15" customHeight="1" x14ac:dyDescent="0.2">
      <c r="A36" s="237">
        <v>829</v>
      </c>
      <c r="B36" s="237">
        <v>829</v>
      </c>
      <c r="C36" s="238">
        <v>1300035400611</v>
      </c>
      <c r="D36" s="239">
        <v>629</v>
      </c>
      <c r="E36" s="239">
        <v>629</v>
      </c>
      <c r="F36" s="238">
        <v>1300038004507</v>
      </c>
      <c r="G36" s="55" t="s">
        <v>1119</v>
      </c>
      <c r="H36" s="207">
        <v>2</v>
      </c>
      <c r="I36" s="59" t="s">
        <v>615</v>
      </c>
      <c r="J36" s="60">
        <v>43319.58</v>
      </c>
      <c r="K36" s="60">
        <v>1.76</v>
      </c>
      <c r="L36" s="60">
        <v>1.76</v>
      </c>
      <c r="M36" s="61" t="s">
        <v>615</v>
      </c>
      <c r="N36" s="62">
        <v>12023.36</v>
      </c>
      <c r="O36" s="62">
        <v>0.05</v>
      </c>
      <c r="P36" s="62">
        <v>0.05</v>
      </c>
      <c r="Q36" s="210">
        <v>1</v>
      </c>
      <c r="R36" s="210">
        <v>1</v>
      </c>
    </row>
    <row r="37" spans="1:18" ht="15" customHeight="1" x14ac:dyDescent="0.2">
      <c r="A37" s="237">
        <v>830</v>
      </c>
      <c r="B37" s="237">
        <v>830</v>
      </c>
      <c r="C37" s="238">
        <v>1300060584270</v>
      </c>
      <c r="D37" s="239">
        <v>681</v>
      </c>
      <c r="E37" s="239">
        <v>681</v>
      </c>
      <c r="F37" s="238">
        <v>1300060584280</v>
      </c>
      <c r="G37" s="55" t="s">
        <v>1120</v>
      </c>
      <c r="H37" s="207">
        <v>0</v>
      </c>
      <c r="I37" s="59" t="s">
        <v>615</v>
      </c>
      <c r="J37" s="60">
        <v>9.7200000000000006</v>
      </c>
      <c r="K37" s="60">
        <v>1.4</v>
      </c>
      <c r="L37" s="60">
        <v>1.4</v>
      </c>
      <c r="M37" s="61" t="s">
        <v>615</v>
      </c>
      <c r="N37" s="62">
        <v>1157.08</v>
      </c>
      <c r="O37" s="62">
        <v>0.05</v>
      </c>
      <c r="P37" s="62">
        <v>0.05</v>
      </c>
      <c r="Q37" s="210">
        <v>1</v>
      </c>
      <c r="R37" s="210">
        <v>1</v>
      </c>
    </row>
    <row r="38" spans="1:18" ht="15" customHeight="1" x14ac:dyDescent="0.2">
      <c r="A38" s="237">
        <v>831</v>
      </c>
      <c r="B38" s="237">
        <v>831</v>
      </c>
      <c r="C38" s="238">
        <v>1300035437700</v>
      </c>
      <c r="D38" s="239"/>
      <c r="E38" s="239"/>
      <c r="F38" s="238" t="s">
        <v>1222</v>
      </c>
      <c r="G38" s="55" t="s">
        <v>1121</v>
      </c>
      <c r="H38" s="207">
        <v>1</v>
      </c>
      <c r="I38" s="59" t="s">
        <v>615</v>
      </c>
      <c r="J38" s="60">
        <v>15987.05</v>
      </c>
      <c r="K38" s="60">
        <v>3.32</v>
      </c>
      <c r="L38" s="60">
        <v>3.32</v>
      </c>
      <c r="M38" s="61" t="s">
        <v>615</v>
      </c>
      <c r="N38" s="62" t="s">
        <v>615</v>
      </c>
      <c r="O38" s="62" t="s">
        <v>615</v>
      </c>
      <c r="P38" s="62" t="s">
        <v>615</v>
      </c>
      <c r="Q38" s="210">
        <v>1</v>
      </c>
      <c r="R38" s="210">
        <v>1</v>
      </c>
    </row>
    <row r="39" spans="1:18" ht="15" customHeight="1" x14ac:dyDescent="0.2">
      <c r="A39" s="237">
        <v>833</v>
      </c>
      <c r="B39" s="237">
        <v>833</v>
      </c>
      <c r="C39" s="238">
        <v>1300035361803</v>
      </c>
      <c r="D39" s="239">
        <v>663</v>
      </c>
      <c r="E39" s="239">
        <v>663</v>
      </c>
      <c r="F39" s="238">
        <v>1300060327224</v>
      </c>
      <c r="G39" s="55" t="s">
        <v>1122</v>
      </c>
      <c r="H39" s="207">
        <v>2</v>
      </c>
      <c r="I39" s="59" t="s">
        <v>615</v>
      </c>
      <c r="J39" s="60">
        <v>44905.13</v>
      </c>
      <c r="K39" s="60">
        <v>4.0199999999999996</v>
      </c>
      <c r="L39" s="60">
        <v>4.0199999999999996</v>
      </c>
      <c r="M39" s="61" t="s">
        <v>615</v>
      </c>
      <c r="N39" s="62">
        <v>1742.25</v>
      </c>
      <c r="O39" s="62">
        <v>0.05</v>
      </c>
      <c r="P39" s="62">
        <v>0.05</v>
      </c>
      <c r="Q39" s="210">
        <v>1</v>
      </c>
      <c r="R39" s="210">
        <v>1</v>
      </c>
    </row>
    <row r="40" spans="1:18" ht="15" customHeight="1" x14ac:dyDescent="0.2">
      <c r="A40" s="237">
        <v>834</v>
      </c>
      <c r="B40" s="237">
        <v>834</v>
      </c>
      <c r="C40" s="238">
        <v>1300051028551</v>
      </c>
      <c r="D40" s="239"/>
      <c r="E40" s="239"/>
      <c r="F40" s="238" t="s">
        <v>1222</v>
      </c>
      <c r="G40" s="55" t="s">
        <v>1123</v>
      </c>
      <c r="H40" s="207">
        <v>2</v>
      </c>
      <c r="I40" s="59" t="s">
        <v>615</v>
      </c>
      <c r="J40" s="60">
        <v>46612.824077223617</v>
      </c>
      <c r="K40" s="60">
        <v>3.07</v>
      </c>
      <c r="L40" s="60">
        <v>3.07</v>
      </c>
      <c r="M40" s="61" t="s">
        <v>615</v>
      </c>
      <c r="N40" s="62" t="s">
        <v>615</v>
      </c>
      <c r="O40" s="62" t="s">
        <v>615</v>
      </c>
      <c r="P40" s="62" t="s">
        <v>615</v>
      </c>
      <c r="Q40" s="210">
        <v>1</v>
      </c>
      <c r="R40" s="210">
        <v>2</v>
      </c>
    </row>
    <row r="41" spans="1:18" ht="15" customHeight="1" x14ac:dyDescent="0.2">
      <c r="A41" s="237">
        <v>835</v>
      </c>
      <c r="B41" s="237">
        <v>835</v>
      </c>
      <c r="C41" s="238">
        <v>1300050648875</v>
      </c>
      <c r="D41" s="239">
        <v>635</v>
      </c>
      <c r="E41" s="239">
        <v>635</v>
      </c>
      <c r="F41" s="238">
        <v>1300050931602</v>
      </c>
      <c r="G41" s="55" t="s">
        <v>1124</v>
      </c>
      <c r="H41" s="207">
        <v>1</v>
      </c>
      <c r="I41" s="59" t="s">
        <v>615</v>
      </c>
      <c r="J41" s="60">
        <v>15383.72</v>
      </c>
      <c r="K41" s="60">
        <v>1.39</v>
      </c>
      <c r="L41" s="60">
        <v>1.39</v>
      </c>
      <c r="M41" s="61" t="s">
        <v>615</v>
      </c>
      <c r="N41" s="62">
        <v>2013.98</v>
      </c>
      <c r="O41" s="62">
        <v>0.05</v>
      </c>
      <c r="P41" s="62">
        <v>0.05</v>
      </c>
      <c r="Q41" s="210">
        <v>1</v>
      </c>
      <c r="R41" s="210">
        <v>2</v>
      </c>
    </row>
    <row r="42" spans="1:18" ht="15" customHeight="1" x14ac:dyDescent="0.2">
      <c r="A42" s="237">
        <v>836</v>
      </c>
      <c r="B42" s="237">
        <v>836</v>
      </c>
      <c r="C42" s="238">
        <v>1300035360800</v>
      </c>
      <c r="D42" s="239"/>
      <c r="E42" s="239"/>
      <c r="F42" s="238" t="s">
        <v>1222</v>
      </c>
      <c r="G42" s="55" t="s">
        <v>1125</v>
      </c>
      <c r="H42" s="207">
        <v>3</v>
      </c>
      <c r="I42" s="59" t="s">
        <v>615</v>
      </c>
      <c r="J42" s="60">
        <v>109832.22</v>
      </c>
      <c r="K42" s="60">
        <v>4.8899999999999997</v>
      </c>
      <c r="L42" s="60">
        <v>4.8899999999999997</v>
      </c>
      <c r="M42" s="61" t="s">
        <v>615</v>
      </c>
      <c r="N42" s="62" t="s">
        <v>615</v>
      </c>
      <c r="O42" s="62" t="s">
        <v>615</v>
      </c>
      <c r="P42" s="62" t="s">
        <v>615</v>
      </c>
      <c r="Q42" s="210">
        <v>1</v>
      </c>
      <c r="R42" s="210">
        <v>2</v>
      </c>
    </row>
    <row r="43" spans="1:18" ht="15" customHeight="1" x14ac:dyDescent="0.2">
      <c r="A43" s="237">
        <v>837</v>
      </c>
      <c r="B43" s="237">
        <v>837</v>
      </c>
      <c r="C43" s="238">
        <v>1300060736711</v>
      </c>
      <c r="D43" s="239">
        <v>662</v>
      </c>
      <c r="E43" s="239">
        <v>662</v>
      </c>
      <c r="F43" s="238">
        <v>1300060736720</v>
      </c>
      <c r="G43" s="55" t="s">
        <v>1126</v>
      </c>
      <c r="H43" s="207">
        <v>0</v>
      </c>
      <c r="I43" s="59" t="s">
        <v>615</v>
      </c>
      <c r="J43" s="60">
        <v>8.64</v>
      </c>
      <c r="K43" s="60">
        <v>2.2599999999999998</v>
      </c>
      <c r="L43" s="60">
        <v>2.2599999999999998</v>
      </c>
      <c r="M43" s="61">
        <v>-0.222</v>
      </c>
      <c r="N43" s="62">
        <v>691.47</v>
      </c>
      <c r="O43" s="62">
        <v>0.05</v>
      </c>
      <c r="P43" s="62">
        <v>0.05</v>
      </c>
      <c r="Q43" s="210">
        <v>2</v>
      </c>
      <c r="R43" s="210">
        <v>2</v>
      </c>
    </row>
    <row r="44" spans="1:18" ht="15" customHeight="1" x14ac:dyDescent="0.2">
      <c r="A44" s="237">
        <v>838</v>
      </c>
      <c r="B44" s="237">
        <v>838</v>
      </c>
      <c r="C44" s="238">
        <v>1300052122840</v>
      </c>
      <c r="D44" s="239">
        <v>638</v>
      </c>
      <c r="E44" s="239">
        <v>638</v>
      </c>
      <c r="F44" s="238">
        <v>1300052122859</v>
      </c>
      <c r="G44" s="55" t="s">
        <v>1127</v>
      </c>
      <c r="H44" s="207">
        <v>0</v>
      </c>
      <c r="I44" s="59" t="s">
        <v>615</v>
      </c>
      <c r="J44" s="60">
        <v>14.18</v>
      </c>
      <c r="K44" s="60">
        <v>2.0499999999999998</v>
      </c>
      <c r="L44" s="60">
        <v>2.0499999999999998</v>
      </c>
      <c r="M44" s="61" t="s">
        <v>615</v>
      </c>
      <c r="N44" s="62" t="s">
        <v>615</v>
      </c>
      <c r="O44" s="62" t="s">
        <v>615</v>
      </c>
      <c r="P44" s="62" t="s">
        <v>615</v>
      </c>
      <c r="Q44" s="210">
        <v>2</v>
      </c>
      <c r="R44" s="210">
        <v>2</v>
      </c>
    </row>
    <row r="45" spans="1:18" ht="15" customHeight="1" x14ac:dyDescent="0.2">
      <c r="A45" s="237">
        <v>840</v>
      </c>
      <c r="B45" s="237">
        <v>840</v>
      </c>
      <c r="C45" s="238">
        <v>1300052545267</v>
      </c>
      <c r="D45" s="239">
        <v>640</v>
      </c>
      <c r="E45" s="239">
        <v>640</v>
      </c>
      <c r="F45" s="238">
        <v>1300052545276</v>
      </c>
      <c r="G45" s="55" t="s">
        <v>1128</v>
      </c>
      <c r="H45" s="207">
        <v>0</v>
      </c>
      <c r="I45" s="59" t="s">
        <v>615</v>
      </c>
      <c r="J45" s="60">
        <v>32.909999999999997</v>
      </c>
      <c r="K45" s="60">
        <v>1.61</v>
      </c>
      <c r="L45" s="60">
        <v>1.61</v>
      </c>
      <c r="M45" s="61" t="s">
        <v>615</v>
      </c>
      <c r="N45" s="62" t="s">
        <v>615</v>
      </c>
      <c r="O45" s="62" t="s">
        <v>615</v>
      </c>
      <c r="P45" s="62" t="s">
        <v>615</v>
      </c>
      <c r="Q45" s="210">
        <v>2</v>
      </c>
      <c r="R45" s="210">
        <v>2</v>
      </c>
    </row>
    <row r="46" spans="1:18" ht="15" customHeight="1" x14ac:dyDescent="0.2">
      <c r="A46" s="237">
        <v>841</v>
      </c>
      <c r="B46" s="237">
        <v>841</v>
      </c>
      <c r="C46" s="238">
        <v>1300052545285</v>
      </c>
      <c r="D46" s="239">
        <v>641</v>
      </c>
      <c r="E46" s="239">
        <v>641</v>
      </c>
      <c r="F46" s="238">
        <v>1300052545294</v>
      </c>
      <c r="G46" s="55" t="s">
        <v>1129</v>
      </c>
      <c r="H46" s="207">
        <v>0</v>
      </c>
      <c r="I46" s="59" t="s">
        <v>615</v>
      </c>
      <c r="J46" s="60">
        <v>16.559999999999999</v>
      </c>
      <c r="K46" s="60">
        <v>1.77</v>
      </c>
      <c r="L46" s="60">
        <v>1.77</v>
      </c>
      <c r="M46" s="61" t="s">
        <v>615</v>
      </c>
      <c r="N46" s="62" t="s">
        <v>615</v>
      </c>
      <c r="O46" s="62" t="s">
        <v>615</v>
      </c>
      <c r="P46" s="62" t="s">
        <v>615</v>
      </c>
      <c r="Q46" s="210">
        <v>2</v>
      </c>
      <c r="R46" s="210">
        <v>2</v>
      </c>
    </row>
    <row r="47" spans="1:18" ht="15" customHeight="1" x14ac:dyDescent="0.2">
      <c r="A47" s="237">
        <v>842</v>
      </c>
      <c r="B47" s="237">
        <v>842</v>
      </c>
      <c r="C47" s="238">
        <v>1300053022082</v>
      </c>
      <c r="D47" s="239">
        <v>642</v>
      </c>
      <c r="E47" s="239">
        <v>642</v>
      </c>
      <c r="F47" s="238">
        <v>1300053022091</v>
      </c>
      <c r="G47" s="55" t="s">
        <v>1130</v>
      </c>
      <c r="H47" s="207">
        <v>0</v>
      </c>
      <c r="I47" s="59" t="s">
        <v>615</v>
      </c>
      <c r="J47" s="60">
        <v>809.55</v>
      </c>
      <c r="K47" s="60">
        <v>1.68</v>
      </c>
      <c r="L47" s="60">
        <v>1.68</v>
      </c>
      <c r="M47" s="61" t="s">
        <v>615</v>
      </c>
      <c r="N47" s="62" t="s">
        <v>615</v>
      </c>
      <c r="O47" s="62" t="s">
        <v>615</v>
      </c>
      <c r="P47" s="62" t="s">
        <v>615</v>
      </c>
      <c r="Q47" s="210">
        <v>2</v>
      </c>
      <c r="R47" s="210">
        <v>2</v>
      </c>
    </row>
    <row r="48" spans="1:18" ht="15" customHeight="1" x14ac:dyDescent="0.2">
      <c r="A48" s="237">
        <v>843</v>
      </c>
      <c r="B48" s="237">
        <v>843</v>
      </c>
      <c r="C48" s="238">
        <v>1300053466350</v>
      </c>
      <c r="D48" s="239">
        <v>643</v>
      </c>
      <c r="E48" s="239">
        <v>643</v>
      </c>
      <c r="F48" s="238">
        <v>1300053466369</v>
      </c>
      <c r="G48" s="55" t="s">
        <v>1131</v>
      </c>
      <c r="H48" s="207">
        <v>0</v>
      </c>
      <c r="I48" s="59" t="s">
        <v>615</v>
      </c>
      <c r="J48" s="60">
        <v>3287.22</v>
      </c>
      <c r="K48" s="60">
        <v>1.46</v>
      </c>
      <c r="L48" s="60">
        <v>1.46</v>
      </c>
      <c r="M48" s="61" t="s">
        <v>615</v>
      </c>
      <c r="N48" s="62" t="s">
        <v>615</v>
      </c>
      <c r="O48" s="62" t="s">
        <v>615</v>
      </c>
      <c r="P48" s="62" t="s">
        <v>615</v>
      </c>
      <c r="Q48" s="210">
        <v>2</v>
      </c>
      <c r="R48" s="210">
        <v>2</v>
      </c>
    </row>
    <row r="49" spans="1:18" ht="15" customHeight="1" x14ac:dyDescent="0.2">
      <c r="A49" s="237">
        <v>844</v>
      </c>
      <c r="B49" s="237">
        <v>844</v>
      </c>
      <c r="C49" s="238">
        <v>1300053466378</v>
      </c>
      <c r="D49" s="239">
        <v>644</v>
      </c>
      <c r="E49" s="239">
        <v>644</v>
      </c>
      <c r="F49" s="238">
        <v>1300053466387</v>
      </c>
      <c r="G49" s="55" t="s">
        <v>1132</v>
      </c>
      <c r="H49" s="207">
        <v>0</v>
      </c>
      <c r="I49" s="59" t="s">
        <v>615</v>
      </c>
      <c r="J49" s="60">
        <v>3299.2299999999996</v>
      </c>
      <c r="K49" s="60">
        <v>1.45</v>
      </c>
      <c r="L49" s="60">
        <v>1.45</v>
      </c>
      <c r="M49" s="61" t="s">
        <v>615</v>
      </c>
      <c r="N49" s="62" t="s">
        <v>615</v>
      </c>
      <c r="O49" s="62" t="s">
        <v>615</v>
      </c>
      <c r="P49" s="62" t="s">
        <v>615</v>
      </c>
      <c r="Q49" s="210">
        <v>2</v>
      </c>
      <c r="R49" s="210">
        <v>2</v>
      </c>
    </row>
    <row r="50" spans="1:18" ht="15" customHeight="1" x14ac:dyDescent="0.2">
      <c r="A50" s="237">
        <v>845</v>
      </c>
      <c r="B50" s="237">
        <v>845</v>
      </c>
      <c r="C50" s="238">
        <v>1300053834682</v>
      </c>
      <c r="D50" s="239">
        <v>645</v>
      </c>
      <c r="E50" s="239">
        <v>645</v>
      </c>
      <c r="F50" s="238">
        <v>1300053834691</v>
      </c>
      <c r="G50" s="55" t="s">
        <v>1133</v>
      </c>
      <c r="H50" s="207">
        <v>0</v>
      </c>
      <c r="I50" s="59" t="s">
        <v>615</v>
      </c>
      <c r="J50" s="60">
        <v>602.36</v>
      </c>
      <c r="K50" s="60">
        <v>2</v>
      </c>
      <c r="L50" s="60">
        <v>2</v>
      </c>
      <c r="M50" s="61" t="s">
        <v>615</v>
      </c>
      <c r="N50" s="62" t="s">
        <v>615</v>
      </c>
      <c r="O50" s="62" t="s">
        <v>615</v>
      </c>
      <c r="P50" s="62" t="s">
        <v>615</v>
      </c>
      <c r="Q50" s="210">
        <v>2</v>
      </c>
      <c r="R50" s="210">
        <v>2</v>
      </c>
    </row>
    <row r="51" spans="1:18" ht="15" customHeight="1" x14ac:dyDescent="0.2">
      <c r="A51" s="237">
        <v>846</v>
      </c>
      <c r="B51" s="237">
        <v>846</v>
      </c>
      <c r="C51" s="238">
        <v>1300053862801</v>
      </c>
      <c r="D51" s="239">
        <v>646</v>
      </c>
      <c r="E51" s="239">
        <v>646</v>
      </c>
      <c r="F51" s="238">
        <v>1300053862796</v>
      </c>
      <c r="G51" s="55" t="s">
        <v>1134</v>
      </c>
      <c r="H51" s="207">
        <v>0</v>
      </c>
      <c r="I51" s="59" t="s">
        <v>615</v>
      </c>
      <c r="J51" s="60">
        <v>15.64</v>
      </c>
      <c r="K51" s="60">
        <v>1.61</v>
      </c>
      <c r="L51" s="60">
        <v>1.61</v>
      </c>
      <c r="M51" s="61" t="s">
        <v>615</v>
      </c>
      <c r="N51" s="62" t="s">
        <v>615</v>
      </c>
      <c r="O51" s="62" t="s">
        <v>615</v>
      </c>
      <c r="P51" s="62" t="s">
        <v>615</v>
      </c>
      <c r="Q51" s="210">
        <v>2</v>
      </c>
      <c r="R51" s="210">
        <v>2</v>
      </c>
    </row>
    <row r="52" spans="1:18" ht="15" customHeight="1" x14ac:dyDescent="0.2">
      <c r="A52" s="237">
        <v>847</v>
      </c>
      <c r="B52" s="237">
        <v>847</v>
      </c>
      <c r="C52" s="238">
        <v>1300053962107</v>
      </c>
      <c r="D52" s="239">
        <v>647</v>
      </c>
      <c r="E52" s="239">
        <v>647</v>
      </c>
      <c r="F52" s="238">
        <v>1300053962116</v>
      </c>
      <c r="G52" s="55" t="s">
        <v>1135</v>
      </c>
      <c r="H52" s="207">
        <v>2</v>
      </c>
      <c r="I52" s="59" t="s">
        <v>615</v>
      </c>
      <c r="J52" s="60">
        <v>42660.18</v>
      </c>
      <c r="K52" s="60">
        <v>3.13</v>
      </c>
      <c r="L52" s="60">
        <v>3.13</v>
      </c>
      <c r="M52" s="61" t="s">
        <v>615</v>
      </c>
      <c r="N52" s="62" t="s">
        <v>615</v>
      </c>
      <c r="O52" s="62" t="s">
        <v>615</v>
      </c>
      <c r="P52" s="62" t="s">
        <v>615</v>
      </c>
      <c r="Q52" s="210">
        <v>2</v>
      </c>
      <c r="R52" s="210">
        <v>2</v>
      </c>
    </row>
    <row r="53" spans="1:18" ht="15" customHeight="1" x14ac:dyDescent="0.2">
      <c r="A53" s="237">
        <v>848</v>
      </c>
      <c r="B53" s="237">
        <v>848</v>
      </c>
      <c r="C53" s="238">
        <v>1300060499085</v>
      </c>
      <c r="D53" s="239">
        <v>651</v>
      </c>
      <c r="E53" s="239">
        <v>651</v>
      </c>
      <c r="F53" s="238">
        <v>1300060499094</v>
      </c>
      <c r="G53" s="55" t="s">
        <v>1136</v>
      </c>
      <c r="H53" s="207">
        <v>0</v>
      </c>
      <c r="I53" s="59" t="s">
        <v>615</v>
      </c>
      <c r="J53" s="60">
        <v>6.13</v>
      </c>
      <c r="K53" s="60">
        <v>1.4</v>
      </c>
      <c r="L53" s="60">
        <v>1.4</v>
      </c>
      <c r="M53" s="61" t="s">
        <v>615</v>
      </c>
      <c r="N53" s="62">
        <v>1837.95</v>
      </c>
      <c r="O53" s="62">
        <v>0.05</v>
      </c>
      <c r="P53" s="62">
        <v>0.05</v>
      </c>
      <c r="Q53" s="210">
        <v>2</v>
      </c>
      <c r="R53" s="210">
        <v>2</v>
      </c>
    </row>
    <row r="54" spans="1:18" ht="15" customHeight="1" x14ac:dyDescent="0.2">
      <c r="A54" s="237">
        <v>849</v>
      </c>
      <c r="B54" s="237">
        <v>849</v>
      </c>
      <c r="C54" s="238">
        <v>1300054624390</v>
      </c>
      <c r="D54" s="239">
        <v>649</v>
      </c>
      <c r="E54" s="239">
        <v>649</v>
      </c>
      <c r="F54" s="238">
        <v>1300054624405</v>
      </c>
      <c r="G54" s="55" t="s">
        <v>1137</v>
      </c>
      <c r="H54" s="207">
        <v>0</v>
      </c>
      <c r="I54" s="59" t="s">
        <v>615</v>
      </c>
      <c r="J54" s="60">
        <v>36.9</v>
      </c>
      <c r="K54" s="60">
        <v>2.31</v>
      </c>
      <c r="L54" s="60">
        <v>2.31</v>
      </c>
      <c r="M54" s="61" t="s">
        <v>615</v>
      </c>
      <c r="N54" s="62" t="s">
        <v>615</v>
      </c>
      <c r="O54" s="62" t="s">
        <v>615</v>
      </c>
      <c r="P54" s="62" t="s">
        <v>615</v>
      </c>
      <c r="Q54" s="210">
        <v>2</v>
      </c>
      <c r="R54" s="210">
        <v>2</v>
      </c>
    </row>
    <row r="55" spans="1:18" ht="15" customHeight="1" x14ac:dyDescent="0.2">
      <c r="A55" s="237">
        <v>850</v>
      </c>
      <c r="B55" s="237">
        <v>850</v>
      </c>
      <c r="C55" s="238">
        <v>1300060668363</v>
      </c>
      <c r="D55" s="239">
        <v>652</v>
      </c>
      <c r="E55" s="239">
        <v>652</v>
      </c>
      <c r="F55" s="238">
        <v>1300060668372</v>
      </c>
      <c r="G55" s="55" t="s">
        <v>1138</v>
      </c>
      <c r="H55" s="207">
        <v>0</v>
      </c>
      <c r="I55" s="59" t="s">
        <v>615</v>
      </c>
      <c r="J55" s="60">
        <v>526.63</v>
      </c>
      <c r="K55" s="60">
        <v>1.86</v>
      </c>
      <c r="L55" s="60">
        <v>1.86</v>
      </c>
      <c r="M55" s="61">
        <v>-0.16</v>
      </c>
      <c r="N55" s="62">
        <v>7391.11</v>
      </c>
      <c r="O55" s="62">
        <v>0.05</v>
      </c>
      <c r="P55" s="62">
        <v>0.05</v>
      </c>
      <c r="Q55" s="210">
        <v>2</v>
      </c>
      <c r="R55" s="210">
        <v>2</v>
      </c>
    </row>
    <row r="56" spans="1:18" ht="15" customHeight="1" x14ac:dyDescent="0.2">
      <c r="A56" s="237">
        <v>851</v>
      </c>
      <c r="B56" s="237">
        <v>851</v>
      </c>
      <c r="C56" s="238">
        <v>1300054933348</v>
      </c>
      <c r="D56" s="239">
        <v>611</v>
      </c>
      <c r="E56" s="239">
        <v>611</v>
      </c>
      <c r="F56" s="238">
        <v>1300054914140</v>
      </c>
      <c r="G56" s="55" t="s">
        <v>1139</v>
      </c>
      <c r="H56" s="207">
        <v>0</v>
      </c>
      <c r="I56" s="59" t="s">
        <v>615</v>
      </c>
      <c r="J56" s="60">
        <v>9.99</v>
      </c>
      <c r="K56" s="60">
        <v>1.55</v>
      </c>
      <c r="L56" s="60">
        <v>1.55</v>
      </c>
      <c r="M56" s="61" t="s">
        <v>615</v>
      </c>
      <c r="N56" s="62">
        <v>584.54</v>
      </c>
      <c r="O56" s="62">
        <v>0.05</v>
      </c>
      <c r="P56" s="62">
        <v>0.05</v>
      </c>
      <c r="Q56" s="210">
        <v>2</v>
      </c>
      <c r="R56" s="210">
        <v>2</v>
      </c>
    </row>
    <row r="57" spans="1:18" ht="15" customHeight="1" x14ac:dyDescent="0.2">
      <c r="A57" s="237">
        <v>854</v>
      </c>
      <c r="B57" s="237">
        <v>854</v>
      </c>
      <c r="C57" s="238">
        <v>1300060138720</v>
      </c>
      <c r="D57" s="239">
        <v>654</v>
      </c>
      <c r="E57" s="239">
        <v>654</v>
      </c>
      <c r="F57" s="238">
        <v>1300060138739</v>
      </c>
      <c r="G57" s="55" t="s">
        <v>1140</v>
      </c>
      <c r="H57" s="207">
        <v>0</v>
      </c>
      <c r="I57" s="59" t="s">
        <v>615</v>
      </c>
      <c r="J57" s="60">
        <v>78.08</v>
      </c>
      <c r="K57" s="60">
        <v>2.0699999999999998</v>
      </c>
      <c r="L57" s="60">
        <v>2.0699999999999998</v>
      </c>
      <c r="M57" s="61" t="s">
        <v>615</v>
      </c>
      <c r="N57" s="62">
        <v>3786.95</v>
      </c>
      <c r="O57" s="62">
        <v>0.05</v>
      </c>
      <c r="P57" s="62">
        <v>0.05</v>
      </c>
      <c r="Q57" s="210">
        <v>2</v>
      </c>
      <c r="R57" s="210">
        <v>2</v>
      </c>
    </row>
    <row r="58" spans="1:18" ht="15" customHeight="1" x14ac:dyDescent="0.2">
      <c r="A58" s="237">
        <v>856</v>
      </c>
      <c r="B58" s="237">
        <v>856</v>
      </c>
      <c r="C58" s="238">
        <v>1300060102617</v>
      </c>
      <c r="D58" s="239">
        <v>656</v>
      </c>
      <c r="E58" s="239">
        <v>656</v>
      </c>
      <c r="F58" s="238">
        <v>1300060102608</v>
      </c>
      <c r="G58" s="55" t="s">
        <v>1141</v>
      </c>
      <c r="H58" s="207">
        <v>0</v>
      </c>
      <c r="I58" s="59" t="s">
        <v>615</v>
      </c>
      <c r="J58" s="60">
        <v>254.55</v>
      </c>
      <c r="K58" s="60">
        <v>1.71</v>
      </c>
      <c r="L58" s="60">
        <v>1.71</v>
      </c>
      <c r="M58" s="61" t="s">
        <v>615</v>
      </c>
      <c r="N58" s="62">
        <v>23418.52</v>
      </c>
      <c r="O58" s="62">
        <v>0.05</v>
      </c>
      <c r="P58" s="62">
        <v>0.05</v>
      </c>
      <c r="Q58" s="210">
        <v>2</v>
      </c>
      <c r="R58" s="210">
        <v>2</v>
      </c>
    </row>
    <row r="59" spans="1:18" ht="15" customHeight="1" x14ac:dyDescent="0.2">
      <c r="A59" s="237">
        <v>857</v>
      </c>
      <c r="B59" s="237">
        <v>857</v>
      </c>
      <c r="C59" s="238">
        <v>1300060508758</v>
      </c>
      <c r="D59" s="239"/>
      <c r="E59" s="239"/>
      <c r="F59" s="238" t="s">
        <v>1222</v>
      </c>
      <c r="G59" s="55" t="s">
        <v>1142</v>
      </c>
      <c r="H59" s="207">
        <v>4</v>
      </c>
      <c r="I59" s="59" t="s">
        <v>615</v>
      </c>
      <c r="J59" s="60">
        <v>332259.3</v>
      </c>
      <c r="K59" s="60">
        <v>3.27</v>
      </c>
      <c r="L59" s="60">
        <v>3.27</v>
      </c>
      <c r="M59" s="61" t="s">
        <v>615</v>
      </c>
      <c r="N59" s="62" t="s">
        <v>615</v>
      </c>
      <c r="O59" s="62" t="s">
        <v>615</v>
      </c>
      <c r="P59" s="62" t="s">
        <v>615</v>
      </c>
      <c r="Q59" s="210">
        <v>2</v>
      </c>
      <c r="R59" s="210">
        <v>2</v>
      </c>
    </row>
    <row r="60" spans="1:18" ht="15" customHeight="1" x14ac:dyDescent="0.2">
      <c r="A60" s="237">
        <v>858</v>
      </c>
      <c r="B60" s="237">
        <v>858</v>
      </c>
      <c r="C60" s="238">
        <v>1300060845962</v>
      </c>
      <c r="D60" s="239">
        <v>612</v>
      </c>
      <c r="E60" s="239">
        <v>612</v>
      </c>
      <c r="F60" s="238">
        <v>1300060845971</v>
      </c>
      <c r="G60" s="55" t="s">
        <v>1143</v>
      </c>
      <c r="H60" s="207">
        <v>0</v>
      </c>
      <c r="I60" s="59" t="s">
        <v>615</v>
      </c>
      <c r="J60" s="60">
        <v>1509.5</v>
      </c>
      <c r="K60" s="60" t="s">
        <v>615</v>
      </c>
      <c r="L60" s="60" t="s">
        <v>615</v>
      </c>
      <c r="M60" s="61" t="s">
        <v>615</v>
      </c>
      <c r="N60" s="62">
        <v>11059.45</v>
      </c>
      <c r="O60" s="62">
        <v>0.05</v>
      </c>
      <c r="P60" s="62">
        <v>0.05</v>
      </c>
      <c r="Q60" s="210">
        <v>2</v>
      </c>
      <c r="R60" s="210">
        <v>2</v>
      </c>
    </row>
    <row r="61" spans="1:18" ht="15" customHeight="1" x14ac:dyDescent="0.2">
      <c r="A61" s="237">
        <v>859</v>
      </c>
      <c r="B61" s="237">
        <v>859</v>
      </c>
      <c r="C61" s="238">
        <v>1300060985075</v>
      </c>
      <c r="D61" s="239">
        <v>630</v>
      </c>
      <c r="E61" s="239">
        <v>630</v>
      </c>
      <c r="F61" s="238">
        <v>1300060985084</v>
      </c>
      <c r="G61" s="55" t="s">
        <v>1144</v>
      </c>
      <c r="H61" s="207">
        <v>0</v>
      </c>
      <c r="I61" s="59" t="s">
        <v>615</v>
      </c>
      <c r="J61" s="60">
        <v>6501.14</v>
      </c>
      <c r="K61" s="60">
        <v>0.91</v>
      </c>
      <c r="L61" s="60">
        <v>0.91</v>
      </c>
      <c r="M61" s="61" t="s">
        <v>615</v>
      </c>
      <c r="N61" s="62">
        <v>54067.8</v>
      </c>
      <c r="O61" s="62">
        <v>0.05</v>
      </c>
      <c r="P61" s="62">
        <v>0.05</v>
      </c>
      <c r="Q61" s="210">
        <v>2</v>
      </c>
      <c r="R61" s="210">
        <v>2</v>
      </c>
    </row>
    <row r="62" spans="1:18" ht="15" customHeight="1" x14ac:dyDescent="0.2">
      <c r="A62" s="237">
        <v>865</v>
      </c>
      <c r="B62" s="237">
        <v>865</v>
      </c>
      <c r="C62" s="238">
        <v>1300035438944</v>
      </c>
      <c r="D62" s="239">
        <v>665</v>
      </c>
      <c r="E62" s="239">
        <v>665</v>
      </c>
      <c r="F62" s="238">
        <v>1300038004491</v>
      </c>
      <c r="G62" s="55" t="s">
        <v>1145</v>
      </c>
      <c r="H62" s="207">
        <v>0</v>
      </c>
      <c r="I62" s="59" t="s">
        <v>615</v>
      </c>
      <c r="J62" s="60">
        <v>22.32</v>
      </c>
      <c r="K62" s="60">
        <v>2.06</v>
      </c>
      <c r="L62" s="60">
        <v>2.06</v>
      </c>
      <c r="M62" s="61" t="s">
        <v>615</v>
      </c>
      <c r="N62" s="62">
        <v>4017.16</v>
      </c>
      <c r="O62" s="62">
        <v>0.05</v>
      </c>
      <c r="P62" s="62">
        <v>0.05</v>
      </c>
      <c r="Q62" s="210">
        <v>2</v>
      </c>
    </row>
    <row r="63" spans="1:18" ht="15" customHeight="1" x14ac:dyDescent="0.2">
      <c r="A63" s="237">
        <v>866</v>
      </c>
      <c r="B63" s="237">
        <v>866</v>
      </c>
      <c r="C63" s="238">
        <v>1300037983737</v>
      </c>
      <c r="D63" s="239">
        <v>666</v>
      </c>
      <c r="E63" s="239">
        <v>666</v>
      </c>
      <c r="F63" s="238">
        <v>1300037983746</v>
      </c>
      <c r="G63" s="55" t="s">
        <v>1146</v>
      </c>
      <c r="H63" s="207">
        <v>0</v>
      </c>
      <c r="I63" s="59" t="s">
        <v>615</v>
      </c>
      <c r="J63" s="60">
        <v>23.1</v>
      </c>
      <c r="K63" s="60">
        <v>3.06</v>
      </c>
      <c r="L63" s="60">
        <v>3.06</v>
      </c>
      <c r="M63" s="61" t="s">
        <v>615</v>
      </c>
      <c r="N63" s="62">
        <v>2694.7</v>
      </c>
      <c r="O63" s="62">
        <v>0.05</v>
      </c>
      <c r="P63" s="62">
        <v>0.05</v>
      </c>
      <c r="Q63" s="210">
        <v>2</v>
      </c>
      <c r="R63" s="210">
        <v>2</v>
      </c>
    </row>
    <row r="64" spans="1:18" ht="15" customHeight="1" x14ac:dyDescent="0.2">
      <c r="A64" s="237">
        <v>867</v>
      </c>
      <c r="B64" s="237">
        <v>867</v>
      </c>
      <c r="C64" s="238">
        <v>1300037983755</v>
      </c>
      <c r="D64" s="239">
        <v>667</v>
      </c>
      <c r="E64" s="239">
        <v>667</v>
      </c>
      <c r="F64" s="238">
        <v>1300037983764</v>
      </c>
      <c r="G64" s="55" t="s">
        <v>1147</v>
      </c>
      <c r="H64" s="207">
        <v>0</v>
      </c>
      <c r="I64" s="59" t="s">
        <v>615</v>
      </c>
      <c r="J64" s="60">
        <v>21.57</v>
      </c>
      <c r="K64" s="60">
        <v>2.93</v>
      </c>
      <c r="L64" s="60">
        <v>2.93</v>
      </c>
      <c r="M64" s="61" t="s">
        <v>615</v>
      </c>
      <c r="N64" s="62">
        <v>2696.23</v>
      </c>
      <c r="O64" s="62">
        <v>0.05</v>
      </c>
      <c r="P64" s="62">
        <v>0.05</v>
      </c>
      <c r="Q64" s="210">
        <v>2</v>
      </c>
      <c r="R64" s="210">
        <v>2</v>
      </c>
    </row>
    <row r="65" spans="1:18" ht="15" customHeight="1" x14ac:dyDescent="0.2">
      <c r="A65" s="237">
        <v>868</v>
      </c>
      <c r="B65" s="237">
        <v>868</v>
      </c>
      <c r="C65" s="238">
        <v>1300035368906</v>
      </c>
      <c r="D65" s="239">
        <v>668</v>
      </c>
      <c r="E65" s="239">
        <v>668</v>
      </c>
      <c r="F65" s="238">
        <v>1300050649381</v>
      </c>
      <c r="G65" s="55" t="s">
        <v>1148</v>
      </c>
      <c r="H65" s="207">
        <v>0</v>
      </c>
      <c r="I65" s="59" t="s">
        <v>615</v>
      </c>
      <c r="J65" s="60">
        <v>133.21</v>
      </c>
      <c r="K65" s="60">
        <v>1.42</v>
      </c>
      <c r="L65" s="60">
        <v>1.42</v>
      </c>
      <c r="M65" s="61" t="s">
        <v>615</v>
      </c>
      <c r="N65" s="62">
        <v>1087.92</v>
      </c>
      <c r="O65" s="62">
        <v>0.05</v>
      </c>
      <c r="P65" s="62">
        <v>0.05</v>
      </c>
      <c r="Q65" s="210">
        <v>2</v>
      </c>
      <c r="R65" s="210">
        <v>2</v>
      </c>
    </row>
    <row r="66" spans="1:18" ht="15" customHeight="1" x14ac:dyDescent="0.2">
      <c r="A66" s="237">
        <v>869</v>
      </c>
      <c r="B66" s="237">
        <v>869</v>
      </c>
      <c r="C66" s="238">
        <v>1300035370393</v>
      </c>
      <c r="D66" s="239">
        <v>669</v>
      </c>
      <c r="E66" s="239">
        <v>669</v>
      </c>
      <c r="F66" s="238">
        <v>1300050649070</v>
      </c>
      <c r="G66" s="55" t="s">
        <v>1149</v>
      </c>
      <c r="H66" s="207">
        <v>0</v>
      </c>
      <c r="I66" s="59" t="s">
        <v>615</v>
      </c>
      <c r="J66" s="60">
        <v>41.45</v>
      </c>
      <c r="K66" s="60">
        <v>1.86</v>
      </c>
      <c r="L66" s="60">
        <v>1.86</v>
      </c>
      <c r="M66" s="61" t="s">
        <v>615</v>
      </c>
      <c r="N66" s="62">
        <v>5099.6000000000004</v>
      </c>
      <c r="O66" s="62">
        <v>0.05</v>
      </c>
      <c r="P66" s="62">
        <v>0.05</v>
      </c>
      <c r="Q66" s="210">
        <v>2</v>
      </c>
      <c r="R66" s="210">
        <v>2</v>
      </c>
    </row>
    <row r="67" spans="1:18" ht="15" customHeight="1" x14ac:dyDescent="0.2">
      <c r="A67" s="237">
        <v>870</v>
      </c>
      <c r="B67" s="237">
        <v>870</v>
      </c>
      <c r="C67" s="238">
        <v>1300060308295</v>
      </c>
      <c r="D67" s="239"/>
      <c r="E67" s="239"/>
      <c r="F67" s="238" t="s">
        <v>1222</v>
      </c>
      <c r="G67" s="55" t="s">
        <v>1150</v>
      </c>
      <c r="H67" s="207">
        <v>3</v>
      </c>
      <c r="I67" s="59" t="s">
        <v>615</v>
      </c>
      <c r="J67" s="60">
        <v>109016.11</v>
      </c>
      <c r="K67" s="60">
        <v>5.08</v>
      </c>
      <c r="L67" s="60">
        <v>5.08</v>
      </c>
      <c r="M67" s="61" t="s">
        <v>615</v>
      </c>
      <c r="N67" s="62" t="s">
        <v>615</v>
      </c>
      <c r="O67" s="62" t="s">
        <v>615</v>
      </c>
      <c r="P67" s="62" t="s">
        <v>615</v>
      </c>
      <c r="Q67" s="210">
        <v>2</v>
      </c>
      <c r="R67" s="210">
        <v>2</v>
      </c>
    </row>
    <row r="68" spans="1:18" ht="15" customHeight="1" x14ac:dyDescent="0.2">
      <c r="A68" s="237">
        <v>871</v>
      </c>
      <c r="B68" s="237">
        <v>871</v>
      </c>
      <c r="C68" s="238">
        <v>1300037983996</v>
      </c>
      <c r="D68" s="239">
        <v>671</v>
      </c>
      <c r="E68" s="239">
        <v>671</v>
      </c>
      <c r="F68" s="238">
        <v>1300037984002</v>
      </c>
      <c r="G68" s="55" t="s">
        <v>1151</v>
      </c>
      <c r="H68" s="207">
        <v>0</v>
      </c>
      <c r="I68" s="59" t="s">
        <v>615</v>
      </c>
      <c r="J68" s="60">
        <v>123.72</v>
      </c>
      <c r="K68" s="60">
        <v>1.26</v>
      </c>
      <c r="L68" s="60">
        <v>1.26</v>
      </c>
      <c r="M68" s="61" t="s">
        <v>615</v>
      </c>
      <c r="N68" s="62">
        <v>1515.52</v>
      </c>
      <c r="O68" s="62">
        <v>0.05</v>
      </c>
      <c r="P68" s="62">
        <v>0.05</v>
      </c>
      <c r="Q68" s="210">
        <v>2</v>
      </c>
      <c r="R68" s="210">
        <v>2</v>
      </c>
    </row>
    <row r="69" spans="1:18" ht="15" customHeight="1" x14ac:dyDescent="0.2">
      <c r="A69" s="237">
        <v>872</v>
      </c>
      <c r="B69" s="237">
        <v>872</v>
      </c>
      <c r="C69" s="238">
        <v>1300037983913</v>
      </c>
      <c r="D69" s="239">
        <v>672</v>
      </c>
      <c r="E69" s="239">
        <v>672</v>
      </c>
      <c r="F69" s="238">
        <v>1300037983922</v>
      </c>
      <c r="G69" s="55" t="s">
        <v>1152</v>
      </c>
      <c r="H69" s="207">
        <v>0</v>
      </c>
      <c r="I69" s="59" t="s">
        <v>615</v>
      </c>
      <c r="J69" s="60">
        <v>303.06</v>
      </c>
      <c r="K69" s="60">
        <v>1.52</v>
      </c>
      <c r="L69" s="60">
        <v>1.52</v>
      </c>
      <c r="M69" s="61" t="s">
        <v>615</v>
      </c>
      <c r="N69" s="62">
        <v>11276.55</v>
      </c>
      <c r="O69" s="62">
        <v>0.05</v>
      </c>
      <c r="P69" s="62">
        <v>0.05</v>
      </c>
      <c r="Q69" s="210">
        <v>2</v>
      </c>
      <c r="R69" s="210">
        <v>2</v>
      </c>
    </row>
    <row r="70" spans="1:18" ht="15" customHeight="1" x14ac:dyDescent="0.2">
      <c r="A70" s="237">
        <v>873</v>
      </c>
      <c r="B70" s="237">
        <v>873</v>
      </c>
      <c r="C70" s="238">
        <v>1300037983899</v>
      </c>
      <c r="D70" s="239">
        <v>673</v>
      </c>
      <c r="E70" s="239">
        <v>673</v>
      </c>
      <c r="F70" s="238">
        <v>1300037983904</v>
      </c>
      <c r="G70" s="55" t="s">
        <v>1153</v>
      </c>
      <c r="H70" s="207">
        <v>0</v>
      </c>
      <c r="I70" s="59" t="s">
        <v>615</v>
      </c>
      <c r="J70" s="60">
        <v>107.55</v>
      </c>
      <c r="K70" s="60">
        <v>1.8</v>
      </c>
      <c r="L70" s="60">
        <v>1.8</v>
      </c>
      <c r="M70" s="61" t="s">
        <v>615</v>
      </c>
      <c r="N70" s="62">
        <v>11472.05</v>
      </c>
      <c r="O70" s="62">
        <v>0.05</v>
      </c>
      <c r="P70" s="62">
        <v>0.05</v>
      </c>
      <c r="Q70" s="210">
        <v>2</v>
      </c>
      <c r="R70" s="210">
        <v>2</v>
      </c>
    </row>
    <row r="71" spans="1:18" ht="15" customHeight="1" x14ac:dyDescent="0.2">
      <c r="A71" s="237">
        <v>874</v>
      </c>
      <c r="B71" s="237">
        <v>874</v>
      </c>
      <c r="C71" s="238">
        <v>1300035438572</v>
      </c>
      <c r="D71" s="239">
        <v>674</v>
      </c>
      <c r="E71" s="239">
        <v>674</v>
      </c>
      <c r="F71" s="238">
        <v>1300050649390</v>
      </c>
      <c r="G71" s="55" t="s">
        <v>1154</v>
      </c>
      <c r="H71" s="207">
        <v>0</v>
      </c>
      <c r="I71" s="59" t="s">
        <v>615</v>
      </c>
      <c r="J71" s="60">
        <v>44.59</v>
      </c>
      <c r="K71" s="60">
        <v>1.68</v>
      </c>
      <c r="L71" s="60">
        <v>1.68</v>
      </c>
      <c r="M71" s="61" t="s">
        <v>615</v>
      </c>
      <c r="N71" s="62">
        <v>3003.98</v>
      </c>
      <c r="O71" s="62">
        <v>0.05</v>
      </c>
      <c r="P71" s="62">
        <v>0.05</v>
      </c>
      <c r="Q71" s="210">
        <v>2</v>
      </c>
      <c r="R71" s="210">
        <v>2</v>
      </c>
    </row>
    <row r="72" spans="1:18" ht="15" customHeight="1" x14ac:dyDescent="0.2">
      <c r="A72" s="237">
        <v>875</v>
      </c>
      <c r="B72" s="237">
        <v>875</v>
      </c>
      <c r="C72" s="238">
        <v>1300050649406</v>
      </c>
      <c r="D72" s="239">
        <v>675</v>
      </c>
      <c r="E72" s="239">
        <v>675</v>
      </c>
      <c r="F72" s="238">
        <v>1300050649415</v>
      </c>
      <c r="G72" s="55" t="s">
        <v>1155</v>
      </c>
      <c r="H72" s="207">
        <v>0</v>
      </c>
      <c r="I72" s="59" t="s">
        <v>615</v>
      </c>
      <c r="J72" s="60">
        <v>22.13</v>
      </c>
      <c r="K72" s="60">
        <v>1.65</v>
      </c>
      <c r="L72" s="60">
        <v>1.65</v>
      </c>
      <c r="M72" s="61" t="s">
        <v>615</v>
      </c>
      <c r="N72" s="62">
        <v>2411.92</v>
      </c>
      <c r="O72" s="62">
        <v>0.05</v>
      </c>
      <c r="P72" s="62">
        <v>0.05</v>
      </c>
      <c r="Q72" s="210">
        <v>2</v>
      </c>
      <c r="R72" s="210">
        <v>2</v>
      </c>
    </row>
    <row r="73" spans="1:18" ht="15" customHeight="1" x14ac:dyDescent="0.2">
      <c r="A73" s="237">
        <v>876</v>
      </c>
      <c r="B73" s="237">
        <v>876</v>
      </c>
      <c r="C73" s="238">
        <v>1300060701106</v>
      </c>
      <c r="D73" s="239">
        <v>676</v>
      </c>
      <c r="E73" s="239">
        <v>676</v>
      </c>
      <c r="F73" s="238">
        <v>1300060701115</v>
      </c>
      <c r="G73" s="55" t="s">
        <v>1156</v>
      </c>
      <c r="H73" s="207">
        <v>0</v>
      </c>
      <c r="I73" s="59" t="s">
        <v>615</v>
      </c>
      <c r="J73" s="60">
        <v>35.520000000000003</v>
      </c>
      <c r="K73" s="60">
        <v>1.61</v>
      </c>
      <c r="L73" s="60">
        <v>1.61</v>
      </c>
      <c r="M73" s="61" t="s">
        <v>615</v>
      </c>
      <c r="N73" s="62">
        <v>1914.4</v>
      </c>
      <c r="O73" s="62">
        <v>0.05</v>
      </c>
      <c r="P73" s="62">
        <v>0.05</v>
      </c>
      <c r="Q73" s="210">
        <v>2</v>
      </c>
      <c r="R73" s="210">
        <v>2</v>
      </c>
    </row>
    <row r="74" spans="1:18" ht="15" customHeight="1" x14ac:dyDescent="0.2">
      <c r="A74" s="237">
        <v>877</v>
      </c>
      <c r="B74" s="237">
        <v>877</v>
      </c>
      <c r="C74" s="238">
        <v>1300053593216</v>
      </c>
      <c r="D74" s="239"/>
      <c r="E74" s="239"/>
      <c r="F74" s="238" t="s">
        <v>1222</v>
      </c>
      <c r="G74" s="55" t="s">
        <v>1157</v>
      </c>
      <c r="H74" s="207">
        <v>4</v>
      </c>
      <c r="I74" s="59" t="s">
        <v>615</v>
      </c>
      <c r="J74" s="60">
        <v>239962.21</v>
      </c>
      <c r="K74" s="60">
        <v>4.79</v>
      </c>
      <c r="L74" s="60">
        <v>4.79</v>
      </c>
      <c r="M74" s="61" t="s">
        <v>615</v>
      </c>
      <c r="N74" s="62" t="s">
        <v>615</v>
      </c>
      <c r="O74" s="62" t="s">
        <v>615</v>
      </c>
      <c r="P74" s="62" t="s">
        <v>615</v>
      </c>
      <c r="Q74" s="210">
        <v>2</v>
      </c>
      <c r="R74" s="210">
        <v>2</v>
      </c>
    </row>
    <row r="75" spans="1:18" ht="15" customHeight="1" x14ac:dyDescent="0.2">
      <c r="A75" s="237">
        <v>1</v>
      </c>
      <c r="B75" s="237">
        <v>1</v>
      </c>
      <c r="C75" s="238" t="s">
        <v>1222</v>
      </c>
      <c r="D75" s="239"/>
      <c r="E75" s="239"/>
      <c r="F75" s="238" t="s">
        <v>1222</v>
      </c>
      <c r="G75" s="55" t="s">
        <v>1158</v>
      </c>
      <c r="H75" s="207">
        <v>2</v>
      </c>
      <c r="I75" s="59" t="s">
        <v>615</v>
      </c>
      <c r="J75" s="60">
        <v>44558.85</v>
      </c>
      <c r="K75" s="60">
        <v>1.69</v>
      </c>
      <c r="L75" s="60">
        <v>1.69</v>
      </c>
      <c r="M75" s="61" t="s">
        <v>615</v>
      </c>
      <c r="N75" s="62" t="s">
        <v>615</v>
      </c>
      <c r="O75" s="62" t="s">
        <v>615</v>
      </c>
      <c r="P75" s="62" t="s">
        <v>615</v>
      </c>
      <c r="Q75" s="210">
        <v>2</v>
      </c>
      <c r="R75" s="210">
        <v>2</v>
      </c>
    </row>
    <row r="76" spans="1:18" ht="15" customHeight="1" x14ac:dyDescent="0.2">
      <c r="A76" s="237">
        <v>880</v>
      </c>
      <c r="B76" s="237">
        <v>880</v>
      </c>
      <c r="C76" s="238">
        <v>1300060621588</v>
      </c>
      <c r="D76" s="239">
        <v>670</v>
      </c>
      <c r="E76" s="239">
        <v>670</v>
      </c>
      <c r="F76" s="238">
        <v>1300060621597</v>
      </c>
      <c r="G76" s="55" t="s">
        <v>1159</v>
      </c>
      <c r="H76" s="207">
        <v>0</v>
      </c>
      <c r="I76" s="59" t="s">
        <v>615</v>
      </c>
      <c r="J76" s="60">
        <v>87.82</v>
      </c>
      <c r="K76" s="60">
        <v>4.09</v>
      </c>
      <c r="L76" s="60">
        <v>4.09</v>
      </c>
      <c r="M76" s="61" t="s">
        <v>615</v>
      </c>
      <c r="N76" s="62">
        <v>11944.17</v>
      </c>
      <c r="O76" s="62">
        <v>0.05</v>
      </c>
      <c r="P76" s="62">
        <v>0.05</v>
      </c>
      <c r="Q76" s="210">
        <v>2</v>
      </c>
      <c r="R76" s="210">
        <v>2</v>
      </c>
    </row>
    <row r="77" spans="1:18" ht="15" customHeight="1" x14ac:dyDescent="0.2">
      <c r="A77" s="237">
        <v>881</v>
      </c>
      <c r="B77" s="237">
        <v>881</v>
      </c>
      <c r="C77" s="238">
        <v>1300060626275</v>
      </c>
      <c r="D77" s="239">
        <v>679</v>
      </c>
      <c r="E77" s="239">
        <v>679</v>
      </c>
      <c r="F77" s="238">
        <v>1300060626284</v>
      </c>
      <c r="G77" s="55" t="s">
        <v>1160</v>
      </c>
      <c r="H77" s="207">
        <v>0</v>
      </c>
      <c r="I77" s="59" t="s">
        <v>615</v>
      </c>
      <c r="J77" s="60">
        <v>1.31</v>
      </c>
      <c r="K77" s="60">
        <v>1.4</v>
      </c>
      <c r="L77" s="60">
        <v>1.4</v>
      </c>
      <c r="M77" s="61" t="s">
        <v>615</v>
      </c>
      <c r="N77" s="62">
        <v>186.86</v>
      </c>
      <c r="O77" s="62">
        <v>0.05</v>
      </c>
      <c r="P77" s="62">
        <v>0.05</v>
      </c>
      <c r="Q77" s="210">
        <v>2</v>
      </c>
      <c r="R77" s="210">
        <v>2</v>
      </c>
    </row>
    <row r="78" spans="1:18" ht="15" customHeight="1" x14ac:dyDescent="0.2">
      <c r="A78" s="237">
        <v>882</v>
      </c>
      <c r="B78" s="237">
        <v>882</v>
      </c>
      <c r="C78" s="238">
        <v>1300060631656</v>
      </c>
      <c r="D78" s="239">
        <v>684</v>
      </c>
      <c r="E78" s="239">
        <v>684</v>
      </c>
      <c r="F78" s="238">
        <v>1300060631665</v>
      </c>
      <c r="G78" s="55" t="s">
        <v>1161</v>
      </c>
      <c r="H78" s="207">
        <v>1</v>
      </c>
      <c r="I78" s="59" t="s">
        <v>615</v>
      </c>
      <c r="J78" s="60">
        <v>15685.08</v>
      </c>
      <c r="K78" s="60">
        <v>3.77</v>
      </c>
      <c r="L78" s="60">
        <v>3.77</v>
      </c>
      <c r="M78" s="61" t="s">
        <v>615</v>
      </c>
      <c r="N78" s="62">
        <v>3109.85</v>
      </c>
      <c r="O78" s="62">
        <v>0.05</v>
      </c>
      <c r="P78" s="62">
        <v>0.05</v>
      </c>
      <c r="Q78" s="210">
        <v>2</v>
      </c>
      <c r="R78" s="210">
        <v>2</v>
      </c>
    </row>
    <row r="79" spans="1:18" ht="15" customHeight="1" x14ac:dyDescent="0.2">
      <c r="A79" s="237">
        <v>883</v>
      </c>
      <c r="B79" s="237">
        <v>883</v>
      </c>
      <c r="C79" s="238">
        <v>1300060621950</v>
      </c>
      <c r="D79" s="239">
        <v>683</v>
      </c>
      <c r="E79" s="239">
        <v>683</v>
      </c>
      <c r="F79" s="238">
        <v>1300060621969</v>
      </c>
      <c r="G79" s="55" t="s">
        <v>1162</v>
      </c>
      <c r="H79" s="207">
        <v>0</v>
      </c>
      <c r="I79" s="59" t="s">
        <v>615</v>
      </c>
      <c r="J79" s="60">
        <v>1.56</v>
      </c>
      <c r="K79" s="60">
        <v>1.61</v>
      </c>
      <c r="L79" s="60">
        <v>1.61</v>
      </c>
      <c r="M79" s="61" t="s">
        <v>615</v>
      </c>
      <c r="N79" s="62">
        <v>186.61</v>
      </c>
      <c r="O79" s="62">
        <v>0.05</v>
      </c>
      <c r="P79" s="62">
        <v>0.05</v>
      </c>
      <c r="Q79" s="210">
        <v>2</v>
      </c>
      <c r="R79" s="210">
        <v>2</v>
      </c>
    </row>
    <row r="80" spans="1:18" ht="15" customHeight="1" x14ac:dyDescent="0.2">
      <c r="A80" s="237">
        <v>884</v>
      </c>
      <c r="B80" s="237">
        <v>884</v>
      </c>
      <c r="C80" s="238">
        <v>1300060707491</v>
      </c>
      <c r="D80" s="239">
        <v>664</v>
      </c>
      <c r="E80" s="239">
        <v>664</v>
      </c>
      <c r="F80" s="238">
        <v>1300060707507</v>
      </c>
      <c r="G80" s="55" t="s">
        <v>1163</v>
      </c>
      <c r="H80" s="207">
        <v>0</v>
      </c>
      <c r="I80" s="59" t="s">
        <v>615</v>
      </c>
      <c r="J80" s="60">
        <v>18.09</v>
      </c>
      <c r="K80" s="60">
        <v>3.58</v>
      </c>
      <c r="L80" s="60">
        <v>3.58</v>
      </c>
      <c r="M80" s="61" t="s">
        <v>615</v>
      </c>
      <c r="N80" s="62">
        <v>1513.1</v>
      </c>
      <c r="O80" s="62">
        <v>0.05</v>
      </c>
      <c r="P80" s="62">
        <v>0.05</v>
      </c>
      <c r="Q80" s="210">
        <v>2</v>
      </c>
      <c r="R80" s="210">
        <v>2</v>
      </c>
    </row>
    <row r="81" spans="1:18" ht="15" customHeight="1" x14ac:dyDescent="0.2">
      <c r="A81" s="237">
        <v>885</v>
      </c>
      <c r="B81" s="237">
        <v>885</v>
      </c>
      <c r="C81" s="238">
        <v>1300060729547</v>
      </c>
      <c r="D81" s="239">
        <v>615</v>
      </c>
      <c r="E81" s="239">
        <v>615</v>
      </c>
      <c r="F81" s="238">
        <v>1300060729556</v>
      </c>
      <c r="G81" s="55" t="s">
        <v>1164</v>
      </c>
      <c r="H81" s="207">
        <v>0</v>
      </c>
      <c r="I81" s="59" t="s">
        <v>615</v>
      </c>
      <c r="J81" s="60">
        <v>187.81</v>
      </c>
      <c r="K81" s="60">
        <v>2.0499999999999998</v>
      </c>
      <c r="L81" s="60">
        <v>2.0499999999999998</v>
      </c>
      <c r="M81" s="61" t="s">
        <v>615</v>
      </c>
      <c r="N81" s="62">
        <v>10542.31</v>
      </c>
      <c r="O81" s="62">
        <v>0.05</v>
      </c>
      <c r="P81" s="62">
        <v>0.05</v>
      </c>
      <c r="Q81" s="210">
        <v>2</v>
      </c>
      <c r="R81" s="210">
        <v>2</v>
      </c>
    </row>
    <row r="82" spans="1:18" ht="15" customHeight="1" x14ac:dyDescent="0.2">
      <c r="A82" s="237">
        <v>886</v>
      </c>
      <c r="B82" s="237">
        <v>886</v>
      </c>
      <c r="C82" s="238">
        <v>1300060657830</v>
      </c>
      <c r="D82" s="239">
        <v>686</v>
      </c>
      <c r="E82" s="239">
        <v>686</v>
      </c>
      <c r="F82" s="238">
        <v>1300060657840</v>
      </c>
      <c r="G82" s="55" t="s">
        <v>1165</v>
      </c>
      <c r="H82" s="207">
        <v>0</v>
      </c>
      <c r="I82" s="59" t="s">
        <v>615</v>
      </c>
      <c r="J82" s="60">
        <v>0.85</v>
      </c>
      <c r="K82" s="60">
        <v>1.61</v>
      </c>
      <c r="L82" s="60">
        <v>1.61</v>
      </c>
      <c r="M82" s="61" t="s">
        <v>615</v>
      </c>
      <c r="N82" s="62">
        <v>187.31</v>
      </c>
      <c r="O82" s="62">
        <v>0.05</v>
      </c>
      <c r="P82" s="62">
        <v>0.05</v>
      </c>
      <c r="Q82" s="210">
        <v>2</v>
      </c>
      <c r="R82" s="210">
        <v>2</v>
      </c>
    </row>
    <row r="83" spans="1:18" ht="15" customHeight="1" x14ac:dyDescent="0.2">
      <c r="A83" s="237">
        <v>887</v>
      </c>
      <c r="B83" s="237">
        <v>887</v>
      </c>
      <c r="C83" s="238">
        <v>1300035619768</v>
      </c>
      <c r="D83" s="239">
        <v>687</v>
      </c>
      <c r="E83" s="239">
        <v>687</v>
      </c>
      <c r="F83" s="238">
        <v>1300050652905</v>
      </c>
      <c r="G83" s="55" t="s">
        <v>1166</v>
      </c>
      <c r="H83" s="207">
        <v>0</v>
      </c>
      <c r="I83" s="59" t="s">
        <v>615</v>
      </c>
      <c r="J83" s="60">
        <v>285.41000000000003</v>
      </c>
      <c r="K83" s="60">
        <v>1.46</v>
      </c>
      <c r="L83" s="60">
        <v>1.46</v>
      </c>
      <c r="M83" s="61" t="s">
        <v>615</v>
      </c>
      <c r="N83" s="62">
        <v>2378.42</v>
      </c>
      <c r="O83" s="62">
        <v>0.05</v>
      </c>
      <c r="P83" s="62">
        <v>0.05</v>
      </c>
      <c r="Q83" s="210">
        <v>2</v>
      </c>
      <c r="R83" s="210">
        <v>2</v>
      </c>
    </row>
    <row r="84" spans="1:18" ht="15" customHeight="1" x14ac:dyDescent="0.2">
      <c r="A84" s="237">
        <v>889</v>
      </c>
      <c r="B84" s="237">
        <v>889</v>
      </c>
      <c r="C84" s="238">
        <v>1300060626293</v>
      </c>
      <c r="D84" s="239">
        <v>678</v>
      </c>
      <c r="E84" s="239">
        <v>678</v>
      </c>
      <c r="F84" s="238">
        <v>1300060626309</v>
      </c>
      <c r="G84" s="55" t="s">
        <v>1167</v>
      </c>
      <c r="H84" s="207">
        <v>0</v>
      </c>
      <c r="I84" s="59" t="s">
        <v>615</v>
      </c>
      <c r="J84" s="60">
        <v>1.17</v>
      </c>
      <c r="K84" s="60">
        <v>2.06</v>
      </c>
      <c r="L84" s="60">
        <v>2.06</v>
      </c>
      <c r="M84" s="61" t="s">
        <v>615</v>
      </c>
      <c r="N84" s="62">
        <v>186.99</v>
      </c>
      <c r="O84" s="62">
        <v>0.05</v>
      </c>
      <c r="P84" s="62">
        <v>0.05</v>
      </c>
      <c r="Q84" s="210">
        <v>2</v>
      </c>
      <c r="R84" s="210">
        <v>2</v>
      </c>
    </row>
    <row r="85" spans="1:18" ht="15" customHeight="1" x14ac:dyDescent="0.2">
      <c r="A85" s="237">
        <v>890</v>
      </c>
      <c r="B85" s="237">
        <v>890</v>
      </c>
      <c r="C85" s="238">
        <v>1300060621987</v>
      </c>
      <c r="D85" s="239">
        <v>697</v>
      </c>
      <c r="E85" s="239">
        <v>697</v>
      </c>
      <c r="F85" s="238">
        <v>1300060621996</v>
      </c>
      <c r="G85" s="55" t="s">
        <v>1168</v>
      </c>
      <c r="H85" s="207">
        <v>0</v>
      </c>
      <c r="I85" s="59" t="s">
        <v>615</v>
      </c>
      <c r="J85" s="60">
        <v>123.13</v>
      </c>
      <c r="K85" s="60">
        <v>1.79</v>
      </c>
      <c r="L85" s="60">
        <v>1.79</v>
      </c>
      <c r="M85" s="61" t="s">
        <v>615</v>
      </c>
      <c r="N85" s="62">
        <v>6371.82</v>
      </c>
      <c r="O85" s="62">
        <v>0.05</v>
      </c>
      <c r="P85" s="62">
        <v>0.05</v>
      </c>
      <c r="Q85" s="210">
        <v>2</v>
      </c>
      <c r="R85" s="210">
        <v>2</v>
      </c>
    </row>
    <row r="86" spans="1:18" ht="15" customHeight="1" x14ac:dyDescent="0.2">
      <c r="A86" s="237">
        <v>891</v>
      </c>
      <c r="B86" s="237">
        <v>891</v>
      </c>
      <c r="C86" s="238">
        <v>1300060622002</v>
      </c>
      <c r="D86" s="239">
        <v>699</v>
      </c>
      <c r="E86" s="239">
        <v>699</v>
      </c>
      <c r="F86" s="238">
        <v>1300060622011</v>
      </c>
      <c r="G86" s="55" t="s">
        <v>1169</v>
      </c>
      <c r="H86" s="207">
        <v>0</v>
      </c>
      <c r="I86" s="59" t="s">
        <v>615</v>
      </c>
      <c r="J86" s="60">
        <v>57.05</v>
      </c>
      <c r="K86" s="60">
        <v>1.84</v>
      </c>
      <c r="L86" s="60">
        <v>1.84</v>
      </c>
      <c r="M86" s="61" t="s">
        <v>615</v>
      </c>
      <c r="N86" s="62">
        <v>2939.03</v>
      </c>
      <c r="O86" s="62">
        <v>0.05</v>
      </c>
      <c r="P86" s="62">
        <v>0.05</v>
      </c>
      <c r="Q86" s="210">
        <v>2</v>
      </c>
      <c r="R86" s="210">
        <v>2</v>
      </c>
    </row>
    <row r="87" spans="1:18" ht="15" customHeight="1" x14ac:dyDescent="0.2">
      <c r="A87" s="237">
        <v>892</v>
      </c>
      <c r="B87" s="237">
        <v>892</v>
      </c>
      <c r="C87" s="238">
        <v>1300060609697</v>
      </c>
      <c r="D87" s="239">
        <v>692</v>
      </c>
      <c r="E87" s="239">
        <v>692</v>
      </c>
      <c r="F87" s="238">
        <v>1300060609702</v>
      </c>
      <c r="G87" s="55" t="s">
        <v>1170</v>
      </c>
      <c r="H87" s="207">
        <v>1</v>
      </c>
      <c r="I87" s="59" t="s">
        <v>615</v>
      </c>
      <c r="J87" s="60">
        <v>15774.53</v>
      </c>
      <c r="K87" s="60">
        <v>2.16</v>
      </c>
      <c r="L87" s="60">
        <v>2.16</v>
      </c>
      <c r="M87" s="61">
        <v>-0.42899999999999999</v>
      </c>
      <c r="N87" s="62">
        <v>3048.81</v>
      </c>
      <c r="O87" s="62">
        <v>0.05</v>
      </c>
      <c r="P87" s="62">
        <v>0.05</v>
      </c>
      <c r="Q87" s="210">
        <v>2</v>
      </c>
      <c r="R87" s="210">
        <v>2</v>
      </c>
    </row>
    <row r="88" spans="1:18" ht="15" customHeight="1" x14ac:dyDescent="0.2">
      <c r="A88" s="237">
        <v>893</v>
      </c>
      <c r="B88" s="237">
        <v>893</v>
      </c>
      <c r="C88" s="238">
        <v>1300060659740</v>
      </c>
      <c r="D88" s="239">
        <v>693</v>
      </c>
      <c r="E88" s="239">
        <v>693</v>
      </c>
      <c r="F88" s="238">
        <v>1300060659759</v>
      </c>
      <c r="G88" s="55" t="s">
        <v>1171</v>
      </c>
      <c r="H88" s="207">
        <v>0</v>
      </c>
      <c r="I88" s="59" t="s">
        <v>615</v>
      </c>
      <c r="J88" s="60">
        <v>6.2</v>
      </c>
      <c r="K88" s="60">
        <v>1.9</v>
      </c>
      <c r="L88" s="60">
        <v>1.9</v>
      </c>
      <c r="M88" s="61" t="s">
        <v>615</v>
      </c>
      <c r="N88" s="62">
        <v>558.29</v>
      </c>
      <c r="O88" s="62">
        <v>0.05</v>
      </c>
      <c r="P88" s="62">
        <v>0.05</v>
      </c>
      <c r="Q88" s="210">
        <v>2</v>
      </c>
      <c r="R88" s="210">
        <v>2</v>
      </c>
    </row>
    <row r="89" spans="1:18" ht="15" customHeight="1" x14ac:dyDescent="0.2">
      <c r="A89" s="237">
        <v>894</v>
      </c>
      <c r="B89" s="237">
        <v>894</v>
      </c>
      <c r="C89" s="238">
        <v>1300060647600</v>
      </c>
      <c r="D89" s="239">
        <v>694</v>
      </c>
      <c r="E89" s="239">
        <v>694</v>
      </c>
      <c r="F89" s="238">
        <v>1300060647610</v>
      </c>
      <c r="G89" s="55" t="s">
        <v>1172</v>
      </c>
      <c r="H89" s="207">
        <v>0</v>
      </c>
      <c r="I89" s="59" t="s">
        <v>615</v>
      </c>
      <c r="J89" s="60">
        <v>580.88</v>
      </c>
      <c r="K89" s="60">
        <v>1.45</v>
      </c>
      <c r="L89" s="60">
        <v>1.45</v>
      </c>
      <c r="M89" s="61" t="s">
        <v>615</v>
      </c>
      <c r="N89" s="62">
        <v>30089.7</v>
      </c>
      <c r="O89" s="62">
        <v>0.05</v>
      </c>
      <c r="P89" s="62">
        <v>0.05</v>
      </c>
      <c r="Q89" s="210">
        <v>2</v>
      </c>
      <c r="R89" s="210">
        <v>2</v>
      </c>
    </row>
    <row r="90" spans="1:18" ht="15" customHeight="1" x14ac:dyDescent="0.2">
      <c r="A90" s="237">
        <v>895</v>
      </c>
      <c r="B90" s="237">
        <v>895</v>
      </c>
      <c r="C90" s="238">
        <v>1300060785462</v>
      </c>
      <c r="D90" s="239">
        <v>696</v>
      </c>
      <c r="E90" s="239">
        <v>696</v>
      </c>
      <c r="F90" s="238">
        <v>1300060785453</v>
      </c>
      <c r="G90" s="55" t="s">
        <v>1173</v>
      </c>
      <c r="H90" s="207">
        <v>0</v>
      </c>
      <c r="I90" s="59" t="s">
        <v>615</v>
      </c>
      <c r="J90" s="60">
        <v>1198.74</v>
      </c>
      <c r="K90" s="60" t="s">
        <v>615</v>
      </c>
      <c r="L90" s="60" t="s">
        <v>615</v>
      </c>
      <c r="M90" s="61" t="s">
        <v>615</v>
      </c>
      <c r="N90" s="62">
        <v>35935.97</v>
      </c>
      <c r="O90" s="62">
        <v>0.05</v>
      </c>
      <c r="P90" s="62">
        <v>0.05</v>
      </c>
      <c r="Q90" s="210">
        <v>2</v>
      </c>
      <c r="R90" s="210">
        <v>2</v>
      </c>
    </row>
    <row r="91" spans="1:18" ht="15" customHeight="1" x14ac:dyDescent="0.2">
      <c r="A91" s="237">
        <v>896</v>
      </c>
      <c r="B91" s="237">
        <v>896</v>
      </c>
      <c r="C91" s="238">
        <v>1300060673442</v>
      </c>
      <c r="D91" s="239">
        <v>616</v>
      </c>
      <c r="E91" s="239">
        <v>616</v>
      </c>
      <c r="F91" s="238">
        <v>1300060673451</v>
      </c>
      <c r="G91" s="55" t="s">
        <v>1174</v>
      </c>
      <c r="H91" s="207">
        <v>0</v>
      </c>
      <c r="I91" s="59" t="s">
        <v>615</v>
      </c>
      <c r="J91" s="60">
        <v>1965.18</v>
      </c>
      <c r="K91" s="60">
        <v>1.53</v>
      </c>
      <c r="L91" s="60">
        <v>1.53</v>
      </c>
      <c r="M91" s="61">
        <v>-0.156</v>
      </c>
      <c r="N91" s="62">
        <v>1965.18</v>
      </c>
      <c r="O91" s="62">
        <v>0.05</v>
      </c>
      <c r="P91" s="62">
        <v>0.05</v>
      </c>
      <c r="Q91" s="210">
        <v>2</v>
      </c>
      <c r="R91" s="210">
        <v>2</v>
      </c>
    </row>
    <row r="92" spans="1:18" ht="15" customHeight="1" x14ac:dyDescent="0.2">
      <c r="A92" s="237">
        <v>897</v>
      </c>
      <c r="B92" s="237">
        <v>897</v>
      </c>
      <c r="C92" s="238">
        <v>1300060673460</v>
      </c>
      <c r="D92" s="239">
        <v>617</v>
      </c>
      <c r="E92" s="239">
        <v>617</v>
      </c>
      <c r="F92" s="238">
        <v>1300060673489</v>
      </c>
      <c r="G92" s="55" t="s">
        <v>1175</v>
      </c>
      <c r="H92" s="207">
        <v>0</v>
      </c>
      <c r="I92" s="59" t="s">
        <v>615</v>
      </c>
      <c r="J92" s="60">
        <v>95.86</v>
      </c>
      <c r="K92" s="60">
        <v>2.21</v>
      </c>
      <c r="L92" s="60">
        <v>2.21</v>
      </c>
      <c r="M92" s="61">
        <v>-0.29199999999999998</v>
      </c>
      <c r="N92" s="62">
        <v>3834.49</v>
      </c>
      <c r="O92" s="62">
        <v>0.05</v>
      </c>
      <c r="P92" s="62">
        <v>0.05</v>
      </c>
      <c r="Q92" s="210">
        <v>2</v>
      </c>
      <c r="R92" s="210">
        <v>2</v>
      </c>
    </row>
    <row r="93" spans="1:18" ht="15" customHeight="1" x14ac:dyDescent="0.2">
      <c r="A93" s="237">
        <v>898</v>
      </c>
      <c r="B93" s="237">
        <v>898</v>
      </c>
      <c r="C93" s="238">
        <v>1300051694552</v>
      </c>
      <c r="D93" s="239">
        <v>698</v>
      </c>
      <c r="E93" s="239">
        <v>698</v>
      </c>
      <c r="F93" s="238">
        <v>1300051694827</v>
      </c>
      <c r="G93" s="55" t="s">
        <v>1176</v>
      </c>
      <c r="H93" s="207">
        <v>0</v>
      </c>
      <c r="I93" s="59" t="s">
        <v>615</v>
      </c>
      <c r="J93" s="60">
        <v>1135.1500000000001</v>
      </c>
      <c r="K93" s="60">
        <v>1.55</v>
      </c>
      <c r="L93" s="60">
        <v>1.55</v>
      </c>
      <c r="M93" s="61" t="s">
        <v>615</v>
      </c>
      <c r="N93" s="62">
        <v>6000.09</v>
      </c>
      <c r="O93" s="62">
        <v>0.05</v>
      </c>
      <c r="P93" s="62">
        <v>0.05</v>
      </c>
      <c r="Q93" s="210">
        <v>2</v>
      </c>
      <c r="R93" s="210">
        <v>2</v>
      </c>
    </row>
    <row r="94" spans="1:18" ht="15" customHeight="1" x14ac:dyDescent="0.2">
      <c r="A94" s="237">
        <v>899</v>
      </c>
      <c r="B94" s="237">
        <v>899</v>
      </c>
      <c r="C94" s="238">
        <v>1300060484140</v>
      </c>
      <c r="D94" s="239"/>
      <c r="E94" s="239"/>
      <c r="F94" s="238" t="s">
        <v>1222</v>
      </c>
      <c r="G94" s="55" t="s">
        <v>1177</v>
      </c>
      <c r="H94" s="207">
        <v>3</v>
      </c>
      <c r="I94" s="59" t="s">
        <v>615</v>
      </c>
      <c r="J94" s="60">
        <v>117620.32</v>
      </c>
      <c r="K94" s="60">
        <v>4.51</v>
      </c>
      <c r="L94" s="60">
        <v>4.51</v>
      </c>
      <c r="M94" s="61" t="s">
        <v>615</v>
      </c>
      <c r="N94" s="62" t="s">
        <v>615</v>
      </c>
      <c r="O94" s="62" t="s">
        <v>615</v>
      </c>
      <c r="P94" s="62" t="s">
        <v>615</v>
      </c>
      <c r="Q94" s="210">
        <v>2</v>
      </c>
      <c r="R94" s="210">
        <v>3</v>
      </c>
    </row>
    <row r="95" spans="1:18" ht="15" customHeight="1" x14ac:dyDescent="0.2">
      <c r="A95" s="237">
        <v>911</v>
      </c>
      <c r="B95" s="237">
        <v>911</v>
      </c>
      <c r="C95" s="238">
        <v>1300060805612</v>
      </c>
      <c r="D95" s="239">
        <v>623</v>
      </c>
      <c r="E95" s="239">
        <v>623</v>
      </c>
      <c r="F95" s="238">
        <v>1300060805621</v>
      </c>
      <c r="G95" s="55" t="s">
        <v>1178</v>
      </c>
      <c r="H95" s="207">
        <v>0</v>
      </c>
      <c r="I95" s="59" t="s">
        <v>615</v>
      </c>
      <c r="J95" s="60">
        <v>235.08</v>
      </c>
      <c r="K95" s="60">
        <v>2.72</v>
      </c>
      <c r="L95" s="60">
        <v>2.72</v>
      </c>
      <c r="M95" s="61">
        <v>-0.498</v>
      </c>
      <c r="N95" s="62">
        <v>8483.02</v>
      </c>
      <c r="O95" s="62">
        <v>0.05</v>
      </c>
      <c r="P95" s="62">
        <v>0.05</v>
      </c>
      <c r="Q95" s="210">
        <v>2</v>
      </c>
      <c r="R95" s="210">
        <v>3</v>
      </c>
    </row>
    <row r="96" spans="1:18" ht="15" customHeight="1" x14ac:dyDescent="0.2">
      <c r="A96" s="237">
        <v>912</v>
      </c>
      <c r="B96" s="237">
        <v>912</v>
      </c>
      <c r="C96" s="238">
        <v>1300060805560</v>
      </c>
      <c r="D96" s="239">
        <v>624</v>
      </c>
      <c r="E96" s="239">
        <v>624</v>
      </c>
      <c r="F96" s="238">
        <v>1300060805570</v>
      </c>
      <c r="G96" s="55" t="s">
        <v>1179</v>
      </c>
      <c r="H96" s="207">
        <v>0</v>
      </c>
      <c r="I96" s="59" t="s">
        <v>615</v>
      </c>
      <c r="J96" s="60">
        <v>136.62</v>
      </c>
      <c r="K96" s="60">
        <v>2.02</v>
      </c>
      <c r="L96" s="60">
        <v>2.02</v>
      </c>
      <c r="M96" s="61" t="s">
        <v>615</v>
      </c>
      <c r="N96" s="62">
        <v>6372.71</v>
      </c>
      <c r="O96" s="62">
        <v>0.05</v>
      </c>
      <c r="P96" s="62">
        <v>0.05</v>
      </c>
      <c r="Q96" s="210">
        <v>2</v>
      </c>
      <c r="R96" s="210">
        <v>3</v>
      </c>
    </row>
    <row r="97" spans="1:18" ht="15" customHeight="1" x14ac:dyDescent="0.2">
      <c r="A97" s="237">
        <v>913</v>
      </c>
      <c r="B97" s="237">
        <v>913</v>
      </c>
      <c r="C97" s="238">
        <v>1300060988493</v>
      </c>
      <c r="D97" s="239"/>
      <c r="E97" s="239"/>
      <c r="F97" s="238" t="s">
        <v>1222</v>
      </c>
      <c r="G97" s="55" t="s">
        <v>1180</v>
      </c>
      <c r="H97" s="207">
        <v>2</v>
      </c>
      <c r="I97" s="59" t="s">
        <v>615</v>
      </c>
      <c r="J97" s="60">
        <v>45860.55</v>
      </c>
      <c r="K97" s="60">
        <v>6.65</v>
      </c>
      <c r="L97" s="60">
        <v>6.65</v>
      </c>
      <c r="M97" s="61" t="s">
        <v>615</v>
      </c>
      <c r="N97" s="62" t="s">
        <v>615</v>
      </c>
      <c r="O97" s="62" t="s">
        <v>615</v>
      </c>
      <c r="P97" s="62" t="s">
        <v>615</v>
      </c>
      <c r="Q97" s="210">
        <v>2</v>
      </c>
      <c r="R97" s="210">
        <v>3</v>
      </c>
    </row>
    <row r="98" spans="1:18" ht="15" customHeight="1" x14ac:dyDescent="0.2">
      <c r="A98" s="237">
        <v>914</v>
      </c>
      <c r="B98" s="237">
        <v>914</v>
      </c>
      <c r="C98" s="238">
        <v>1300060818597</v>
      </c>
      <c r="D98" s="239">
        <v>626</v>
      </c>
      <c r="E98" s="239">
        <v>626</v>
      </c>
      <c r="F98" s="238">
        <v>1300060818602</v>
      </c>
      <c r="G98" s="55" t="s">
        <v>1181</v>
      </c>
      <c r="H98" s="207">
        <v>0</v>
      </c>
      <c r="I98" s="59" t="s">
        <v>615</v>
      </c>
      <c r="J98" s="60">
        <v>24.73</v>
      </c>
      <c r="K98" s="60">
        <v>3.02</v>
      </c>
      <c r="L98" s="60">
        <v>3.02</v>
      </c>
      <c r="M98" s="61" t="s">
        <v>615</v>
      </c>
      <c r="N98" s="62">
        <v>1880.43</v>
      </c>
      <c r="O98" s="62">
        <v>0.05</v>
      </c>
      <c r="P98" s="62">
        <v>0.05</v>
      </c>
      <c r="Q98" s="210">
        <v>2</v>
      </c>
      <c r="R98" s="210">
        <v>3</v>
      </c>
    </row>
    <row r="99" spans="1:18" ht="15" customHeight="1" x14ac:dyDescent="0.2">
      <c r="A99" s="237">
        <v>916</v>
      </c>
      <c r="B99" s="237">
        <v>916</v>
      </c>
      <c r="C99" s="238">
        <v>1300060914180</v>
      </c>
      <c r="D99" s="239" t="s">
        <v>1379</v>
      </c>
      <c r="E99" s="239" t="s">
        <v>1182</v>
      </c>
      <c r="F99" s="238" t="str">
        <f>E99</f>
        <v>MSID 7414</v>
      </c>
      <c r="G99" s="55" t="s">
        <v>1183</v>
      </c>
      <c r="H99" s="207">
        <v>0</v>
      </c>
      <c r="I99" s="59" t="s">
        <v>615</v>
      </c>
      <c r="J99" s="60">
        <v>103.58</v>
      </c>
      <c r="K99" s="60">
        <v>2.27</v>
      </c>
      <c r="L99" s="60">
        <v>2.27</v>
      </c>
      <c r="M99" s="61">
        <v>-0.20300000000000001</v>
      </c>
      <c r="N99" s="62">
        <v>2437.5300000000002</v>
      </c>
      <c r="O99" s="62">
        <v>0.05</v>
      </c>
      <c r="P99" s="62">
        <v>0.05</v>
      </c>
      <c r="Q99" s="210">
        <v>2</v>
      </c>
      <c r="R99" s="210">
        <v>3</v>
      </c>
    </row>
    <row r="100" spans="1:18" ht="15" customHeight="1" x14ac:dyDescent="0.2">
      <c r="A100" s="237">
        <v>917</v>
      </c>
      <c r="B100" s="237">
        <v>917</v>
      </c>
      <c r="C100" s="238">
        <v>1300060928379</v>
      </c>
      <c r="D100" s="239">
        <v>632</v>
      </c>
      <c r="E100" s="239">
        <v>632</v>
      </c>
      <c r="F100" s="238">
        <v>1300060928388</v>
      </c>
      <c r="G100" s="55" t="s">
        <v>1184</v>
      </c>
      <c r="H100" s="207">
        <v>0</v>
      </c>
      <c r="I100" s="59" t="s">
        <v>615</v>
      </c>
      <c r="J100" s="60">
        <v>1242.03</v>
      </c>
      <c r="K100" s="60">
        <v>1.68</v>
      </c>
      <c r="L100" s="60">
        <v>1.68</v>
      </c>
      <c r="M100" s="61" t="s">
        <v>615</v>
      </c>
      <c r="N100" s="62">
        <v>7203.78</v>
      </c>
      <c r="O100" s="62">
        <v>0.05</v>
      </c>
      <c r="P100" s="62">
        <v>0.05</v>
      </c>
      <c r="Q100" s="210">
        <v>3</v>
      </c>
      <c r="R100" s="210">
        <v>3</v>
      </c>
    </row>
    <row r="101" spans="1:18" ht="15" customHeight="1" x14ac:dyDescent="0.2">
      <c r="A101" s="237">
        <v>918</v>
      </c>
      <c r="B101" s="237">
        <v>918</v>
      </c>
      <c r="C101" s="238">
        <v>1300060901943</v>
      </c>
      <c r="D101" s="239">
        <v>633</v>
      </c>
      <c r="E101" s="239">
        <v>633</v>
      </c>
      <c r="F101" s="238">
        <v>1300060901952</v>
      </c>
      <c r="G101" s="55" t="s">
        <v>1185</v>
      </c>
      <c r="H101" s="207">
        <v>0</v>
      </c>
      <c r="I101" s="59" t="s">
        <v>615</v>
      </c>
      <c r="J101" s="60">
        <v>134.03</v>
      </c>
      <c r="K101" s="60">
        <v>2.1800000000000002</v>
      </c>
      <c r="L101" s="60">
        <v>2.1800000000000002</v>
      </c>
      <c r="M101" s="61" t="s">
        <v>615</v>
      </c>
      <c r="N101" s="62">
        <v>4022.51</v>
      </c>
      <c r="O101" s="62">
        <v>0.05</v>
      </c>
      <c r="P101" s="62">
        <v>0.05</v>
      </c>
      <c r="Q101" s="210">
        <v>3</v>
      </c>
      <c r="R101" s="210">
        <v>3</v>
      </c>
    </row>
    <row r="102" spans="1:18" ht="15" customHeight="1" x14ac:dyDescent="0.2">
      <c r="A102" s="237">
        <v>919</v>
      </c>
      <c r="B102" s="237">
        <v>919</v>
      </c>
      <c r="C102" s="238">
        <v>1300060969923</v>
      </c>
      <c r="D102" s="239"/>
      <c r="E102" s="239"/>
      <c r="F102" s="238" t="s">
        <v>1222</v>
      </c>
      <c r="G102" s="55" t="s">
        <v>1186</v>
      </c>
      <c r="H102" s="207">
        <v>2</v>
      </c>
      <c r="I102" s="59" t="s">
        <v>615</v>
      </c>
      <c r="J102" s="60">
        <v>44104.91</v>
      </c>
      <c r="K102" s="60">
        <v>2.3199999999999998</v>
      </c>
      <c r="L102" s="60">
        <v>2.3199999999999998</v>
      </c>
      <c r="M102" s="61" t="s">
        <v>615</v>
      </c>
      <c r="N102" s="62" t="s">
        <v>615</v>
      </c>
      <c r="O102" s="62" t="s">
        <v>615</v>
      </c>
      <c r="P102" s="62" t="s">
        <v>615</v>
      </c>
      <c r="Q102" s="210">
        <v>3</v>
      </c>
      <c r="R102" s="210">
        <v>3</v>
      </c>
    </row>
    <row r="103" spans="1:18" ht="15" customHeight="1" x14ac:dyDescent="0.2">
      <c r="A103" s="237">
        <v>921</v>
      </c>
      <c r="B103" s="237">
        <v>921</v>
      </c>
      <c r="C103" s="238">
        <v>1300050654248</v>
      </c>
      <c r="D103" s="239">
        <v>691</v>
      </c>
      <c r="E103" s="239">
        <v>691</v>
      </c>
      <c r="F103" s="238">
        <v>1300060208518</v>
      </c>
      <c r="G103" s="55" t="s">
        <v>1187</v>
      </c>
      <c r="H103" s="207">
        <v>3</v>
      </c>
      <c r="I103" s="59" t="s">
        <v>615</v>
      </c>
      <c r="J103" s="60">
        <v>120746.32</v>
      </c>
      <c r="K103" s="60">
        <v>4.16</v>
      </c>
      <c r="L103" s="60">
        <v>4.16</v>
      </c>
      <c r="M103" s="61" t="s">
        <v>615</v>
      </c>
      <c r="N103" s="62">
        <v>3497.47</v>
      </c>
      <c r="O103" s="62">
        <v>0.05</v>
      </c>
      <c r="P103" s="62">
        <v>0.05</v>
      </c>
      <c r="Q103" s="210">
        <v>3</v>
      </c>
      <c r="R103" s="210">
        <v>3</v>
      </c>
    </row>
    <row r="104" spans="1:18" ht="15" customHeight="1" x14ac:dyDescent="0.2">
      <c r="A104" s="237">
        <v>923</v>
      </c>
      <c r="B104" s="237">
        <v>923</v>
      </c>
      <c r="C104" s="238">
        <v>1300050649994</v>
      </c>
      <c r="D104" s="239"/>
      <c r="E104" s="239"/>
      <c r="F104" s="238" t="s">
        <v>1222</v>
      </c>
      <c r="G104" s="55" t="s">
        <v>1188</v>
      </c>
      <c r="H104" s="207">
        <v>3</v>
      </c>
      <c r="I104" s="59" t="s">
        <v>615</v>
      </c>
      <c r="J104" s="60">
        <v>108974.41</v>
      </c>
      <c r="K104" s="60">
        <v>4.45</v>
      </c>
      <c r="L104" s="60">
        <v>4.45</v>
      </c>
      <c r="M104" s="61" t="s">
        <v>615</v>
      </c>
      <c r="N104" s="62" t="s">
        <v>615</v>
      </c>
      <c r="O104" s="62" t="s">
        <v>615</v>
      </c>
      <c r="P104" s="62" t="s">
        <v>615</v>
      </c>
      <c r="Q104" s="210">
        <v>3</v>
      </c>
      <c r="R104" s="210">
        <v>3</v>
      </c>
    </row>
    <row r="105" spans="1:18" ht="15" customHeight="1" x14ac:dyDescent="0.2">
      <c r="A105" s="237">
        <v>924</v>
      </c>
      <c r="B105" s="237">
        <v>924</v>
      </c>
      <c r="C105" s="238">
        <v>1300060972493</v>
      </c>
      <c r="D105" s="239"/>
      <c r="E105" s="239"/>
      <c r="F105" s="238" t="s">
        <v>1222</v>
      </c>
      <c r="G105" s="55" t="s">
        <v>1189</v>
      </c>
      <c r="H105" s="207">
        <v>2</v>
      </c>
      <c r="I105" s="59" t="s">
        <v>615</v>
      </c>
      <c r="J105" s="60">
        <v>44925.96</v>
      </c>
      <c r="K105" s="60">
        <v>3.65</v>
      </c>
      <c r="L105" s="60">
        <v>3.65</v>
      </c>
      <c r="M105" s="61" t="s">
        <v>615</v>
      </c>
      <c r="N105" s="62" t="s">
        <v>615</v>
      </c>
      <c r="O105" s="62" t="s">
        <v>615</v>
      </c>
      <c r="P105" s="62" t="s">
        <v>615</v>
      </c>
      <c r="Q105" s="210">
        <v>3</v>
      </c>
      <c r="R105" s="210">
        <v>3</v>
      </c>
    </row>
    <row r="106" spans="1:18" ht="15" customHeight="1" x14ac:dyDescent="0.2">
      <c r="A106" s="237">
        <v>925</v>
      </c>
      <c r="B106" s="237">
        <v>925</v>
      </c>
      <c r="C106" s="238">
        <v>1300050654220</v>
      </c>
      <c r="D106" s="239"/>
      <c r="E106" s="239"/>
      <c r="F106" s="238" t="s">
        <v>1222</v>
      </c>
      <c r="G106" s="55" t="s">
        <v>1190</v>
      </c>
      <c r="H106" s="207">
        <v>2</v>
      </c>
      <c r="I106" s="59" t="s">
        <v>615</v>
      </c>
      <c r="J106" s="60">
        <v>50601.34</v>
      </c>
      <c r="K106" s="60">
        <v>2.79</v>
      </c>
      <c r="L106" s="60">
        <v>2.79</v>
      </c>
      <c r="M106" s="61" t="s">
        <v>615</v>
      </c>
      <c r="N106" s="62" t="s">
        <v>615</v>
      </c>
      <c r="O106" s="62" t="s">
        <v>615</v>
      </c>
      <c r="P106" s="62" t="s">
        <v>615</v>
      </c>
      <c r="Q106" s="210">
        <v>3</v>
      </c>
      <c r="R106" s="210">
        <v>3</v>
      </c>
    </row>
    <row r="107" spans="1:18" ht="15" customHeight="1" x14ac:dyDescent="0.2">
      <c r="A107" s="237" t="s">
        <v>1223</v>
      </c>
      <c r="B107" s="237" t="s">
        <v>1223</v>
      </c>
      <c r="C107" s="238" t="s">
        <v>1224</v>
      </c>
      <c r="D107" s="239"/>
      <c r="E107" s="239"/>
      <c r="F107" s="238" t="s">
        <v>1222</v>
      </c>
      <c r="G107" s="55" t="s">
        <v>1191</v>
      </c>
      <c r="H107" s="207">
        <v>3</v>
      </c>
      <c r="I107" s="59" t="s">
        <v>615</v>
      </c>
      <c r="J107" s="60">
        <v>106756.44</v>
      </c>
      <c r="K107" s="60">
        <v>5.0999999999999996</v>
      </c>
      <c r="L107" s="60">
        <v>5.0999999999999996</v>
      </c>
      <c r="M107" s="61" t="s">
        <v>615</v>
      </c>
      <c r="N107" s="62" t="s">
        <v>615</v>
      </c>
      <c r="O107" s="62" t="s">
        <v>615</v>
      </c>
      <c r="P107" s="62" t="s">
        <v>615</v>
      </c>
      <c r="Q107" s="210">
        <v>3</v>
      </c>
      <c r="R107" s="210">
        <v>3</v>
      </c>
    </row>
    <row r="108" spans="1:18" ht="15" customHeight="1" x14ac:dyDescent="0.2">
      <c r="A108" s="237" t="s">
        <v>1225</v>
      </c>
      <c r="B108" s="237" t="s">
        <v>1225</v>
      </c>
      <c r="C108" s="238" t="s">
        <v>1226</v>
      </c>
      <c r="D108" s="239"/>
      <c r="E108" s="239"/>
      <c r="F108" s="238" t="s">
        <v>1222</v>
      </c>
      <c r="G108" s="55" t="s">
        <v>1192</v>
      </c>
      <c r="H108" s="207">
        <v>4</v>
      </c>
      <c r="I108" s="59" t="s">
        <v>615</v>
      </c>
      <c r="J108" s="60">
        <v>229012.51</v>
      </c>
      <c r="K108" s="60">
        <v>2.83</v>
      </c>
      <c r="L108" s="60">
        <v>2.83</v>
      </c>
      <c r="M108" s="61" t="s">
        <v>615</v>
      </c>
      <c r="N108" s="62" t="s">
        <v>615</v>
      </c>
      <c r="O108" s="62" t="s">
        <v>615</v>
      </c>
      <c r="P108" s="62" t="s">
        <v>615</v>
      </c>
      <c r="Q108" s="210">
        <v>3</v>
      </c>
      <c r="R108" s="210">
        <v>3</v>
      </c>
    </row>
    <row r="109" spans="1:18" ht="15" customHeight="1" x14ac:dyDescent="0.2">
      <c r="A109" s="237" t="s">
        <v>1227</v>
      </c>
      <c r="B109" s="237" t="s">
        <v>1227</v>
      </c>
      <c r="C109" s="238" t="s">
        <v>1193</v>
      </c>
      <c r="D109" s="239" t="s">
        <v>1373</v>
      </c>
      <c r="E109" s="239" t="s">
        <v>1193</v>
      </c>
      <c r="F109" s="238" t="s">
        <v>1193</v>
      </c>
      <c r="G109" s="55" t="s">
        <v>1194</v>
      </c>
      <c r="H109" s="207">
        <v>0</v>
      </c>
      <c r="I109" s="59" t="s">
        <v>615</v>
      </c>
      <c r="J109" s="60" t="s">
        <v>615</v>
      </c>
      <c r="K109" s="60">
        <v>2.29</v>
      </c>
      <c r="L109" s="60">
        <v>2.29</v>
      </c>
      <c r="M109" s="61" t="s">
        <v>615</v>
      </c>
      <c r="N109" s="62" t="s">
        <v>615</v>
      </c>
      <c r="O109" s="62">
        <v>0.05</v>
      </c>
      <c r="P109" s="62">
        <v>0.05</v>
      </c>
      <c r="Q109" s="210">
        <v>3</v>
      </c>
      <c r="R109" s="210">
        <v>3</v>
      </c>
    </row>
    <row r="110" spans="1:18" ht="15" customHeight="1" x14ac:dyDescent="0.2">
      <c r="A110" s="237" t="s">
        <v>1228</v>
      </c>
      <c r="B110" s="237" t="s">
        <v>1228</v>
      </c>
      <c r="C110" s="238" t="s">
        <v>1195</v>
      </c>
      <c r="D110" s="239" t="s">
        <v>1374</v>
      </c>
      <c r="E110" s="239" t="s">
        <v>1195</v>
      </c>
      <c r="F110" s="238" t="s">
        <v>1195</v>
      </c>
      <c r="G110" s="55" t="s">
        <v>1196</v>
      </c>
      <c r="H110" s="207">
        <v>1</v>
      </c>
      <c r="I110" s="59" t="s">
        <v>615</v>
      </c>
      <c r="J110" s="60">
        <v>18470.34</v>
      </c>
      <c r="K110" s="60" t="s">
        <v>615</v>
      </c>
      <c r="L110" s="60" t="s">
        <v>615</v>
      </c>
      <c r="M110" s="61" t="s">
        <v>615</v>
      </c>
      <c r="N110" s="62" t="s">
        <v>615</v>
      </c>
      <c r="O110" s="62" t="s">
        <v>615</v>
      </c>
      <c r="P110" s="62" t="s">
        <v>615</v>
      </c>
      <c r="Q110" s="210">
        <v>3</v>
      </c>
      <c r="R110" s="210">
        <v>3</v>
      </c>
    </row>
    <row r="111" spans="1:18" ht="15" customHeight="1" x14ac:dyDescent="0.2">
      <c r="A111" s="237" t="s">
        <v>1229</v>
      </c>
      <c r="B111" s="237" t="s">
        <v>1229</v>
      </c>
      <c r="C111" s="238" t="s">
        <v>1197</v>
      </c>
      <c r="D111" s="239" t="s">
        <v>1375</v>
      </c>
      <c r="E111" s="239" t="s">
        <v>1197</v>
      </c>
      <c r="F111" s="238" t="s">
        <v>1197</v>
      </c>
      <c r="G111" s="55" t="s">
        <v>1198</v>
      </c>
      <c r="H111" s="207">
        <v>0</v>
      </c>
      <c r="I111" s="59" t="s">
        <v>615</v>
      </c>
      <c r="J111" s="60" t="s">
        <v>615</v>
      </c>
      <c r="K111" s="60">
        <v>2.0099999999999998</v>
      </c>
      <c r="L111" s="60">
        <v>2.0099999999999998</v>
      </c>
      <c r="M111" s="61" t="s">
        <v>615</v>
      </c>
      <c r="N111" s="62" t="s">
        <v>615</v>
      </c>
      <c r="O111" s="62">
        <v>0.05</v>
      </c>
      <c r="P111" s="62">
        <v>0.05</v>
      </c>
      <c r="Q111" s="210">
        <v>3</v>
      </c>
      <c r="R111" s="210">
        <v>3</v>
      </c>
    </row>
    <row r="112" spans="1:18" ht="15" customHeight="1" x14ac:dyDescent="0.2">
      <c r="A112" s="237" t="s">
        <v>1230</v>
      </c>
      <c r="B112" s="237" t="s">
        <v>1230</v>
      </c>
      <c r="C112" s="238" t="s">
        <v>1231</v>
      </c>
      <c r="D112" s="239" t="s">
        <v>1376</v>
      </c>
      <c r="E112" s="239" t="s">
        <v>1199</v>
      </c>
      <c r="F112" s="238" t="str">
        <f>E112</f>
        <v>MSID 7386</v>
      </c>
      <c r="G112" s="55" t="s">
        <v>1200</v>
      </c>
      <c r="H112" s="207">
        <v>0</v>
      </c>
      <c r="I112" s="59" t="s">
        <v>615</v>
      </c>
      <c r="J112" s="60" t="s">
        <v>615</v>
      </c>
      <c r="K112" s="60">
        <v>1.22</v>
      </c>
      <c r="L112" s="60">
        <v>1.22</v>
      </c>
      <c r="M112" s="61">
        <v>-0.13400000000000001</v>
      </c>
      <c r="N112" s="62" t="s">
        <v>615</v>
      </c>
      <c r="O112" s="62">
        <v>0.05</v>
      </c>
      <c r="P112" s="62">
        <v>0.05</v>
      </c>
      <c r="Q112" s="210">
        <v>3</v>
      </c>
      <c r="R112" s="210">
        <v>3</v>
      </c>
    </row>
    <row r="113" spans="1:18" ht="15" customHeight="1" x14ac:dyDescent="0.2">
      <c r="A113" s="237"/>
      <c r="B113" s="237"/>
      <c r="C113" s="238"/>
      <c r="D113" s="239" t="s">
        <v>1377</v>
      </c>
      <c r="E113" s="239" t="s">
        <v>1201</v>
      </c>
      <c r="F113" s="238" t="s">
        <v>1201</v>
      </c>
      <c r="G113" s="55" t="s">
        <v>1202</v>
      </c>
      <c r="H113" s="207">
        <v>0</v>
      </c>
      <c r="I113" s="59"/>
      <c r="J113" s="60"/>
      <c r="K113" s="60"/>
      <c r="L113" s="60"/>
      <c r="M113" s="61">
        <v>-0.93100000000000005</v>
      </c>
      <c r="N113" s="62" t="s">
        <v>615</v>
      </c>
      <c r="O113" s="62">
        <v>0.05</v>
      </c>
      <c r="P113" s="62">
        <v>0.05</v>
      </c>
      <c r="Q113" s="210">
        <v>3</v>
      </c>
      <c r="R113" s="210">
        <v>3</v>
      </c>
    </row>
    <row r="114" spans="1:18" ht="15" customHeight="1" x14ac:dyDescent="0.2">
      <c r="A114" s="237"/>
      <c r="B114" s="237"/>
      <c r="C114" s="238"/>
      <c r="D114" s="239" t="s">
        <v>1378</v>
      </c>
      <c r="E114" s="239" t="s">
        <v>1203</v>
      </c>
      <c r="F114" s="238" t="s">
        <v>1203</v>
      </c>
      <c r="G114" s="55" t="s">
        <v>1204</v>
      </c>
      <c r="H114" s="207">
        <v>0</v>
      </c>
      <c r="I114" s="59"/>
      <c r="J114" s="60"/>
      <c r="K114" s="60"/>
      <c r="L114" s="60"/>
      <c r="M114" s="61">
        <v>-0.93100000000000005</v>
      </c>
      <c r="N114" s="62" t="s">
        <v>615</v>
      </c>
      <c r="O114" s="62">
        <v>0.05</v>
      </c>
      <c r="P114" s="62">
        <v>0.05</v>
      </c>
      <c r="Q114" s="210">
        <v>3</v>
      </c>
      <c r="R114" s="210">
        <v>3</v>
      </c>
    </row>
    <row r="115" spans="1:18" ht="15" customHeight="1" x14ac:dyDescent="0.2">
      <c r="A115" s="237">
        <v>300</v>
      </c>
      <c r="B115" s="237">
        <v>300</v>
      </c>
      <c r="C115" s="238">
        <v>1300035348714</v>
      </c>
      <c r="D115" s="239"/>
      <c r="E115" s="239"/>
      <c r="F115" s="238" t="s">
        <v>1222</v>
      </c>
      <c r="G115" s="55" t="s">
        <v>1232</v>
      </c>
      <c r="H115" s="207">
        <v>2</v>
      </c>
      <c r="I115" s="59">
        <v>1.9530000000000001</v>
      </c>
      <c r="J115" s="60">
        <v>42639.62</v>
      </c>
      <c r="K115" s="60">
        <v>1.21</v>
      </c>
      <c r="L115" s="60">
        <v>1.21</v>
      </c>
      <c r="M115" s="61" t="s">
        <v>615</v>
      </c>
      <c r="N115" s="62" t="s">
        <v>615</v>
      </c>
      <c r="O115" s="62" t="s">
        <v>615</v>
      </c>
      <c r="P115" s="62" t="s">
        <v>615</v>
      </c>
      <c r="Q115" s="210">
        <v>3</v>
      </c>
      <c r="R115" s="210">
        <v>3</v>
      </c>
    </row>
    <row r="116" spans="1:18" ht="15" customHeight="1" x14ac:dyDescent="0.2">
      <c r="A116" s="237">
        <v>301</v>
      </c>
      <c r="B116" s="237">
        <v>301</v>
      </c>
      <c r="C116" s="238">
        <v>1300035349160</v>
      </c>
      <c r="D116" s="239"/>
      <c r="E116" s="239"/>
      <c r="F116" s="238" t="s">
        <v>1222</v>
      </c>
      <c r="G116" s="55" t="s">
        <v>1233</v>
      </c>
      <c r="H116" s="207">
        <v>1</v>
      </c>
      <c r="I116" s="59">
        <v>0.82599999999999996</v>
      </c>
      <c r="J116" s="60">
        <v>15672.33</v>
      </c>
      <c r="K116" s="60">
        <v>1.95</v>
      </c>
      <c r="L116" s="60">
        <v>1.95</v>
      </c>
      <c r="M116" s="61" t="s">
        <v>615</v>
      </c>
      <c r="N116" s="62" t="s">
        <v>615</v>
      </c>
      <c r="O116" s="62" t="s">
        <v>615</v>
      </c>
      <c r="P116" s="62" t="s">
        <v>615</v>
      </c>
      <c r="Q116" s="210">
        <v>3</v>
      </c>
      <c r="R116" s="210">
        <v>3</v>
      </c>
    </row>
    <row r="117" spans="1:18" ht="15" customHeight="1" x14ac:dyDescent="0.2">
      <c r="A117" s="237">
        <v>302</v>
      </c>
      <c r="B117" s="237">
        <v>302</v>
      </c>
      <c r="C117" s="238">
        <v>1300035349461</v>
      </c>
      <c r="D117" s="239"/>
      <c r="E117" s="239"/>
      <c r="F117" s="238" t="s">
        <v>1222</v>
      </c>
      <c r="G117" s="55" t="s">
        <v>1234</v>
      </c>
      <c r="H117" s="207">
        <v>2</v>
      </c>
      <c r="I117" s="59" t="s">
        <v>615</v>
      </c>
      <c r="J117" s="60">
        <v>42639.62</v>
      </c>
      <c r="K117" s="60">
        <v>4.3</v>
      </c>
      <c r="L117" s="60">
        <v>4.3</v>
      </c>
      <c r="M117" s="61" t="s">
        <v>615</v>
      </c>
      <c r="N117" s="62" t="s">
        <v>615</v>
      </c>
      <c r="O117" s="62" t="s">
        <v>615</v>
      </c>
      <c r="P117" s="62" t="s">
        <v>615</v>
      </c>
      <c r="Q117" s="210">
        <v>3</v>
      </c>
      <c r="R117" s="210">
        <v>3</v>
      </c>
    </row>
    <row r="118" spans="1:18" ht="15" customHeight="1" x14ac:dyDescent="0.2">
      <c r="A118" s="237">
        <v>303</v>
      </c>
      <c r="B118" s="237">
        <v>303</v>
      </c>
      <c r="C118" s="238">
        <v>1300035350156</v>
      </c>
      <c r="D118" s="239"/>
      <c r="E118" s="239"/>
      <c r="F118" s="238" t="s">
        <v>1222</v>
      </c>
      <c r="G118" s="55" t="s">
        <v>1235</v>
      </c>
      <c r="H118" s="207">
        <v>2</v>
      </c>
      <c r="I118" s="59">
        <v>1.234</v>
      </c>
      <c r="J118" s="60">
        <v>42639.62</v>
      </c>
      <c r="K118" s="60">
        <v>6.55</v>
      </c>
      <c r="L118" s="60">
        <v>6.55</v>
      </c>
      <c r="M118" s="61" t="s">
        <v>615</v>
      </c>
      <c r="N118" s="62" t="s">
        <v>615</v>
      </c>
      <c r="O118" s="62" t="s">
        <v>615</v>
      </c>
      <c r="P118" s="62" t="s">
        <v>615</v>
      </c>
      <c r="Q118" s="210">
        <v>3</v>
      </c>
      <c r="R118" s="210">
        <v>3</v>
      </c>
    </row>
    <row r="119" spans="1:18" ht="15" customHeight="1" x14ac:dyDescent="0.2">
      <c r="A119" s="237">
        <v>304</v>
      </c>
      <c r="B119" s="237">
        <v>304</v>
      </c>
      <c r="C119" s="238">
        <v>1300035351949</v>
      </c>
      <c r="D119" s="239"/>
      <c r="E119" s="239"/>
      <c r="F119" s="238" t="s">
        <v>1222</v>
      </c>
      <c r="G119" s="55" t="s">
        <v>1236</v>
      </c>
      <c r="H119" s="207">
        <v>1</v>
      </c>
      <c r="I119" s="59">
        <v>0.13200000000000001</v>
      </c>
      <c r="J119" s="60">
        <v>15672.33</v>
      </c>
      <c r="K119" s="60">
        <v>3.31</v>
      </c>
      <c r="L119" s="60">
        <v>3.31</v>
      </c>
      <c r="M119" s="61" t="s">
        <v>615</v>
      </c>
      <c r="N119" s="62" t="s">
        <v>615</v>
      </c>
      <c r="O119" s="62" t="s">
        <v>615</v>
      </c>
      <c r="P119" s="62" t="s">
        <v>615</v>
      </c>
      <c r="Q119" s="210">
        <v>3</v>
      </c>
      <c r="R119" s="210">
        <v>3</v>
      </c>
    </row>
    <row r="120" spans="1:18" ht="15" customHeight="1" x14ac:dyDescent="0.2">
      <c r="A120" s="237">
        <v>306</v>
      </c>
      <c r="B120" s="237">
        <v>306</v>
      </c>
      <c r="C120" s="238">
        <v>1300035352214</v>
      </c>
      <c r="D120" s="239"/>
      <c r="E120" s="239"/>
      <c r="F120" s="238" t="s">
        <v>1222</v>
      </c>
      <c r="G120" s="55" t="s">
        <v>1237</v>
      </c>
      <c r="H120" s="207">
        <v>3</v>
      </c>
      <c r="I120" s="59">
        <v>0.93600000000000005</v>
      </c>
      <c r="J120" s="60">
        <v>107078.42</v>
      </c>
      <c r="K120" s="60">
        <v>2.4300000000000002</v>
      </c>
      <c r="L120" s="60">
        <v>2.4300000000000002</v>
      </c>
      <c r="M120" s="61" t="s">
        <v>615</v>
      </c>
      <c r="N120" s="62" t="s">
        <v>615</v>
      </c>
      <c r="O120" s="62" t="s">
        <v>615</v>
      </c>
      <c r="P120" s="62" t="s">
        <v>615</v>
      </c>
      <c r="Q120" s="210">
        <v>3</v>
      </c>
      <c r="R120" s="210">
        <v>3</v>
      </c>
    </row>
    <row r="121" spans="1:18" ht="15" customHeight="1" x14ac:dyDescent="0.2">
      <c r="A121" s="237">
        <v>307</v>
      </c>
      <c r="B121" s="237">
        <v>307</v>
      </c>
      <c r="C121" s="238">
        <v>1300035352232</v>
      </c>
      <c r="D121" s="239"/>
      <c r="E121" s="239"/>
      <c r="F121" s="238" t="s">
        <v>1222</v>
      </c>
      <c r="G121" s="55" t="s">
        <v>1238</v>
      </c>
      <c r="H121" s="207">
        <v>2</v>
      </c>
      <c r="I121" s="59">
        <v>1.042</v>
      </c>
      <c r="J121" s="60">
        <v>42639.62</v>
      </c>
      <c r="K121" s="60">
        <v>2.2200000000000002</v>
      </c>
      <c r="L121" s="60">
        <v>2.2200000000000002</v>
      </c>
      <c r="M121" s="61" t="s">
        <v>615</v>
      </c>
      <c r="N121" s="62" t="s">
        <v>615</v>
      </c>
      <c r="O121" s="62" t="s">
        <v>615</v>
      </c>
      <c r="P121" s="62" t="s">
        <v>615</v>
      </c>
      <c r="Q121" s="210">
        <v>3</v>
      </c>
      <c r="R121" s="210">
        <v>3</v>
      </c>
    </row>
    <row r="122" spans="1:18" ht="15" customHeight="1" x14ac:dyDescent="0.2">
      <c r="A122" s="237">
        <v>308</v>
      </c>
      <c r="B122" s="237">
        <v>308</v>
      </c>
      <c r="C122" s="238">
        <v>1300035353050</v>
      </c>
      <c r="D122" s="239"/>
      <c r="E122" s="239"/>
      <c r="F122" s="238" t="s">
        <v>1222</v>
      </c>
      <c r="G122" s="55" t="s">
        <v>1239</v>
      </c>
      <c r="H122" s="207">
        <v>1</v>
      </c>
      <c r="I122" s="59" t="s">
        <v>615</v>
      </c>
      <c r="J122" s="60">
        <v>15672.33</v>
      </c>
      <c r="K122" s="60">
        <v>2.9</v>
      </c>
      <c r="L122" s="60">
        <v>2.9</v>
      </c>
      <c r="M122" s="61" t="s">
        <v>615</v>
      </c>
      <c r="N122" s="62" t="s">
        <v>615</v>
      </c>
      <c r="O122" s="62" t="s">
        <v>615</v>
      </c>
      <c r="P122" s="62" t="s">
        <v>615</v>
      </c>
      <c r="Q122" s="210">
        <v>3</v>
      </c>
      <c r="R122" s="210">
        <v>3</v>
      </c>
    </row>
    <row r="123" spans="1:18" ht="15" customHeight="1" x14ac:dyDescent="0.2">
      <c r="A123" s="237">
        <v>309</v>
      </c>
      <c r="B123" s="237">
        <v>309</v>
      </c>
      <c r="C123" s="238">
        <v>1300035354346</v>
      </c>
      <c r="D123" s="240">
        <v>709</v>
      </c>
      <c r="E123" s="240">
        <v>709</v>
      </c>
      <c r="F123" s="238">
        <v>1300061628593</v>
      </c>
      <c r="G123" s="55" t="s">
        <v>1240</v>
      </c>
      <c r="H123" s="207">
        <v>2</v>
      </c>
      <c r="I123" s="59" t="s">
        <v>615</v>
      </c>
      <c r="J123" s="60">
        <v>42616.06</v>
      </c>
      <c r="K123" s="60">
        <v>1.41</v>
      </c>
      <c r="L123" s="60">
        <v>1.41</v>
      </c>
      <c r="M123" s="61" t="s">
        <v>615</v>
      </c>
      <c r="N123" s="62">
        <v>23.56</v>
      </c>
      <c r="O123" s="62">
        <v>0.05</v>
      </c>
      <c r="P123" s="62">
        <v>0.05</v>
      </c>
      <c r="Q123" s="210">
        <v>3</v>
      </c>
      <c r="R123" s="210">
        <v>3</v>
      </c>
    </row>
    <row r="124" spans="1:18" ht="15" customHeight="1" x14ac:dyDescent="0.2">
      <c r="A124" s="237">
        <v>311</v>
      </c>
      <c r="B124" s="237">
        <v>311</v>
      </c>
      <c r="C124" s="238">
        <v>1300035355526</v>
      </c>
      <c r="D124" s="239"/>
      <c r="E124" s="239"/>
      <c r="F124" s="238" t="s">
        <v>1222</v>
      </c>
      <c r="G124" s="55" t="s">
        <v>1241</v>
      </c>
      <c r="H124" s="207">
        <v>1</v>
      </c>
      <c r="I124" s="59" t="s">
        <v>615</v>
      </c>
      <c r="J124" s="60">
        <v>15672.33</v>
      </c>
      <c r="K124" s="60">
        <v>2.33</v>
      </c>
      <c r="L124" s="60">
        <v>2.33</v>
      </c>
      <c r="M124" s="61" t="s">
        <v>615</v>
      </c>
      <c r="N124" s="62" t="s">
        <v>615</v>
      </c>
      <c r="O124" s="62" t="s">
        <v>615</v>
      </c>
      <c r="P124" s="62" t="s">
        <v>615</v>
      </c>
      <c r="Q124" s="210">
        <v>3</v>
      </c>
      <c r="R124" s="210">
        <v>3</v>
      </c>
    </row>
    <row r="125" spans="1:18" ht="15" customHeight="1" x14ac:dyDescent="0.2">
      <c r="A125" s="237">
        <v>312</v>
      </c>
      <c r="B125" s="237">
        <v>312</v>
      </c>
      <c r="C125" s="238">
        <v>1300060736891</v>
      </c>
      <c r="D125" s="239"/>
      <c r="E125" s="239"/>
      <c r="F125" s="238" t="s">
        <v>1222</v>
      </c>
      <c r="G125" s="55" t="s">
        <v>1242</v>
      </c>
      <c r="H125" s="207">
        <v>1</v>
      </c>
      <c r="I125" s="59" t="s">
        <v>615</v>
      </c>
      <c r="J125" s="60">
        <v>15662.49</v>
      </c>
      <c r="K125" s="60">
        <v>1.54</v>
      </c>
      <c r="L125" s="60">
        <v>1.54</v>
      </c>
      <c r="M125" s="61" t="s">
        <v>615</v>
      </c>
      <c r="N125" s="62" t="s">
        <v>615</v>
      </c>
      <c r="O125" s="62" t="s">
        <v>615</v>
      </c>
      <c r="P125" s="62" t="s">
        <v>615</v>
      </c>
      <c r="Q125" s="210">
        <v>3</v>
      </c>
      <c r="R125" s="210">
        <v>3</v>
      </c>
    </row>
    <row r="126" spans="1:18" ht="15" customHeight="1" x14ac:dyDescent="0.2">
      <c r="A126" s="237">
        <v>314</v>
      </c>
      <c r="B126" s="237">
        <v>314</v>
      </c>
      <c r="C126" s="238">
        <v>1300035359567</v>
      </c>
      <c r="D126" s="239"/>
      <c r="E126" s="239"/>
      <c r="F126" s="238" t="s">
        <v>1222</v>
      </c>
      <c r="G126" s="55" t="s">
        <v>1243</v>
      </c>
      <c r="H126" s="207">
        <v>1</v>
      </c>
      <c r="I126" s="59">
        <v>0.29699999999999999</v>
      </c>
      <c r="J126" s="60">
        <v>15672.33</v>
      </c>
      <c r="K126" s="60">
        <v>2.41</v>
      </c>
      <c r="L126" s="60">
        <v>2.41</v>
      </c>
      <c r="M126" s="61" t="s">
        <v>615</v>
      </c>
      <c r="N126" s="62" t="s">
        <v>615</v>
      </c>
      <c r="O126" s="62" t="s">
        <v>615</v>
      </c>
      <c r="P126" s="62" t="s">
        <v>615</v>
      </c>
      <c r="Q126" s="210">
        <v>3</v>
      </c>
      <c r="R126" s="210">
        <v>3</v>
      </c>
    </row>
    <row r="127" spans="1:18" ht="15" customHeight="1" x14ac:dyDescent="0.2">
      <c r="A127" s="237">
        <v>315</v>
      </c>
      <c r="B127" s="237">
        <v>315</v>
      </c>
      <c r="C127" s="238">
        <v>1300035359725</v>
      </c>
      <c r="D127" s="239">
        <v>725</v>
      </c>
      <c r="E127" s="239">
        <v>725</v>
      </c>
      <c r="F127" s="238">
        <v>1300060729565</v>
      </c>
      <c r="G127" s="55" t="s">
        <v>1244</v>
      </c>
      <c r="H127" s="207">
        <v>1</v>
      </c>
      <c r="I127" s="59">
        <v>0.30099999999999999</v>
      </c>
      <c r="J127" s="60">
        <v>15581.39</v>
      </c>
      <c r="K127" s="60">
        <v>6.31</v>
      </c>
      <c r="L127" s="60">
        <v>6.31</v>
      </c>
      <c r="M127" s="61" t="s">
        <v>615</v>
      </c>
      <c r="N127" s="62">
        <v>90.93</v>
      </c>
      <c r="O127" s="62">
        <v>0.05</v>
      </c>
      <c r="P127" s="62">
        <v>0.05</v>
      </c>
      <c r="Q127" s="210">
        <v>3</v>
      </c>
      <c r="R127" s="210">
        <v>3</v>
      </c>
    </row>
    <row r="128" spans="1:18" ht="15" customHeight="1" x14ac:dyDescent="0.2">
      <c r="A128" s="237">
        <v>316</v>
      </c>
      <c r="B128" s="237">
        <v>316</v>
      </c>
      <c r="C128" s="238">
        <v>1300035360386</v>
      </c>
      <c r="D128" s="239"/>
      <c r="E128" s="239"/>
      <c r="F128" s="238" t="s">
        <v>1222</v>
      </c>
      <c r="G128" s="55" t="s">
        <v>1245</v>
      </c>
      <c r="H128" s="207">
        <v>1</v>
      </c>
      <c r="I128" s="59">
        <v>0.76800000000000002</v>
      </c>
      <c r="J128" s="60">
        <v>15672.33</v>
      </c>
      <c r="K128" s="60">
        <v>5.74</v>
      </c>
      <c r="L128" s="60">
        <v>5.74</v>
      </c>
      <c r="M128" s="61" t="s">
        <v>615</v>
      </c>
      <c r="N128" s="62" t="s">
        <v>615</v>
      </c>
      <c r="O128" s="62" t="s">
        <v>615</v>
      </c>
      <c r="P128" s="62" t="s">
        <v>615</v>
      </c>
      <c r="Q128" s="210">
        <v>3</v>
      </c>
      <c r="R128" s="210">
        <v>3</v>
      </c>
    </row>
    <row r="129" spans="1:18" ht="15" customHeight="1" x14ac:dyDescent="0.2">
      <c r="A129" s="237">
        <v>317</v>
      </c>
      <c r="B129" s="237">
        <v>317</v>
      </c>
      <c r="C129" s="238">
        <v>1300035360632</v>
      </c>
      <c r="D129" s="239"/>
      <c r="E129" s="239"/>
      <c r="F129" s="238" t="s">
        <v>1222</v>
      </c>
      <c r="G129" s="55" t="s">
        <v>1246</v>
      </c>
      <c r="H129" s="207">
        <v>1</v>
      </c>
      <c r="I129" s="59">
        <v>0.75</v>
      </c>
      <c r="J129" s="60">
        <v>15672.33</v>
      </c>
      <c r="K129" s="60">
        <v>2.97</v>
      </c>
      <c r="L129" s="60">
        <v>2.97</v>
      </c>
      <c r="M129" s="61" t="s">
        <v>615</v>
      </c>
      <c r="N129" s="62" t="s">
        <v>615</v>
      </c>
      <c r="O129" s="62" t="s">
        <v>615</v>
      </c>
      <c r="P129" s="62" t="s">
        <v>615</v>
      </c>
      <c r="Q129" s="210">
        <v>3</v>
      </c>
      <c r="R129" s="210">
        <v>3</v>
      </c>
    </row>
    <row r="130" spans="1:18" ht="15" customHeight="1" x14ac:dyDescent="0.2">
      <c r="A130" s="237">
        <v>318</v>
      </c>
      <c r="B130" s="237">
        <v>318</v>
      </c>
      <c r="C130" s="238">
        <v>1300035360952</v>
      </c>
      <c r="D130" s="239"/>
      <c r="E130" s="239"/>
      <c r="F130" s="238" t="s">
        <v>1222</v>
      </c>
      <c r="G130" s="55" t="s">
        <v>1247</v>
      </c>
      <c r="H130" s="207">
        <v>1</v>
      </c>
      <c r="I130" s="59">
        <v>0.78600000000000003</v>
      </c>
      <c r="J130" s="60">
        <v>15672.33</v>
      </c>
      <c r="K130" s="60">
        <v>4.54</v>
      </c>
      <c r="L130" s="60">
        <v>4.54</v>
      </c>
      <c r="M130" s="61" t="s">
        <v>615</v>
      </c>
      <c r="N130" s="62" t="s">
        <v>615</v>
      </c>
      <c r="O130" s="62" t="s">
        <v>615</v>
      </c>
      <c r="P130" s="62" t="s">
        <v>615</v>
      </c>
      <c r="Q130" s="210">
        <v>3</v>
      </c>
      <c r="R130" s="210">
        <v>3</v>
      </c>
    </row>
    <row r="131" spans="1:18" ht="15" customHeight="1" x14ac:dyDescent="0.2">
      <c r="A131" s="237">
        <v>319</v>
      </c>
      <c r="B131" s="237">
        <v>319</v>
      </c>
      <c r="C131" s="238">
        <v>1300035362719</v>
      </c>
      <c r="D131" s="239"/>
      <c r="E131" s="239"/>
      <c r="F131" s="238" t="s">
        <v>1222</v>
      </c>
      <c r="G131" s="55" t="s">
        <v>1248</v>
      </c>
      <c r="H131" s="207">
        <v>1</v>
      </c>
      <c r="I131" s="59" t="s">
        <v>615</v>
      </c>
      <c r="J131" s="60">
        <v>15672.33</v>
      </c>
      <c r="K131" s="60">
        <v>4.5</v>
      </c>
      <c r="L131" s="60">
        <v>4.5</v>
      </c>
      <c r="M131" s="61" t="s">
        <v>615</v>
      </c>
      <c r="N131" s="62" t="s">
        <v>615</v>
      </c>
      <c r="O131" s="62" t="s">
        <v>615</v>
      </c>
      <c r="P131" s="62" t="s">
        <v>615</v>
      </c>
      <c r="Q131" s="210">
        <v>3</v>
      </c>
      <c r="R131" s="210">
        <v>3</v>
      </c>
    </row>
    <row r="132" spans="1:18" ht="15" customHeight="1" x14ac:dyDescent="0.2">
      <c r="A132" s="237">
        <v>320</v>
      </c>
      <c r="B132" s="237">
        <v>320</v>
      </c>
      <c r="C132" s="238">
        <v>1300035363002</v>
      </c>
      <c r="D132" s="239"/>
      <c r="E132" s="239"/>
      <c r="F132" s="238" t="s">
        <v>1222</v>
      </c>
      <c r="G132" s="55" t="s">
        <v>1249</v>
      </c>
      <c r="H132" s="207">
        <v>1</v>
      </c>
      <c r="I132" s="59">
        <v>3.887</v>
      </c>
      <c r="J132" s="60">
        <v>17091.96</v>
      </c>
      <c r="K132" s="60">
        <v>3.64</v>
      </c>
      <c r="L132" s="60">
        <v>3.64</v>
      </c>
      <c r="M132" s="61" t="s">
        <v>615</v>
      </c>
      <c r="N132" s="62" t="s">
        <v>615</v>
      </c>
      <c r="O132" s="62" t="s">
        <v>615</v>
      </c>
      <c r="P132" s="62" t="s">
        <v>615</v>
      </c>
      <c r="Q132" s="210">
        <v>3</v>
      </c>
      <c r="R132" s="210">
        <v>3</v>
      </c>
    </row>
    <row r="133" spans="1:18" ht="15" customHeight="1" x14ac:dyDescent="0.2">
      <c r="A133" s="237">
        <v>321</v>
      </c>
      <c r="B133" s="237">
        <v>321</v>
      </c>
      <c r="C133" s="238">
        <v>1300035364619</v>
      </c>
      <c r="D133" s="239"/>
      <c r="E133" s="239"/>
      <c r="F133" s="238" t="s">
        <v>1222</v>
      </c>
      <c r="G133" s="55" t="s">
        <v>1250</v>
      </c>
      <c r="H133" s="207">
        <v>1</v>
      </c>
      <c r="I133" s="59">
        <v>0.626</v>
      </c>
      <c r="J133" s="60">
        <v>18189.61</v>
      </c>
      <c r="K133" s="60">
        <v>3.78</v>
      </c>
      <c r="L133" s="60">
        <v>3.78</v>
      </c>
      <c r="M133" s="61" t="s">
        <v>615</v>
      </c>
      <c r="N133" s="62" t="s">
        <v>615</v>
      </c>
      <c r="O133" s="62" t="s">
        <v>615</v>
      </c>
      <c r="P133" s="62" t="s">
        <v>615</v>
      </c>
      <c r="Q133" s="210">
        <v>3</v>
      </c>
      <c r="R133" s="210">
        <v>3</v>
      </c>
    </row>
    <row r="134" spans="1:18" ht="15" customHeight="1" x14ac:dyDescent="0.2">
      <c r="A134" s="237">
        <v>323</v>
      </c>
      <c r="B134" s="237">
        <v>323</v>
      </c>
      <c r="C134" s="238">
        <v>1300035366379</v>
      </c>
      <c r="D134" s="239"/>
      <c r="E134" s="239"/>
      <c r="F134" s="238" t="s">
        <v>1222</v>
      </c>
      <c r="G134" s="55" t="s">
        <v>1251</v>
      </c>
      <c r="H134" s="207">
        <v>1</v>
      </c>
      <c r="I134" s="59" t="s">
        <v>615</v>
      </c>
      <c r="J134" s="60">
        <v>15511.33</v>
      </c>
      <c r="K134" s="60">
        <v>1.64</v>
      </c>
      <c r="L134" s="60">
        <v>1.64</v>
      </c>
      <c r="M134" s="61" t="s">
        <v>615</v>
      </c>
      <c r="N134" s="62" t="s">
        <v>615</v>
      </c>
      <c r="O134" s="62" t="s">
        <v>615</v>
      </c>
      <c r="P134" s="62" t="s">
        <v>615</v>
      </c>
      <c r="Q134" s="210">
        <v>3</v>
      </c>
      <c r="R134" s="210">
        <v>3</v>
      </c>
    </row>
    <row r="135" spans="1:18" ht="15" customHeight="1" x14ac:dyDescent="0.2">
      <c r="A135" s="237">
        <v>324</v>
      </c>
      <c r="B135" s="237">
        <v>324</v>
      </c>
      <c r="C135" s="238">
        <v>1300035369760</v>
      </c>
      <c r="D135" s="239"/>
      <c r="E135" s="239"/>
      <c r="F135" s="238" t="s">
        <v>1222</v>
      </c>
      <c r="G135" s="55" t="s">
        <v>1252</v>
      </c>
      <c r="H135" s="207">
        <v>1</v>
      </c>
      <c r="I135" s="59">
        <v>0.29899999999999999</v>
      </c>
      <c r="J135" s="60">
        <v>15672.33</v>
      </c>
      <c r="K135" s="60">
        <v>1.64</v>
      </c>
      <c r="L135" s="60">
        <v>1.64</v>
      </c>
      <c r="M135" s="61" t="s">
        <v>615</v>
      </c>
      <c r="N135" s="62" t="s">
        <v>615</v>
      </c>
      <c r="O135" s="62" t="s">
        <v>615</v>
      </c>
      <c r="P135" s="62" t="s">
        <v>615</v>
      </c>
      <c r="Q135" s="210">
        <v>3</v>
      </c>
      <c r="R135" s="210">
        <v>3</v>
      </c>
    </row>
    <row r="136" spans="1:18" ht="15" customHeight="1" x14ac:dyDescent="0.2">
      <c r="A136" s="237">
        <v>325</v>
      </c>
      <c r="B136" s="237">
        <v>325</v>
      </c>
      <c r="C136" s="238">
        <v>1300051555440</v>
      </c>
      <c r="D136" s="239"/>
      <c r="E136" s="239"/>
      <c r="F136" s="238" t="s">
        <v>1222</v>
      </c>
      <c r="G136" s="55" t="s">
        <v>1253</v>
      </c>
      <c r="H136" s="207">
        <v>2</v>
      </c>
      <c r="I136" s="59" t="s">
        <v>615</v>
      </c>
      <c r="J136" s="60">
        <v>42639.62</v>
      </c>
      <c r="K136" s="60">
        <v>4.3499999999999996</v>
      </c>
      <c r="L136" s="60">
        <v>4.3499999999999996</v>
      </c>
      <c r="M136" s="61" t="s">
        <v>615</v>
      </c>
      <c r="N136" s="62" t="s">
        <v>615</v>
      </c>
      <c r="O136" s="62" t="s">
        <v>615</v>
      </c>
      <c r="P136" s="62" t="s">
        <v>615</v>
      </c>
      <c r="Q136" s="210">
        <v>3</v>
      </c>
      <c r="R136" s="210">
        <v>3</v>
      </c>
    </row>
    <row r="137" spans="1:18" ht="15" customHeight="1" x14ac:dyDescent="0.2">
      <c r="A137" s="237">
        <v>322</v>
      </c>
      <c r="B137" s="237">
        <v>322</v>
      </c>
      <c r="C137" s="238">
        <v>1300035364707</v>
      </c>
      <c r="D137" s="240">
        <v>700</v>
      </c>
      <c r="E137" s="240">
        <v>700</v>
      </c>
      <c r="F137" s="238">
        <v>1300060416993</v>
      </c>
      <c r="G137" s="55" t="s">
        <v>1366</v>
      </c>
      <c r="H137" s="207">
        <v>2</v>
      </c>
      <c r="I137" s="59" t="s">
        <v>615</v>
      </c>
      <c r="J137" s="60">
        <v>42662.62</v>
      </c>
      <c r="K137" s="60">
        <v>3.61</v>
      </c>
      <c r="L137" s="60">
        <v>3.61</v>
      </c>
      <c r="M137" s="61">
        <v>-0.59499999999999997</v>
      </c>
      <c r="N137" s="62">
        <v>137.99</v>
      </c>
      <c r="O137" s="62">
        <v>0.05</v>
      </c>
      <c r="P137" s="62">
        <v>0.05</v>
      </c>
      <c r="Q137" s="210">
        <v>3</v>
      </c>
      <c r="R137" s="210">
        <v>3</v>
      </c>
    </row>
    <row r="138" spans="1:18" ht="15" customHeight="1" x14ac:dyDescent="0.2">
      <c r="A138" s="237">
        <v>326</v>
      </c>
      <c r="B138" s="237">
        <v>326</v>
      </c>
      <c r="C138" s="238">
        <v>1300052619849</v>
      </c>
      <c r="D138" s="239"/>
      <c r="E138" s="239"/>
      <c r="F138" s="238" t="s">
        <v>1222</v>
      </c>
      <c r="G138" s="55" t="s">
        <v>1254</v>
      </c>
      <c r="H138" s="207">
        <v>1</v>
      </c>
      <c r="I138" s="59" t="s">
        <v>615</v>
      </c>
      <c r="J138" s="60">
        <v>15672.33</v>
      </c>
      <c r="K138" s="60">
        <v>4.16</v>
      </c>
      <c r="L138" s="60">
        <v>4.16</v>
      </c>
      <c r="M138" s="61" t="s">
        <v>615</v>
      </c>
      <c r="N138" s="62" t="s">
        <v>615</v>
      </c>
      <c r="O138" s="62" t="s">
        <v>615</v>
      </c>
      <c r="P138" s="62" t="s">
        <v>615</v>
      </c>
      <c r="Q138" s="210">
        <v>3</v>
      </c>
      <c r="R138" s="210">
        <v>3</v>
      </c>
    </row>
    <row r="139" spans="1:18" ht="15" customHeight="1" x14ac:dyDescent="0.2">
      <c r="A139" s="237">
        <v>329</v>
      </c>
      <c r="B139" s="237">
        <v>329</v>
      </c>
      <c r="C139" s="238">
        <v>1300035349035</v>
      </c>
      <c r="D139" s="239"/>
      <c r="E139" s="239"/>
      <c r="F139" s="238" t="s">
        <v>1222</v>
      </c>
      <c r="G139" s="55" t="s">
        <v>1255</v>
      </c>
      <c r="H139" s="207">
        <v>2</v>
      </c>
      <c r="I139" s="59">
        <v>0.84499999999999997</v>
      </c>
      <c r="J139" s="60">
        <v>42639.62</v>
      </c>
      <c r="K139" s="60">
        <v>3.85</v>
      </c>
      <c r="L139" s="60">
        <v>3.85</v>
      </c>
      <c r="M139" s="61" t="s">
        <v>615</v>
      </c>
      <c r="N139" s="62" t="s">
        <v>615</v>
      </c>
      <c r="O139" s="62" t="s">
        <v>615</v>
      </c>
      <c r="P139" s="62" t="s">
        <v>615</v>
      </c>
      <c r="Q139" s="210">
        <v>3</v>
      </c>
      <c r="R139" s="210">
        <v>3</v>
      </c>
    </row>
    <row r="140" spans="1:18" ht="15" customHeight="1" x14ac:dyDescent="0.2">
      <c r="A140" s="237">
        <v>331</v>
      </c>
      <c r="B140" s="237">
        <v>331</v>
      </c>
      <c r="C140" s="238">
        <v>1300035349114</v>
      </c>
      <c r="D140" s="239"/>
      <c r="E140" s="239"/>
      <c r="F140" s="238" t="s">
        <v>1222</v>
      </c>
      <c r="G140" s="55" t="s">
        <v>1256</v>
      </c>
      <c r="H140" s="207">
        <v>2</v>
      </c>
      <c r="I140" s="59">
        <v>0.85099999999999998</v>
      </c>
      <c r="J140" s="60">
        <v>42639.62</v>
      </c>
      <c r="K140" s="60">
        <v>2.5299999999999998</v>
      </c>
      <c r="L140" s="60">
        <v>2.5299999999999998</v>
      </c>
      <c r="M140" s="61" t="s">
        <v>615</v>
      </c>
      <c r="N140" s="62" t="s">
        <v>615</v>
      </c>
      <c r="O140" s="62" t="s">
        <v>615</v>
      </c>
      <c r="P140" s="62" t="s">
        <v>615</v>
      </c>
      <c r="Q140" s="210">
        <v>3</v>
      </c>
      <c r="R140" s="210">
        <v>3</v>
      </c>
    </row>
    <row r="141" spans="1:18" ht="15" customHeight="1" x14ac:dyDescent="0.2">
      <c r="A141" s="237">
        <v>333</v>
      </c>
      <c r="B141" s="237">
        <v>333</v>
      </c>
      <c r="C141" s="238">
        <v>1300035349346</v>
      </c>
      <c r="D141" s="239"/>
      <c r="E141" s="239"/>
      <c r="F141" s="238" t="s">
        <v>1222</v>
      </c>
      <c r="G141" s="55" t="s">
        <v>1257</v>
      </c>
      <c r="H141" s="207">
        <v>1</v>
      </c>
      <c r="I141" s="59">
        <v>0.83799999999999997</v>
      </c>
      <c r="J141" s="60">
        <v>15672.33</v>
      </c>
      <c r="K141" s="60">
        <v>4.43</v>
      </c>
      <c r="L141" s="60">
        <v>4.43</v>
      </c>
      <c r="M141" s="61" t="s">
        <v>615</v>
      </c>
      <c r="N141" s="62" t="s">
        <v>615</v>
      </c>
      <c r="O141" s="62" t="s">
        <v>615</v>
      </c>
      <c r="P141" s="62" t="s">
        <v>615</v>
      </c>
      <c r="Q141" s="210">
        <v>3</v>
      </c>
      <c r="R141" s="210">
        <v>3</v>
      </c>
    </row>
    <row r="142" spans="1:18" ht="15" customHeight="1" x14ac:dyDescent="0.2">
      <c r="A142" s="237">
        <v>334</v>
      </c>
      <c r="B142" s="237">
        <v>334</v>
      </c>
      <c r="C142" s="238">
        <v>1300035349355</v>
      </c>
      <c r="D142" s="239"/>
      <c r="E142" s="239"/>
      <c r="F142" s="238" t="s">
        <v>1222</v>
      </c>
      <c r="G142" s="55" t="s">
        <v>1258</v>
      </c>
      <c r="H142" s="207">
        <v>1</v>
      </c>
      <c r="I142" s="59">
        <v>0.92800000000000005</v>
      </c>
      <c r="J142" s="60">
        <v>15672.33</v>
      </c>
      <c r="K142" s="60">
        <v>3.71</v>
      </c>
      <c r="L142" s="60">
        <v>3.71</v>
      </c>
      <c r="M142" s="61" t="s">
        <v>615</v>
      </c>
      <c r="N142" s="62" t="s">
        <v>615</v>
      </c>
      <c r="O142" s="62" t="s">
        <v>615</v>
      </c>
      <c r="P142" s="62" t="s">
        <v>615</v>
      </c>
      <c r="Q142" s="210">
        <v>3</v>
      </c>
      <c r="R142" s="210">
        <v>3</v>
      </c>
    </row>
    <row r="143" spans="1:18" ht="15" customHeight="1" x14ac:dyDescent="0.2">
      <c r="A143" s="237">
        <v>335</v>
      </c>
      <c r="B143" s="237">
        <v>335</v>
      </c>
      <c r="C143" s="238">
        <v>1300035349639</v>
      </c>
      <c r="D143" s="239"/>
      <c r="E143" s="239"/>
      <c r="F143" s="238" t="s">
        <v>1222</v>
      </c>
      <c r="G143" s="55" t="s">
        <v>1259</v>
      </c>
      <c r="H143" s="207">
        <v>1</v>
      </c>
      <c r="I143" s="59" t="s">
        <v>615</v>
      </c>
      <c r="J143" s="60">
        <v>15672.33</v>
      </c>
      <c r="K143" s="60">
        <v>4.58</v>
      </c>
      <c r="L143" s="60">
        <v>4.58</v>
      </c>
      <c r="M143" s="61" t="s">
        <v>615</v>
      </c>
      <c r="N143" s="62" t="s">
        <v>615</v>
      </c>
      <c r="O143" s="62" t="s">
        <v>615</v>
      </c>
      <c r="P143" s="62" t="s">
        <v>615</v>
      </c>
      <c r="Q143" s="210">
        <v>3</v>
      </c>
      <c r="R143" s="210">
        <v>3</v>
      </c>
    </row>
    <row r="144" spans="1:18" ht="15" customHeight="1" x14ac:dyDescent="0.2">
      <c r="A144" s="237">
        <v>336</v>
      </c>
      <c r="B144" s="237">
        <v>336</v>
      </c>
      <c r="C144" s="238">
        <v>1300060254338</v>
      </c>
      <c r="D144" s="239"/>
      <c r="E144" s="239"/>
      <c r="F144" s="238" t="s">
        <v>1222</v>
      </c>
      <c r="G144" s="55" t="s">
        <v>1260</v>
      </c>
      <c r="H144" s="207">
        <v>1</v>
      </c>
      <c r="I144" s="59">
        <v>2.1869999999999998</v>
      </c>
      <c r="J144" s="60">
        <v>16930.97</v>
      </c>
      <c r="K144" s="60">
        <v>3.15</v>
      </c>
      <c r="L144" s="60">
        <v>3.15</v>
      </c>
      <c r="M144" s="61" t="s">
        <v>615</v>
      </c>
      <c r="N144" s="62" t="s">
        <v>615</v>
      </c>
      <c r="O144" s="62" t="s">
        <v>615</v>
      </c>
      <c r="P144" s="62" t="s">
        <v>615</v>
      </c>
      <c r="Q144" s="210">
        <v>3</v>
      </c>
      <c r="R144" s="210">
        <v>3</v>
      </c>
    </row>
    <row r="145" spans="1:18" ht="15" customHeight="1" x14ac:dyDescent="0.2">
      <c r="A145" s="237">
        <v>337</v>
      </c>
      <c r="B145" s="237">
        <v>337</v>
      </c>
      <c r="C145" s="238">
        <v>1300035350680</v>
      </c>
      <c r="D145" s="239"/>
      <c r="E145" s="239"/>
      <c r="F145" s="238" t="s">
        <v>1222</v>
      </c>
      <c r="G145" s="55" t="s">
        <v>1261</v>
      </c>
      <c r="H145" s="207">
        <v>2</v>
      </c>
      <c r="I145" s="59">
        <v>0.83499999999999996</v>
      </c>
      <c r="J145" s="60">
        <v>42639.62</v>
      </c>
      <c r="K145" s="60">
        <v>2.1</v>
      </c>
      <c r="L145" s="60">
        <v>2.1</v>
      </c>
      <c r="M145" s="61" t="s">
        <v>615</v>
      </c>
      <c r="N145" s="62" t="s">
        <v>615</v>
      </c>
      <c r="O145" s="62" t="s">
        <v>615</v>
      </c>
      <c r="P145" s="62" t="s">
        <v>615</v>
      </c>
      <c r="Q145" s="210">
        <v>3</v>
      </c>
      <c r="R145" s="210">
        <v>3</v>
      </c>
    </row>
    <row r="146" spans="1:18" ht="15" customHeight="1" x14ac:dyDescent="0.2">
      <c r="A146" s="237">
        <v>338</v>
      </c>
      <c r="B146" s="237">
        <v>338</v>
      </c>
      <c r="C146" s="238">
        <v>1300035351248</v>
      </c>
      <c r="D146" s="239"/>
      <c r="E146" s="239"/>
      <c r="F146" s="238" t="s">
        <v>1222</v>
      </c>
      <c r="G146" s="55" t="s">
        <v>1262</v>
      </c>
      <c r="H146" s="207">
        <v>1</v>
      </c>
      <c r="I146" s="59">
        <v>0.43099999999999999</v>
      </c>
      <c r="J146" s="60">
        <v>15672.33</v>
      </c>
      <c r="K146" s="60">
        <v>2.97</v>
      </c>
      <c r="L146" s="60">
        <v>2.97</v>
      </c>
      <c r="M146" s="61" t="s">
        <v>615</v>
      </c>
      <c r="N146" s="62" t="s">
        <v>615</v>
      </c>
      <c r="O146" s="62" t="s">
        <v>615</v>
      </c>
      <c r="P146" s="62" t="s">
        <v>615</v>
      </c>
      <c r="Q146" s="210">
        <v>3</v>
      </c>
      <c r="R146" s="210">
        <v>3</v>
      </c>
    </row>
    <row r="147" spans="1:18" ht="15" customHeight="1" x14ac:dyDescent="0.2">
      <c r="A147" s="237">
        <v>339</v>
      </c>
      <c r="B147" s="237">
        <v>339</v>
      </c>
      <c r="C147" s="238">
        <v>1300035351735</v>
      </c>
      <c r="D147" s="239"/>
      <c r="E147" s="239"/>
      <c r="F147" s="238" t="s">
        <v>1222</v>
      </c>
      <c r="G147" s="55" t="s">
        <v>1263</v>
      </c>
      <c r="H147" s="207">
        <v>1</v>
      </c>
      <c r="I147" s="59">
        <v>0.151</v>
      </c>
      <c r="J147" s="60">
        <v>15672.33</v>
      </c>
      <c r="K147" s="60">
        <v>3.88</v>
      </c>
      <c r="L147" s="60">
        <v>3.88</v>
      </c>
      <c r="M147" s="61" t="s">
        <v>615</v>
      </c>
      <c r="N147" s="62" t="s">
        <v>615</v>
      </c>
      <c r="O147" s="62" t="s">
        <v>615</v>
      </c>
      <c r="P147" s="62" t="s">
        <v>615</v>
      </c>
      <c r="Q147" s="210">
        <v>3</v>
      </c>
      <c r="R147" s="210">
        <v>3</v>
      </c>
    </row>
    <row r="148" spans="1:18" ht="15" customHeight="1" x14ac:dyDescent="0.2">
      <c r="A148" s="237">
        <v>340</v>
      </c>
      <c r="B148" s="237">
        <v>340</v>
      </c>
      <c r="C148" s="238">
        <v>1300035351967</v>
      </c>
      <c r="D148" s="239"/>
      <c r="E148" s="239"/>
      <c r="F148" s="238" t="s">
        <v>1222</v>
      </c>
      <c r="G148" s="55" t="s">
        <v>1264</v>
      </c>
      <c r="H148" s="207">
        <v>1</v>
      </c>
      <c r="I148" s="59">
        <v>0.13700000000000001</v>
      </c>
      <c r="J148" s="60">
        <v>15672.33</v>
      </c>
      <c r="K148" s="60">
        <v>3.23</v>
      </c>
      <c r="L148" s="60">
        <v>3.23</v>
      </c>
      <c r="M148" s="61" t="s">
        <v>615</v>
      </c>
      <c r="N148" s="62" t="s">
        <v>615</v>
      </c>
      <c r="O148" s="62" t="s">
        <v>615</v>
      </c>
      <c r="P148" s="62" t="s">
        <v>615</v>
      </c>
      <c r="Q148" s="210">
        <v>3</v>
      </c>
      <c r="R148" s="210">
        <v>4</v>
      </c>
    </row>
    <row r="149" spans="1:18" ht="15" customHeight="1" x14ac:dyDescent="0.2">
      <c r="A149" s="237">
        <v>341</v>
      </c>
      <c r="B149" s="237">
        <v>341</v>
      </c>
      <c r="C149" s="238">
        <v>1300035352739</v>
      </c>
      <c r="D149" s="239"/>
      <c r="E149" s="239"/>
      <c r="F149" s="238" t="s">
        <v>1222</v>
      </c>
      <c r="G149" s="55" t="s">
        <v>1265</v>
      </c>
      <c r="H149" s="207">
        <v>2</v>
      </c>
      <c r="I149" s="59" t="s">
        <v>615</v>
      </c>
      <c r="J149" s="60">
        <v>42639.62</v>
      </c>
      <c r="K149" s="60">
        <v>3.28</v>
      </c>
      <c r="L149" s="60">
        <v>3.28</v>
      </c>
      <c r="M149" s="61" t="s">
        <v>615</v>
      </c>
      <c r="N149" s="62" t="s">
        <v>615</v>
      </c>
      <c r="O149" s="62" t="s">
        <v>615</v>
      </c>
      <c r="P149" s="62" t="s">
        <v>615</v>
      </c>
      <c r="Q149" s="210">
        <v>3</v>
      </c>
      <c r="R149" s="210">
        <v>4</v>
      </c>
    </row>
    <row r="150" spans="1:18" ht="15" customHeight="1" x14ac:dyDescent="0.2">
      <c r="A150" s="237">
        <v>343</v>
      </c>
      <c r="B150" s="237">
        <v>343</v>
      </c>
      <c r="C150" s="238">
        <v>1300035352970</v>
      </c>
      <c r="D150" s="239"/>
      <c r="E150" s="239"/>
      <c r="F150" s="238" t="s">
        <v>1222</v>
      </c>
      <c r="G150" s="55" t="s">
        <v>1266</v>
      </c>
      <c r="H150" s="207">
        <v>1</v>
      </c>
      <c r="I150" s="59" t="s">
        <v>615</v>
      </c>
      <c r="J150" s="60">
        <v>15672.33</v>
      </c>
      <c r="K150" s="60">
        <v>5.17</v>
      </c>
      <c r="L150" s="60">
        <v>5.17</v>
      </c>
      <c r="M150" s="61" t="s">
        <v>615</v>
      </c>
      <c r="N150" s="62" t="s">
        <v>615</v>
      </c>
      <c r="O150" s="62" t="s">
        <v>615</v>
      </c>
      <c r="P150" s="62" t="s">
        <v>615</v>
      </c>
      <c r="Q150" s="210">
        <v>3</v>
      </c>
      <c r="R150" s="210">
        <v>4</v>
      </c>
    </row>
    <row r="151" spans="1:18" ht="15" customHeight="1" x14ac:dyDescent="0.2">
      <c r="A151" s="237">
        <v>345</v>
      </c>
      <c r="B151" s="237">
        <v>345</v>
      </c>
      <c r="C151" s="238">
        <v>1300035354986</v>
      </c>
      <c r="D151" s="239"/>
      <c r="E151" s="239"/>
      <c r="F151" s="238" t="s">
        <v>1222</v>
      </c>
      <c r="G151" s="55" t="s">
        <v>1267</v>
      </c>
      <c r="H151" s="207">
        <v>2</v>
      </c>
      <c r="I151" s="59" t="s">
        <v>615</v>
      </c>
      <c r="J151" s="60">
        <v>42639.62</v>
      </c>
      <c r="K151" s="60">
        <v>5.91</v>
      </c>
      <c r="L151" s="60">
        <v>5.91</v>
      </c>
      <c r="M151" s="61" t="s">
        <v>615</v>
      </c>
      <c r="N151" s="62" t="s">
        <v>615</v>
      </c>
      <c r="O151" s="62" t="s">
        <v>615</v>
      </c>
      <c r="P151" s="62" t="s">
        <v>615</v>
      </c>
      <c r="Q151" s="210">
        <v>3</v>
      </c>
      <c r="R151" s="210">
        <v>4</v>
      </c>
    </row>
    <row r="152" spans="1:18" ht="15" customHeight="1" x14ac:dyDescent="0.2">
      <c r="A152" s="237">
        <v>346</v>
      </c>
      <c r="B152" s="237">
        <v>346</v>
      </c>
      <c r="C152" s="238">
        <v>1300035355118</v>
      </c>
      <c r="D152" s="239"/>
      <c r="E152" s="239"/>
      <c r="F152" s="238" t="s">
        <v>1222</v>
      </c>
      <c r="G152" s="55" t="s">
        <v>1268</v>
      </c>
      <c r="H152" s="207">
        <v>2</v>
      </c>
      <c r="I152" s="59" t="s">
        <v>615</v>
      </c>
      <c r="J152" s="60">
        <v>42800.61</v>
      </c>
      <c r="K152" s="60">
        <v>3.69</v>
      </c>
      <c r="L152" s="60">
        <v>3.69</v>
      </c>
      <c r="M152" s="61" t="s">
        <v>615</v>
      </c>
      <c r="N152" s="62" t="s">
        <v>615</v>
      </c>
      <c r="O152" s="62" t="s">
        <v>615</v>
      </c>
      <c r="P152" s="62" t="s">
        <v>615</v>
      </c>
      <c r="Q152" s="210">
        <v>3</v>
      </c>
      <c r="R152" s="210">
        <v>4</v>
      </c>
    </row>
    <row r="153" spans="1:18" ht="15" customHeight="1" x14ac:dyDescent="0.2">
      <c r="A153" s="237">
        <v>347</v>
      </c>
      <c r="B153" s="237">
        <v>347</v>
      </c>
      <c r="C153" s="238">
        <v>1300035355136</v>
      </c>
      <c r="D153" s="239"/>
      <c r="E153" s="239"/>
      <c r="F153" s="238" t="s">
        <v>1222</v>
      </c>
      <c r="G153" s="55" t="s">
        <v>1269</v>
      </c>
      <c r="H153" s="207">
        <v>2</v>
      </c>
      <c r="I153" s="59" t="s">
        <v>615</v>
      </c>
      <c r="J153" s="60">
        <v>47059.51</v>
      </c>
      <c r="K153" s="60">
        <v>3.49</v>
      </c>
      <c r="L153" s="60">
        <v>3.49</v>
      </c>
      <c r="M153" s="61" t="s">
        <v>615</v>
      </c>
      <c r="N153" s="62" t="s">
        <v>615</v>
      </c>
      <c r="O153" s="62" t="s">
        <v>615</v>
      </c>
      <c r="P153" s="62" t="s">
        <v>615</v>
      </c>
      <c r="Q153" s="210">
        <v>3</v>
      </c>
      <c r="R153" s="210">
        <v>4</v>
      </c>
    </row>
    <row r="154" spans="1:18" ht="15" customHeight="1" x14ac:dyDescent="0.2">
      <c r="A154" s="237">
        <v>348</v>
      </c>
      <c r="B154" s="237">
        <v>348</v>
      </c>
      <c r="C154" s="238">
        <v>1300035355749</v>
      </c>
      <c r="D154" s="239"/>
      <c r="E154" s="239"/>
      <c r="F154" s="238" t="s">
        <v>1222</v>
      </c>
      <c r="G154" s="55" t="s">
        <v>1270</v>
      </c>
      <c r="H154" s="207">
        <v>2</v>
      </c>
      <c r="I154" s="59" t="s">
        <v>615</v>
      </c>
      <c r="J154" s="60">
        <v>42639.62</v>
      </c>
      <c r="K154" s="60">
        <v>3.15</v>
      </c>
      <c r="L154" s="60">
        <v>3.15</v>
      </c>
      <c r="M154" s="61" t="s">
        <v>615</v>
      </c>
      <c r="N154" s="62" t="s">
        <v>615</v>
      </c>
      <c r="O154" s="62" t="s">
        <v>615</v>
      </c>
      <c r="P154" s="62" t="s">
        <v>615</v>
      </c>
      <c r="Q154" s="210">
        <v>3</v>
      </c>
      <c r="R154" s="210">
        <v>4</v>
      </c>
    </row>
    <row r="155" spans="1:18" ht="15" customHeight="1" x14ac:dyDescent="0.2">
      <c r="A155" s="237">
        <v>350</v>
      </c>
      <c r="B155" s="237">
        <v>350</v>
      </c>
      <c r="C155" s="238">
        <v>1300035355970</v>
      </c>
      <c r="D155" s="239">
        <v>705</v>
      </c>
      <c r="E155" s="239">
        <v>705</v>
      </c>
      <c r="F155" s="238">
        <v>1300061236507</v>
      </c>
      <c r="G155" s="55" t="s">
        <v>1271</v>
      </c>
      <c r="H155" s="207">
        <v>1</v>
      </c>
      <c r="I155" s="59" t="s">
        <v>615</v>
      </c>
      <c r="J155" s="60">
        <v>15373.02</v>
      </c>
      <c r="K155" s="60">
        <v>2.9</v>
      </c>
      <c r="L155" s="60">
        <v>2.9</v>
      </c>
      <c r="M155" s="61" t="s">
        <v>615</v>
      </c>
      <c r="N155" s="62">
        <v>299.31</v>
      </c>
      <c r="O155" s="62">
        <v>0.05</v>
      </c>
      <c r="P155" s="62">
        <v>0.05</v>
      </c>
      <c r="Q155" s="210">
        <v>3</v>
      </c>
      <c r="R155" s="210">
        <v>4</v>
      </c>
    </row>
    <row r="156" spans="1:18" ht="15" customHeight="1" x14ac:dyDescent="0.2">
      <c r="A156" s="237">
        <v>351</v>
      </c>
      <c r="B156" s="237">
        <v>351</v>
      </c>
      <c r="C156" s="238">
        <v>1300035356194</v>
      </c>
      <c r="D156" s="239"/>
      <c r="E156" s="239"/>
      <c r="F156" s="238" t="s">
        <v>1222</v>
      </c>
      <c r="G156" s="55" t="s">
        <v>1272</v>
      </c>
      <c r="H156" s="207">
        <v>1</v>
      </c>
      <c r="I156" s="59" t="s">
        <v>615</v>
      </c>
      <c r="J156" s="60">
        <v>15672.33</v>
      </c>
      <c r="K156" s="60">
        <v>5.41</v>
      </c>
      <c r="L156" s="60">
        <v>5.41</v>
      </c>
      <c r="M156" s="61" t="s">
        <v>615</v>
      </c>
      <c r="N156" s="62" t="s">
        <v>615</v>
      </c>
      <c r="O156" s="62" t="s">
        <v>615</v>
      </c>
      <c r="P156" s="62" t="s">
        <v>615</v>
      </c>
      <c r="Q156" s="210">
        <v>3</v>
      </c>
      <c r="R156" s="210">
        <v>4</v>
      </c>
    </row>
    <row r="157" spans="1:18" ht="15" customHeight="1" x14ac:dyDescent="0.2">
      <c r="A157" s="237">
        <v>352</v>
      </c>
      <c r="B157" s="237">
        <v>352</v>
      </c>
      <c r="C157" s="238">
        <v>1300035356380</v>
      </c>
      <c r="D157" s="239"/>
      <c r="E157" s="239"/>
      <c r="F157" s="238" t="s">
        <v>1222</v>
      </c>
      <c r="G157" s="55" t="s">
        <v>1273</v>
      </c>
      <c r="H157" s="207">
        <v>2</v>
      </c>
      <c r="I157" s="59">
        <v>0.16</v>
      </c>
      <c r="J157" s="60">
        <v>42639.62</v>
      </c>
      <c r="K157" s="60">
        <v>2.54</v>
      </c>
      <c r="L157" s="60">
        <v>2.54</v>
      </c>
      <c r="M157" s="61" t="s">
        <v>615</v>
      </c>
      <c r="N157" s="62" t="s">
        <v>615</v>
      </c>
      <c r="O157" s="62" t="s">
        <v>615</v>
      </c>
      <c r="P157" s="62" t="s">
        <v>615</v>
      </c>
      <c r="Q157" s="210">
        <v>4</v>
      </c>
      <c r="R157" s="210">
        <v>4</v>
      </c>
    </row>
    <row r="158" spans="1:18" ht="15" customHeight="1" x14ac:dyDescent="0.2">
      <c r="A158" s="237">
        <v>353</v>
      </c>
      <c r="B158" s="237">
        <v>353</v>
      </c>
      <c r="C158" s="238">
        <v>1300035356724</v>
      </c>
      <c r="D158" s="239"/>
      <c r="E158" s="239"/>
      <c r="F158" s="238" t="s">
        <v>1222</v>
      </c>
      <c r="G158" s="55" t="s">
        <v>1274</v>
      </c>
      <c r="H158" s="207">
        <v>2</v>
      </c>
      <c r="I158" s="59">
        <v>0.16500000000000001</v>
      </c>
      <c r="J158" s="60">
        <v>48318.15</v>
      </c>
      <c r="K158" s="60">
        <v>6.23</v>
      </c>
      <c r="L158" s="60">
        <v>6.23</v>
      </c>
      <c r="M158" s="61" t="s">
        <v>615</v>
      </c>
      <c r="N158" s="62" t="s">
        <v>615</v>
      </c>
      <c r="O158" s="62" t="s">
        <v>615</v>
      </c>
      <c r="P158" s="62" t="s">
        <v>615</v>
      </c>
      <c r="Q158" s="210">
        <v>4</v>
      </c>
      <c r="R158" s="210">
        <v>4</v>
      </c>
    </row>
    <row r="159" spans="1:18" ht="15" customHeight="1" x14ac:dyDescent="0.2">
      <c r="A159" s="237">
        <v>354</v>
      </c>
      <c r="B159" s="237">
        <v>354</v>
      </c>
      <c r="C159" s="238">
        <v>1300035356770</v>
      </c>
      <c r="D159" s="239"/>
      <c r="E159" s="239"/>
      <c r="F159" s="238" t="s">
        <v>1222</v>
      </c>
      <c r="G159" s="55" t="s">
        <v>1275</v>
      </c>
      <c r="H159" s="207">
        <v>2</v>
      </c>
      <c r="I159" s="59">
        <v>0.16200000000000001</v>
      </c>
      <c r="J159" s="60">
        <v>42639.62</v>
      </c>
      <c r="K159" s="60">
        <v>3.53</v>
      </c>
      <c r="L159" s="60">
        <v>3.53</v>
      </c>
      <c r="M159" s="61" t="s">
        <v>615</v>
      </c>
      <c r="N159" s="62" t="s">
        <v>615</v>
      </c>
      <c r="O159" s="62" t="s">
        <v>615</v>
      </c>
      <c r="P159" s="62" t="s">
        <v>615</v>
      </c>
      <c r="Q159" s="210">
        <v>4</v>
      </c>
      <c r="R159" s="210">
        <v>4</v>
      </c>
    </row>
    <row r="160" spans="1:18" ht="15" customHeight="1" x14ac:dyDescent="0.2">
      <c r="A160" s="237">
        <v>356</v>
      </c>
      <c r="B160" s="237">
        <v>356</v>
      </c>
      <c r="C160" s="238">
        <v>1300035357009</v>
      </c>
      <c r="D160" s="239"/>
      <c r="E160" s="239"/>
      <c r="F160" s="238" t="s">
        <v>1222</v>
      </c>
      <c r="G160" s="55" t="s">
        <v>1276</v>
      </c>
      <c r="H160" s="207">
        <v>2</v>
      </c>
      <c r="I160" s="59">
        <v>0.17</v>
      </c>
      <c r="J160" s="60">
        <v>42639.62</v>
      </c>
      <c r="K160" s="60">
        <v>2.87</v>
      </c>
      <c r="L160" s="60">
        <v>2.87</v>
      </c>
      <c r="M160" s="61" t="s">
        <v>615</v>
      </c>
      <c r="N160" s="62" t="s">
        <v>615</v>
      </c>
      <c r="O160" s="62" t="s">
        <v>615</v>
      </c>
      <c r="P160" s="62" t="s">
        <v>615</v>
      </c>
      <c r="Q160" s="338" t="s">
        <v>1537</v>
      </c>
      <c r="R160" s="210">
        <v>4</v>
      </c>
    </row>
    <row r="161" spans="1:18" ht="15" customHeight="1" x14ac:dyDescent="0.2">
      <c r="A161" s="237">
        <v>358</v>
      </c>
      <c r="B161" s="237">
        <v>358</v>
      </c>
      <c r="C161" s="238">
        <v>1300035359600</v>
      </c>
      <c r="D161" s="239"/>
      <c r="E161" s="239"/>
      <c r="F161" s="238" t="s">
        <v>1222</v>
      </c>
      <c r="G161" s="55" t="s">
        <v>1277</v>
      </c>
      <c r="H161" s="207">
        <v>1</v>
      </c>
      <c r="I161" s="59">
        <v>0.435</v>
      </c>
      <c r="J161" s="60">
        <v>15672.33</v>
      </c>
      <c r="K161" s="60">
        <v>3.29</v>
      </c>
      <c r="L161" s="60">
        <v>3.29</v>
      </c>
      <c r="M161" s="61" t="s">
        <v>615</v>
      </c>
      <c r="N161" s="62" t="s">
        <v>615</v>
      </c>
      <c r="O161" s="62" t="s">
        <v>615</v>
      </c>
      <c r="P161" s="62" t="s">
        <v>615</v>
      </c>
      <c r="Q161" s="210">
        <v>4</v>
      </c>
      <c r="R161" s="210">
        <v>4</v>
      </c>
    </row>
    <row r="162" spans="1:18" ht="15" customHeight="1" x14ac:dyDescent="0.2">
      <c r="A162" s="237">
        <v>360</v>
      </c>
      <c r="B162" s="237">
        <v>360</v>
      </c>
      <c r="C162" s="238">
        <v>1300035359799</v>
      </c>
      <c r="D162" s="239"/>
      <c r="E162" s="239"/>
      <c r="F162" s="238" t="s">
        <v>1222</v>
      </c>
      <c r="G162" s="55" t="s">
        <v>1278</v>
      </c>
      <c r="H162" s="207">
        <v>1</v>
      </c>
      <c r="I162" s="59">
        <v>0.45100000000000001</v>
      </c>
      <c r="J162" s="60">
        <v>15672.33</v>
      </c>
      <c r="K162" s="60">
        <v>5.62</v>
      </c>
      <c r="L162" s="60">
        <v>5.62</v>
      </c>
      <c r="M162" s="61" t="s">
        <v>615</v>
      </c>
      <c r="N162" s="62" t="s">
        <v>615</v>
      </c>
      <c r="O162" s="62" t="s">
        <v>615</v>
      </c>
      <c r="P162" s="62" t="s">
        <v>615</v>
      </c>
      <c r="Q162" s="210">
        <v>4</v>
      </c>
      <c r="R162" s="210">
        <v>4</v>
      </c>
    </row>
    <row r="163" spans="1:18" ht="15" customHeight="1" x14ac:dyDescent="0.2">
      <c r="A163" s="237">
        <v>361</v>
      </c>
      <c r="B163" s="237">
        <v>361</v>
      </c>
      <c r="C163" s="238">
        <v>1300035359901</v>
      </c>
      <c r="D163" s="239"/>
      <c r="E163" s="239"/>
      <c r="F163" s="238" t="s">
        <v>1222</v>
      </c>
      <c r="G163" s="55" t="s">
        <v>1279</v>
      </c>
      <c r="H163" s="207">
        <v>1</v>
      </c>
      <c r="I163" s="59">
        <v>0.22500000000000001</v>
      </c>
      <c r="J163" s="60">
        <v>15672.33</v>
      </c>
      <c r="K163" s="60">
        <v>7.25</v>
      </c>
      <c r="L163" s="60">
        <v>7.25</v>
      </c>
      <c r="M163" s="61" t="s">
        <v>615</v>
      </c>
      <c r="N163" s="62" t="s">
        <v>615</v>
      </c>
      <c r="O163" s="62" t="s">
        <v>615</v>
      </c>
      <c r="P163" s="62" t="s">
        <v>615</v>
      </c>
      <c r="Q163" s="210">
        <v>4</v>
      </c>
      <c r="R163" s="210">
        <v>4</v>
      </c>
    </row>
    <row r="164" spans="1:18" ht="15" customHeight="1" x14ac:dyDescent="0.2">
      <c r="A164" s="237">
        <v>362</v>
      </c>
      <c r="B164" s="237">
        <v>362</v>
      </c>
      <c r="C164" s="238">
        <v>1300035360181</v>
      </c>
      <c r="D164" s="239"/>
      <c r="E164" s="239"/>
      <c r="F164" s="238" t="s">
        <v>1222</v>
      </c>
      <c r="G164" s="55" t="s">
        <v>1280</v>
      </c>
      <c r="H164" s="207">
        <v>1</v>
      </c>
      <c r="I164" s="59">
        <v>0.32200000000000001</v>
      </c>
      <c r="J164" s="60">
        <v>15672.33</v>
      </c>
      <c r="K164" s="60">
        <v>6.45</v>
      </c>
      <c r="L164" s="60">
        <v>6.45</v>
      </c>
      <c r="M164" s="61" t="s">
        <v>615</v>
      </c>
      <c r="N164" s="62" t="s">
        <v>615</v>
      </c>
      <c r="O164" s="62" t="s">
        <v>615</v>
      </c>
      <c r="P164" s="62" t="s">
        <v>615</v>
      </c>
      <c r="Q164" s="210">
        <v>4</v>
      </c>
      <c r="R164" s="210">
        <v>4</v>
      </c>
    </row>
    <row r="165" spans="1:18" ht="15" customHeight="1" x14ac:dyDescent="0.2">
      <c r="A165" s="237">
        <v>363</v>
      </c>
      <c r="B165" s="237">
        <v>363</v>
      </c>
      <c r="C165" s="238">
        <v>1300035360580</v>
      </c>
      <c r="D165" s="239"/>
      <c r="E165" s="239"/>
      <c r="F165" s="238" t="s">
        <v>1222</v>
      </c>
      <c r="G165" s="55" t="s">
        <v>1281</v>
      </c>
      <c r="H165" s="207">
        <v>2</v>
      </c>
      <c r="I165" s="59">
        <v>0.79800000000000004</v>
      </c>
      <c r="J165" s="60">
        <v>42639.62</v>
      </c>
      <c r="K165" s="60">
        <v>5.01</v>
      </c>
      <c r="L165" s="60">
        <v>5.01</v>
      </c>
      <c r="M165" s="61" t="s">
        <v>615</v>
      </c>
      <c r="N165" s="62" t="s">
        <v>615</v>
      </c>
      <c r="O165" s="62" t="s">
        <v>615</v>
      </c>
      <c r="P165" s="62" t="s">
        <v>615</v>
      </c>
      <c r="Q165" s="210">
        <v>4</v>
      </c>
      <c r="R165" s="210">
        <v>4</v>
      </c>
    </row>
    <row r="166" spans="1:18" ht="15" customHeight="1" x14ac:dyDescent="0.2">
      <c r="A166" s="237">
        <v>364</v>
      </c>
      <c r="B166" s="237">
        <v>364</v>
      </c>
      <c r="C166" s="238">
        <v>1300035360679</v>
      </c>
      <c r="D166" s="239"/>
      <c r="E166" s="239"/>
      <c r="F166" s="238" t="s">
        <v>1222</v>
      </c>
      <c r="G166" s="55" t="s">
        <v>1282</v>
      </c>
      <c r="H166" s="207">
        <v>1</v>
      </c>
      <c r="I166" s="59">
        <v>0.72899999999999998</v>
      </c>
      <c r="J166" s="60">
        <v>17091.96</v>
      </c>
      <c r="K166" s="60">
        <v>1.77</v>
      </c>
      <c r="L166" s="60">
        <v>1.77</v>
      </c>
      <c r="M166" s="61" t="s">
        <v>615</v>
      </c>
      <c r="N166" s="62" t="s">
        <v>615</v>
      </c>
      <c r="O166" s="62" t="s">
        <v>615</v>
      </c>
      <c r="P166" s="62" t="s">
        <v>615</v>
      </c>
      <c r="Q166" s="210">
        <v>4</v>
      </c>
      <c r="R166" s="210">
        <v>4</v>
      </c>
    </row>
    <row r="167" spans="1:18" ht="15" customHeight="1" x14ac:dyDescent="0.2">
      <c r="A167" s="237">
        <v>365</v>
      </c>
      <c r="B167" s="237">
        <v>365</v>
      </c>
      <c r="C167" s="238">
        <v>1300035360688</v>
      </c>
      <c r="D167" s="239"/>
      <c r="E167" s="239"/>
      <c r="F167" s="238" t="s">
        <v>1222</v>
      </c>
      <c r="G167" s="55" t="s">
        <v>1283</v>
      </c>
      <c r="H167" s="207">
        <v>2</v>
      </c>
      <c r="I167" s="59">
        <v>0.85599999999999998</v>
      </c>
      <c r="J167" s="60">
        <v>42639.62</v>
      </c>
      <c r="K167" s="60">
        <v>3.75</v>
      </c>
      <c r="L167" s="60">
        <v>3.75</v>
      </c>
      <c r="M167" s="61" t="s">
        <v>615</v>
      </c>
      <c r="N167" s="62" t="s">
        <v>615</v>
      </c>
      <c r="O167" s="62" t="s">
        <v>615</v>
      </c>
      <c r="P167" s="62" t="s">
        <v>615</v>
      </c>
      <c r="Q167" s="210">
        <v>4</v>
      </c>
      <c r="R167" s="210">
        <v>4</v>
      </c>
    </row>
    <row r="168" spans="1:18" ht="15" customHeight="1" x14ac:dyDescent="0.2">
      <c r="A168" s="237">
        <v>366</v>
      </c>
      <c r="B168" s="237">
        <v>366</v>
      </c>
      <c r="C168" s="238">
        <v>1300035361130</v>
      </c>
      <c r="D168" s="239"/>
      <c r="E168" s="239"/>
      <c r="F168" s="238" t="s">
        <v>1222</v>
      </c>
      <c r="G168" s="55" t="s">
        <v>1284</v>
      </c>
      <c r="H168" s="207">
        <v>1</v>
      </c>
      <c r="I168" s="59">
        <v>1.103</v>
      </c>
      <c r="J168" s="60">
        <v>15672.33</v>
      </c>
      <c r="K168" s="60">
        <v>3.5</v>
      </c>
      <c r="L168" s="60">
        <v>3.5</v>
      </c>
      <c r="M168" s="61" t="s">
        <v>615</v>
      </c>
      <c r="N168" s="62" t="s">
        <v>615</v>
      </c>
      <c r="O168" s="62" t="s">
        <v>615</v>
      </c>
      <c r="P168" s="62" t="s">
        <v>615</v>
      </c>
      <c r="Q168" s="210">
        <v>4</v>
      </c>
      <c r="R168" s="210">
        <v>4</v>
      </c>
    </row>
    <row r="169" spans="1:18" ht="15" customHeight="1" x14ac:dyDescent="0.2">
      <c r="A169" s="237">
        <v>367</v>
      </c>
      <c r="B169" s="237">
        <v>367</v>
      </c>
      <c r="C169" s="238">
        <v>1300035361812</v>
      </c>
      <c r="D169" s="239"/>
      <c r="E169" s="239"/>
      <c r="F169" s="238" t="s">
        <v>1222</v>
      </c>
      <c r="G169" s="55" t="s">
        <v>1285</v>
      </c>
      <c r="H169" s="207">
        <v>1</v>
      </c>
      <c r="I169" s="59">
        <v>0.23100000000000001</v>
      </c>
      <c r="J169" s="60">
        <v>15672.33</v>
      </c>
      <c r="K169" s="60">
        <v>2.4900000000000002</v>
      </c>
      <c r="L169" s="60">
        <v>2.4900000000000002</v>
      </c>
      <c r="M169" s="61" t="s">
        <v>615</v>
      </c>
      <c r="N169" s="62" t="s">
        <v>615</v>
      </c>
      <c r="O169" s="62" t="s">
        <v>615</v>
      </c>
      <c r="P169" s="62" t="s">
        <v>615</v>
      </c>
      <c r="Q169" s="210">
        <v>4</v>
      </c>
      <c r="R169" s="210">
        <v>4</v>
      </c>
    </row>
    <row r="170" spans="1:18" ht="15" customHeight="1" x14ac:dyDescent="0.2">
      <c r="A170" s="237">
        <v>368</v>
      </c>
      <c r="B170" s="237">
        <v>368</v>
      </c>
      <c r="C170" s="238">
        <v>1300035361983</v>
      </c>
      <c r="D170" s="239"/>
      <c r="E170" s="239"/>
      <c r="F170" s="238" t="s">
        <v>1222</v>
      </c>
      <c r="G170" s="55" t="s">
        <v>1286</v>
      </c>
      <c r="H170" s="207">
        <v>1</v>
      </c>
      <c r="I170" s="59">
        <v>1.1299999999999999</v>
      </c>
      <c r="J170" s="60">
        <v>15672.33</v>
      </c>
      <c r="K170" s="60">
        <v>1.97</v>
      </c>
      <c r="L170" s="60">
        <v>1.97</v>
      </c>
      <c r="M170" s="61" t="s">
        <v>615</v>
      </c>
      <c r="N170" s="62" t="s">
        <v>615</v>
      </c>
      <c r="O170" s="62" t="s">
        <v>615</v>
      </c>
      <c r="P170" s="62" t="s">
        <v>615</v>
      </c>
      <c r="Q170" s="210">
        <v>4</v>
      </c>
      <c r="R170" s="210">
        <v>4</v>
      </c>
    </row>
    <row r="171" spans="1:18" ht="15" customHeight="1" x14ac:dyDescent="0.2">
      <c r="A171" s="237">
        <v>369</v>
      </c>
      <c r="B171" s="237">
        <v>369</v>
      </c>
      <c r="C171" s="238">
        <v>1300035362295</v>
      </c>
      <c r="D171" s="239"/>
      <c r="E171" s="239"/>
      <c r="F171" s="238" t="s">
        <v>1222</v>
      </c>
      <c r="G171" s="55" t="s">
        <v>1287</v>
      </c>
      <c r="H171" s="207">
        <v>1</v>
      </c>
      <c r="I171" s="59">
        <v>0.76100000000000001</v>
      </c>
      <c r="J171" s="60">
        <v>15672.33</v>
      </c>
      <c r="K171" s="60">
        <v>2.69</v>
      </c>
      <c r="L171" s="60">
        <v>2.69</v>
      </c>
      <c r="M171" s="61" t="s">
        <v>615</v>
      </c>
      <c r="N171" s="62" t="s">
        <v>615</v>
      </c>
      <c r="O171" s="62" t="s">
        <v>615</v>
      </c>
      <c r="P171" s="62" t="s">
        <v>615</v>
      </c>
      <c r="Q171" s="210">
        <v>4</v>
      </c>
      <c r="R171" s="210">
        <v>4</v>
      </c>
    </row>
    <row r="172" spans="1:18" ht="15" customHeight="1" x14ac:dyDescent="0.2">
      <c r="A172" s="237">
        <v>370</v>
      </c>
      <c r="B172" s="237">
        <v>370</v>
      </c>
      <c r="C172" s="238">
        <v>1300035362700</v>
      </c>
      <c r="D172" s="239"/>
      <c r="E172" s="239"/>
      <c r="F172" s="238" t="s">
        <v>1222</v>
      </c>
      <c r="G172" s="55" t="s">
        <v>1288</v>
      </c>
      <c r="H172" s="207">
        <v>1</v>
      </c>
      <c r="I172" s="59">
        <v>0.30399999999999999</v>
      </c>
      <c r="J172" s="60">
        <v>15672.33</v>
      </c>
      <c r="K172" s="60">
        <v>1.75</v>
      </c>
      <c r="L172" s="60">
        <v>1.75</v>
      </c>
      <c r="M172" s="61" t="s">
        <v>615</v>
      </c>
      <c r="N172" s="62" t="s">
        <v>615</v>
      </c>
      <c r="O172" s="62" t="s">
        <v>615</v>
      </c>
      <c r="P172" s="62" t="s">
        <v>615</v>
      </c>
      <c r="Q172" s="210">
        <v>4</v>
      </c>
      <c r="R172" s="210">
        <v>4</v>
      </c>
    </row>
    <row r="173" spans="1:18" ht="15" customHeight="1" x14ac:dyDescent="0.2">
      <c r="A173" s="237">
        <v>371</v>
      </c>
      <c r="B173" s="237">
        <v>371</v>
      </c>
      <c r="C173" s="238">
        <v>1300035362904</v>
      </c>
      <c r="D173" s="239"/>
      <c r="E173" s="239"/>
      <c r="F173" s="238" t="s">
        <v>1222</v>
      </c>
      <c r="G173" s="55" t="s">
        <v>1289</v>
      </c>
      <c r="H173" s="207">
        <v>1</v>
      </c>
      <c r="I173" s="59">
        <v>3.87</v>
      </c>
      <c r="J173" s="60">
        <v>24219.83</v>
      </c>
      <c r="K173" s="60" t="s">
        <v>615</v>
      </c>
      <c r="L173" s="60" t="s">
        <v>615</v>
      </c>
      <c r="M173" s="61" t="s">
        <v>615</v>
      </c>
      <c r="N173" s="62" t="s">
        <v>615</v>
      </c>
      <c r="O173" s="62" t="s">
        <v>615</v>
      </c>
      <c r="P173" s="62" t="s">
        <v>615</v>
      </c>
      <c r="Q173" s="210">
        <v>4</v>
      </c>
      <c r="R173" s="210">
        <v>4</v>
      </c>
    </row>
    <row r="174" spans="1:18" ht="15" customHeight="1" x14ac:dyDescent="0.2">
      <c r="A174" s="237">
        <v>372</v>
      </c>
      <c r="B174" s="237">
        <v>372</v>
      </c>
      <c r="C174" s="238">
        <v>1300035362978</v>
      </c>
      <c r="D174" s="239"/>
      <c r="E174" s="239"/>
      <c r="F174" s="238" t="s">
        <v>1222</v>
      </c>
      <c r="G174" s="55" t="s">
        <v>1290</v>
      </c>
      <c r="H174" s="207">
        <v>2</v>
      </c>
      <c r="I174" s="59">
        <v>4.1870000000000003</v>
      </c>
      <c r="J174" s="60">
        <v>42639.62</v>
      </c>
      <c r="K174" s="60">
        <v>3.14</v>
      </c>
      <c r="L174" s="60">
        <v>3.14</v>
      </c>
      <c r="M174" s="61" t="s">
        <v>615</v>
      </c>
      <c r="N174" s="62" t="s">
        <v>615</v>
      </c>
      <c r="O174" s="62" t="s">
        <v>615</v>
      </c>
      <c r="P174" s="62" t="s">
        <v>615</v>
      </c>
      <c r="Q174" s="210">
        <v>4</v>
      </c>
      <c r="R174" s="210">
        <v>4</v>
      </c>
    </row>
    <row r="175" spans="1:18" ht="15" customHeight="1" x14ac:dyDescent="0.2">
      <c r="A175" s="237">
        <v>375</v>
      </c>
      <c r="B175" s="237">
        <v>375</v>
      </c>
      <c r="C175" s="238">
        <v>1300035363225</v>
      </c>
      <c r="D175" s="239"/>
      <c r="E175" s="239"/>
      <c r="F175" s="238" t="s">
        <v>1222</v>
      </c>
      <c r="G175" s="55" t="s">
        <v>1291</v>
      </c>
      <c r="H175" s="207">
        <v>2</v>
      </c>
      <c r="I175" s="59" t="s">
        <v>615</v>
      </c>
      <c r="J175" s="60">
        <v>42639.62</v>
      </c>
      <c r="K175" s="60">
        <v>1.93</v>
      </c>
      <c r="L175" s="60">
        <v>1.93</v>
      </c>
      <c r="M175" s="61" t="s">
        <v>615</v>
      </c>
      <c r="N175" s="62" t="s">
        <v>615</v>
      </c>
      <c r="O175" s="62" t="s">
        <v>615</v>
      </c>
      <c r="P175" s="62" t="s">
        <v>615</v>
      </c>
      <c r="Q175" s="210">
        <v>4</v>
      </c>
      <c r="R175" s="210">
        <v>4</v>
      </c>
    </row>
    <row r="176" spans="1:18" ht="15" customHeight="1" x14ac:dyDescent="0.2">
      <c r="A176" s="237">
        <v>376</v>
      </c>
      <c r="B176" s="237">
        <v>376</v>
      </c>
      <c r="C176" s="238">
        <v>1300035363252</v>
      </c>
      <c r="D176" s="239"/>
      <c r="E176" s="239"/>
      <c r="F176" s="238" t="s">
        <v>1222</v>
      </c>
      <c r="G176" s="55" t="s">
        <v>1292</v>
      </c>
      <c r="H176" s="207">
        <v>1</v>
      </c>
      <c r="I176" s="59">
        <v>0.56100000000000005</v>
      </c>
      <c r="J176" s="60">
        <v>15672.33</v>
      </c>
      <c r="K176" s="60">
        <v>4.88</v>
      </c>
      <c r="L176" s="60">
        <v>4.88</v>
      </c>
      <c r="M176" s="61" t="s">
        <v>615</v>
      </c>
      <c r="N176" s="62" t="s">
        <v>615</v>
      </c>
      <c r="O176" s="62" t="s">
        <v>615</v>
      </c>
      <c r="P176" s="62" t="s">
        <v>615</v>
      </c>
      <c r="Q176" s="210">
        <v>4</v>
      </c>
      <c r="R176" s="210">
        <v>4</v>
      </c>
    </row>
    <row r="177" spans="1:18" ht="15" customHeight="1" x14ac:dyDescent="0.2">
      <c r="A177" s="237">
        <v>377</v>
      </c>
      <c r="B177" s="237">
        <v>377</v>
      </c>
      <c r="C177" s="238">
        <v>1300035363883</v>
      </c>
      <c r="D177" s="239">
        <v>719</v>
      </c>
      <c r="E177" s="239">
        <v>719</v>
      </c>
      <c r="F177" s="238">
        <v>1300060263839</v>
      </c>
      <c r="G177" s="55" t="s">
        <v>1293</v>
      </c>
      <c r="H177" s="207">
        <v>2</v>
      </c>
      <c r="I177" s="59" t="s">
        <v>615</v>
      </c>
      <c r="J177" s="60">
        <v>42483.97</v>
      </c>
      <c r="K177" s="60">
        <v>1.46</v>
      </c>
      <c r="L177" s="60">
        <v>1.46</v>
      </c>
      <c r="M177" s="61" t="s">
        <v>615</v>
      </c>
      <c r="N177" s="62">
        <v>155.65</v>
      </c>
      <c r="O177" s="62">
        <v>0.05</v>
      </c>
      <c r="P177" s="62">
        <v>0.05</v>
      </c>
      <c r="Q177" s="210">
        <v>4</v>
      </c>
      <c r="R177" s="210">
        <v>4</v>
      </c>
    </row>
    <row r="178" spans="1:18" ht="15" customHeight="1" x14ac:dyDescent="0.2">
      <c r="A178" s="237">
        <v>378</v>
      </c>
      <c r="B178" s="237">
        <v>378</v>
      </c>
      <c r="C178" s="238">
        <v>1300035364060</v>
      </c>
      <c r="D178" s="239"/>
      <c r="E178" s="239"/>
      <c r="F178" s="238" t="s">
        <v>1222</v>
      </c>
      <c r="G178" s="55" t="s">
        <v>1294</v>
      </c>
      <c r="H178" s="207">
        <v>1</v>
      </c>
      <c r="I178" s="59">
        <v>3.8740000000000001</v>
      </c>
      <c r="J178" s="60">
        <v>18511.59</v>
      </c>
      <c r="K178" s="60">
        <v>5.33</v>
      </c>
      <c r="L178" s="60">
        <v>5.33</v>
      </c>
      <c r="M178" s="61" t="s">
        <v>615</v>
      </c>
      <c r="N178" s="62" t="s">
        <v>615</v>
      </c>
      <c r="O178" s="62" t="s">
        <v>615</v>
      </c>
      <c r="P178" s="62" t="s">
        <v>615</v>
      </c>
      <c r="Q178" s="210">
        <v>4</v>
      </c>
      <c r="R178" s="210">
        <v>4</v>
      </c>
    </row>
    <row r="179" spans="1:18" ht="15" customHeight="1" x14ac:dyDescent="0.2">
      <c r="A179" s="237">
        <v>379</v>
      </c>
      <c r="B179" s="237">
        <v>379</v>
      </c>
      <c r="C179" s="238">
        <v>1300035364177</v>
      </c>
      <c r="D179" s="239"/>
      <c r="E179" s="239"/>
      <c r="F179" s="238" t="s">
        <v>1222</v>
      </c>
      <c r="G179" s="55" t="s">
        <v>1295</v>
      </c>
      <c r="H179" s="207">
        <v>1</v>
      </c>
      <c r="I179" s="59">
        <v>0.19400000000000001</v>
      </c>
      <c r="J179" s="60">
        <v>15672.33</v>
      </c>
      <c r="K179" s="60">
        <v>4.17</v>
      </c>
      <c r="L179" s="60">
        <v>4.17</v>
      </c>
      <c r="M179" s="61" t="s">
        <v>615</v>
      </c>
      <c r="N179" s="62" t="s">
        <v>615</v>
      </c>
      <c r="O179" s="62" t="s">
        <v>615</v>
      </c>
      <c r="P179" s="62" t="s">
        <v>615</v>
      </c>
      <c r="Q179" s="210">
        <v>4</v>
      </c>
      <c r="R179" s="210">
        <v>4</v>
      </c>
    </row>
    <row r="180" spans="1:18" ht="15" customHeight="1" x14ac:dyDescent="0.2">
      <c r="A180" s="237">
        <v>380</v>
      </c>
      <c r="B180" s="237">
        <v>380</v>
      </c>
      <c r="C180" s="238">
        <v>1300035364256</v>
      </c>
      <c r="D180" s="239"/>
      <c r="E180" s="239"/>
      <c r="F180" s="238" t="s">
        <v>1222</v>
      </c>
      <c r="G180" s="55" t="s">
        <v>1296</v>
      </c>
      <c r="H180" s="207">
        <v>1</v>
      </c>
      <c r="I180" s="59">
        <v>0.20599999999999999</v>
      </c>
      <c r="J180" s="60">
        <v>15672.33</v>
      </c>
      <c r="K180" s="60">
        <v>3.46</v>
      </c>
      <c r="L180" s="60">
        <v>3.46</v>
      </c>
      <c r="M180" s="61" t="s">
        <v>615</v>
      </c>
      <c r="N180" s="62" t="s">
        <v>615</v>
      </c>
      <c r="O180" s="62" t="s">
        <v>615</v>
      </c>
      <c r="P180" s="62" t="s">
        <v>615</v>
      </c>
      <c r="Q180" s="210">
        <v>4</v>
      </c>
      <c r="R180" s="210">
        <v>4</v>
      </c>
    </row>
    <row r="181" spans="1:18" ht="15" customHeight="1" x14ac:dyDescent="0.2">
      <c r="A181" s="237">
        <v>381</v>
      </c>
      <c r="B181" s="237">
        <v>381</v>
      </c>
      <c r="C181" s="238">
        <v>1300035364432</v>
      </c>
      <c r="D181" s="239"/>
      <c r="E181" s="239"/>
      <c r="F181" s="238" t="s">
        <v>1222</v>
      </c>
      <c r="G181" s="55" t="s">
        <v>1297</v>
      </c>
      <c r="H181" s="207">
        <v>1</v>
      </c>
      <c r="I181" s="59">
        <v>1.369</v>
      </c>
      <c r="J181" s="60">
        <v>15672.33</v>
      </c>
      <c r="K181" s="60">
        <v>2.63</v>
      </c>
      <c r="L181" s="60">
        <v>2.63</v>
      </c>
      <c r="M181" s="61" t="s">
        <v>615</v>
      </c>
      <c r="N181" s="62" t="s">
        <v>615</v>
      </c>
      <c r="O181" s="62" t="s">
        <v>615</v>
      </c>
      <c r="P181" s="62" t="s">
        <v>615</v>
      </c>
      <c r="Q181" s="210">
        <v>4</v>
      </c>
      <c r="R181" s="210">
        <v>4</v>
      </c>
    </row>
    <row r="182" spans="1:18" ht="15" customHeight="1" x14ac:dyDescent="0.2">
      <c r="A182" s="237">
        <v>382</v>
      </c>
      <c r="B182" s="237">
        <v>382</v>
      </c>
      <c r="C182" s="238">
        <v>1300035364646</v>
      </c>
      <c r="D182" s="239"/>
      <c r="E182" s="239"/>
      <c r="F182" s="238" t="s">
        <v>1222</v>
      </c>
      <c r="G182" s="55" t="s">
        <v>1298</v>
      </c>
      <c r="H182" s="207">
        <v>2</v>
      </c>
      <c r="I182" s="59">
        <v>0.61099999999999999</v>
      </c>
      <c r="J182" s="60">
        <v>42639.62</v>
      </c>
      <c r="K182" s="60">
        <v>6</v>
      </c>
      <c r="L182" s="60">
        <v>6</v>
      </c>
      <c r="M182" s="61" t="s">
        <v>615</v>
      </c>
      <c r="N182" s="62" t="s">
        <v>615</v>
      </c>
      <c r="O182" s="62" t="s">
        <v>615</v>
      </c>
      <c r="P182" s="62" t="s">
        <v>615</v>
      </c>
      <c r="Q182" s="210">
        <v>4</v>
      </c>
      <c r="R182" s="210">
        <v>4</v>
      </c>
    </row>
    <row r="183" spans="1:18" ht="15" customHeight="1" x14ac:dyDescent="0.2">
      <c r="A183" s="237">
        <v>383</v>
      </c>
      <c r="B183" s="237">
        <v>383</v>
      </c>
      <c r="C183" s="238">
        <v>1300035364822</v>
      </c>
      <c r="D183" s="239"/>
      <c r="E183" s="239"/>
      <c r="F183" s="238" t="s">
        <v>1222</v>
      </c>
      <c r="G183" s="55" t="s">
        <v>1299</v>
      </c>
      <c r="H183" s="207">
        <v>1</v>
      </c>
      <c r="I183" s="59">
        <v>0.20899999999999999</v>
      </c>
      <c r="J183" s="60">
        <v>15672.33</v>
      </c>
      <c r="K183" s="60">
        <v>5.67</v>
      </c>
      <c r="L183" s="60">
        <v>5.67</v>
      </c>
      <c r="M183" s="61" t="s">
        <v>615</v>
      </c>
      <c r="N183" s="62" t="s">
        <v>615</v>
      </c>
      <c r="O183" s="62" t="s">
        <v>615</v>
      </c>
      <c r="P183" s="62" t="s">
        <v>615</v>
      </c>
      <c r="Q183" s="210">
        <v>4</v>
      </c>
      <c r="R183" s="210">
        <v>4</v>
      </c>
    </row>
    <row r="184" spans="1:18" ht="15" customHeight="1" x14ac:dyDescent="0.2">
      <c r="A184" s="237">
        <v>384</v>
      </c>
      <c r="B184" s="237">
        <v>384</v>
      </c>
      <c r="C184" s="238">
        <v>1300035365161</v>
      </c>
      <c r="D184" s="239"/>
      <c r="E184" s="239"/>
      <c r="F184" s="238" t="s">
        <v>1222</v>
      </c>
      <c r="G184" s="55" t="s">
        <v>1300</v>
      </c>
      <c r="H184" s="207">
        <v>1</v>
      </c>
      <c r="I184" s="59">
        <v>1.44</v>
      </c>
      <c r="J184" s="60">
        <v>15672.33</v>
      </c>
      <c r="K184" s="60">
        <v>6.73</v>
      </c>
      <c r="L184" s="60">
        <v>6.73</v>
      </c>
      <c r="M184" s="61" t="s">
        <v>615</v>
      </c>
      <c r="N184" s="62" t="s">
        <v>615</v>
      </c>
      <c r="O184" s="62" t="s">
        <v>615</v>
      </c>
      <c r="P184" s="62" t="s">
        <v>615</v>
      </c>
      <c r="Q184" s="210">
        <v>4</v>
      </c>
      <c r="R184" s="210">
        <v>4</v>
      </c>
    </row>
    <row r="185" spans="1:18" ht="15" customHeight="1" x14ac:dyDescent="0.2">
      <c r="A185" s="237">
        <v>385</v>
      </c>
      <c r="B185" s="237">
        <v>385</v>
      </c>
      <c r="C185" s="238">
        <v>1300035365240</v>
      </c>
      <c r="D185" s="239"/>
      <c r="E185" s="239"/>
      <c r="F185" s="238" t="s">
        <v>1222</v>
      </c>
      <c r="G185" s="55" t="s">
        <v>1301</v>
      </c>
      <c r="H185" s="207">
        <v>2</v>
      </c>
      <c r="I185" s="59">
        <v>0.51200000000000001</v>
      </c>
      <c r="J185" s="60">
        <v>42639.62</v>
      </c>
      <c r="K185" s="60">
        <v>2.86</v>
      </c>
      <c r="L185" s="60">
        <v>2.86</v>
      </c>
      <c r="M185" s="61" t="s">
        <v>615</v>
      </c>
      <c r="N185" s="62" t="s">
        <v>615</v>
      </c>
      <c r="O185" s="62" t="s">
        <v>615</v>
      </c>
      <c r="P185" s="62" t="s">
        <v>615</v>
      </c>
      <c r="Q185" s="210">
        <v>4</v>
      </c>
      <c r="R185" s="210">
        <v>4</v>
      </c>
    </row>
    <row r="186" spans="1:18" ht="15" customHeight="1" x14ac:dyDescent="0.2">
      <c r="A186" s="237">
        <v>386</v>
      </c>
      <c r="B186" s="237">
        <v>386</v>
      </c>
      <c r="C186" s="238">
        <v>1300035365287</v>
      </c>
      <c r="D186" s="239"/>
      <c r="E186" s="239"/>
      <c r="F186" s="238" t="s">
        <v>1222</v>
      </c>
      <c r="G186" s="55" t="s">
        <v>1302</v>
      </c>
      <c r="H186" s="207">
        <v>2</v>
      </c>
      <c r="I186" s="59">
        <v>0.51400000000000001</v>
      </c>
      <c r="J186" s="60">
        <v>42639.62</v>
      </c>
      <c r="K186" s="60">
        <v>6.07</v>
      </c>
      <c r="L186" s="60">
        <v>6.07</v>
      </c>
      <c r="M186" s="61" t="s">
        <v>615</v>
      </c>
      <c r="N186" s="62" t="s">
        <v>615</v>
      </c>
      <c r="O186" s="62" t="s">
        <v>615</v>
      </c>
      <c r="P186" s="62" t="s">
        <v>615</v>
      </c>
      <c r="Q186" s="210">
        <v>4</v>
      </c>
      <c r="R186" s="210">
        <v>4</v>
      </c>
    </row>
    <row r="187" spans="1:18" ht="15" customHeight="1" x14ac:dyDescent="0.2">
      <c r="A187" s="237">
        <v>387</v>
      </c>
      <c r="B187" s="237">
        <v>387</v>
      </c>
      <c r="C187" s="238">
        <v>1300035366494</v>
      </c>
      <c r="D187" s="239"/>
      <c r="E187" s="239"/>
      <c r="F187" s="238" t="s">
        <v>1222</v>
      </c>
      <c r="G187" s="55" t="s">
        <v>1303</v>
      </c>
      <c r="H187" s="207">
        <v>1</v>
      </c>
      <c r="I187" s="59" t="s">
        <v>615</v>
      </c>
      <c r="J187" s="60">
        <v>15672.33</v>
      </c>
      <c r="K187" s="60">
        <v>7.05</v>
      </c>
      <c r="L187" s="60">
        <v>7.05</v>
      </c>
      <c r="M187" s="61" t="s">
        <v>615</v>
      </c>
      <c r="N187" s="62" t="s">
        <v>615</v>
      </c>
      <c r="O187" s="62" t="s">
        <v>615</v>
      </c>
      <c r="P187" s="62" t="s">
        <v>615</v>
      </c>
      <c r="Q187" s="210">
        <v>4</v>
      </c>
      <c r="R187" s="210">
        <v>4</v>
      </c>
    </row>
    <row r="188" spans="1:18" ht="15" customHeight="1" x14ac:dyDescent="0.2">
      <c r="A188" s="237">
        <v>388</v>
      </c>
      <c r="B188" s="237">
        <v>388</v>
      </c>
      <c r="C188" s="238">
        <v>1300035366801</v>
      </c>
      <c r="D188" s="239"/>
      <c r="E188" s="239"/>
      <c r="F188" s="238" t="s">
        <v>1222</v>
      </c>
      <c r="G188" s="55" t="s">
        <v>1304</v>
      </c>
      <c r="H188" s="207">
        <v>1</v>
      </c>
      <c r="I188" s="59">
        <v>0.72499999999999998</v>
      </c>
      <c r="J188" s="60">
        <v>15672.33</v>
      </c>
      <c r="K188" s="60">
        <v>3.57</v>
      </c>
      <c r="L188" s="60">
        <v>3.57</v>
      </c>
      <c r="M188" s="61" t="s">
        <v>615</v>
      </c>
      <c r="N188" s="62" t="s">
        <v>615</v>
      </c>
      <c r="O188" s="62" t="s">
        <v>615</v>
      </c>
      <c r="P188" s="62" t="s">
        <v>615</v>
      </c>
      <c r="Q188" s="210">
        <v>4</v>
      </c>
      <c r="R188" s="210">
        <v>4</v>
      </c>
    </row>
    <row r="189" spans="1:18" ht="15" customHeight="1" x14ac:dyDescent="0.2">
      <c r="A189" s="237">
        <v>389</v>
      </c>
      <c r="B189" s="237">
        <v>389</v>
      </c>
      <c r="C189" s="238">
        <v>1300035368232</v>
      </c>
      <c r="D189" s="239">
        <v>721</v>
      </c>
      <c r="E189" s="239">
        <v>721</v>
      </c>
      <c r="F189" s="238">
        <v>1300060267898</v>
      </c>
      <c r="G189" s="55" t="s">
        <v>1305</v>
      </c>
      <c r="H189" s="207">
        <v>1</v>
      </c>
      <c r="I189" s="59" t="s">
        <v>615</v>
      </c>
      <c r="J189" s="60">
        <v>15555.86</v>
      </c>
      <c r="K189" s="60">
        <v>3.75</v>
      </c>
      <c r="L189" s="60">
        <v>3.75</v>
      </c>
      <c r="M189" s="61" t="s">
        <v>615</v>
      </c>
      <c r="N189" s="62">
        <v>116.46</v>
      </c>
      <c r="O189" s="62">
        <v>0.05</v>
      </c>
      <c r="P189" s="62">
        <v>0.05</v>
      </c>
      <c r="Q189" s="210">
        <v>4</v>
      </c>
      <c r="R189" s="210">
        <v>4</v>
      </c>
    </row>
    <row r="190" spans="1:18" ht="15" customHeight="1" x14ac:dyDescent="0.2">
      <c r="A190" s="237">
        <v>391</v>
      </c>
      <c r="B190" s="237">
        <v>391</v>
      </c>
      <c r="C190" s="238">
        <v>1300035368400</v>
      </c>
      <c r="D190" s="239"/>
      <c r="E190" s="239"/>
      <c r="F190" s="238" t="s">
        <v>1222</v>
      </c>
      <c r="G190" s="55" t="s">
        <v>1306</v>
      </c>
      <c r="H190" s="207">
        <v>1</v>
      </c>
      <c r="I190" s="59">
        <v>0.92500000000000004</v>
      </c>
      <c r="J190" s="60">
        <v>15672.33</v>
      </c>
      <c r="K190" s="60">
        <v>4.1500000000000004</v>
      </c>
      <c r="L190" s="60">
        <v>4.1500000000000004</v>
      </c>
      <c r="M190" s="61" t="s">
        <v>615</v>
      </c>
      <c r="N190" s="62" t="s">
        <v>615</v>
      </c>
      <c r="O190" s="62" t="s">
        <v>615</v>
      </c>
      <c r="P190" s="62" t="s">
        <v>615</v>
      </c>
      <c r="Q190" s="210">
        <v>4</v>
      </c>
      <c r="R190" s="210">
        <v>4</v>
      </c>
    </row>
    <row r="191" spans="1:18" ht="15" customHeight="1" x14ac:dyDescent="0.2">
      <c r="A191" s="237">
        <v>392</v>
      </c>
      <c r="B191" s="237">
        <v>392</v>
      </c>
      <c r="C191" s="238">
        <v>1300035368428</v>
      </c>
      <c r="D191" s="239"/>
      <c r="E191" s="239"/>
      <c r="F191" s="238" t="s">
        <v>1222</v>
      </c>
      <c r="G191" s="55" t="s">
        <v>1307</v>
      </c>
      <c r="H191" s="207">
        <v>1</v>
      </c>
      <c r="I191" s="59">
        <v>0.93400000000000005</v>
      </c>
      <c r="J191" s="60">
        <v>15672.33</v>
      </c>
      <c r="K191" s="60">
        <v>6.9</v>
      </c>
      <c r="L191" s="60">
        <v>6.9</v>
      </c>
      <c r="M191" s="61" t="s">
        <v>615</v>
      </c>
      <c r="N191" s="62" t="s">
        <v>615</v>
      </c>
      <c r="O191" s="62" t="s">
        <v>615</v>
      </c>
      <c r="P191" s="62" t="s">
        <v>615</v>
      </c>
      <c r="Q191" s="210">
        <v>4</v>
      </c>
      <c r="R191" s="210">
        <v>4</v>
      </c>
    </row>
    <row r="192" spans="1:18" ht="15" customHeight="1" x14ac:dyDescent="0.2">
      <c r="A192" s="237">
        <v>393</v>
      </c>
      <c r="B192" s="237">
        <v>393</v>
      </c>
      <c r="C192" s="238">
        <v>1300035370116</v>
      </c>
      <c r="D192" s="239"/>
      <c r="E192" s="239"/>
      <c r="F192" s="238" t="s">
        <v>1222</v>
      </c>
      <c r="G192" s="55" t="s">
        <v>1308</v>
      </c>
      <c r="H192" s="207">
        <v>1</v>
      </c>
      <c r="I192" s="59" t="s">
        <v>615</v>
      </c>
      <c r="J192" s="60">
        <v>15672.33</v>
      </c>
      <c r="K192" s="60">
        <v>6.08</v>
      </c>
      <c r="L192" s="60">
        <v>6.08</v>
      </c>
      <c r="M192" s="61" t="s">
        <v>615</v>
      </c>
      <c r="N192" s="62" t="s">
        <v>615</v>
      </c>
      <c r="O192" s="62" t="s">
        <v>615</v>
      </c>
      <c r="P192" s="62" t="s">
        <v>615</v>
      </c>
      <c r="Q192" s="210">
        <v>4</v>
      </c>
      <c r="R192" s="210">
        <v>4</v>
      </c>
    </row>
    <row r="193" spans="1:18" ht="15" customHeight="1" x14ac:dyDescent="0.2">
      <c r="A193" s="237">
        <v>394</v>
      </c>
      <c r="B193" s="237">
        <v>394</v>
      </c>
      <c r="C193" s="238">
        <v>1300035618356</v>
      </c>
      <c r="D193" s="239"/>
      <c r="E193" s="239"/>
      <c r="F193" s="238" t="s">
        <v>1222</v>
      </c>
      <c r="G193" s="55" t="s">
        <v>1309</v>
      </c>
      <c r="H193" s="207">
        <v>1</v>
      </c>
      <c r="I193" s="59" t="s">
        <v>615</v>
      </c>
      <c r="J193" s="60">
        <v>15672.33</v>
      </c>
      <c r="K193" s="60">
        <v>3.83</v>
      </c>
      <c r="L193" s="60">
        <v>3.83</v>
      </c>
      <c r="M193" s="61" t="s">
        <v>615</v>
      </c>
      <c r="N193" s="62" t="s">
        <v>615</v>
      </c>
      <c r="O193" s="62" t="s">
        <v>615</v>
      </c>
      <c r="P193" s="62" t="s">
        <v>615</v>
      </c>
      <c r="Q193" s="210">
        <v>4</v>
      </c>
      <c r="R193" s="210">
        <v>4</v>
      </c>
    </row>
    <row r="194" spans="1:18" ht="15" customHeight="1" x14ac:dyDescent="0.2">
      <c r="A194" s="237">
        <v>395</v>
      </c>
      <c r="B194" s="237">
        <v>395</v>
      </c>
      <c r="C194" s="238">
        <v>1300038178922</v>
      </c>
      <c r="D194" s="239"/>
      <c r="E194" s="239"/>
      <c r="F194" s="238" t="s">
        <v>1222</v>
      </c>
      <c r="G194" s="55" t="s">
        <v>1310</v>
      </c>
      <c r="H194" s="207">
        <v>1</v>
      </c>
      <c r="I194" s="59">
        <v>0.81599999999999995</v>
      </c>
      <c r="J194" s="60">
        <v>15672.33</v>
      </c>
      <c r="K194" s="60">
        <v>4.6399999999999997</v>
      </c>
      <c r="L194" s="60">
        <v>4.6399999999999997</v>
      </c>
      <c r="M194" s="61" t="s">
        <v>615</v>
      </c>
      <c r="N194" s="62" t="s">
        <v>615</v>
      </c>
      <c r="O194" s="62" t="s">
        <v>615</v>
      </c>
      <c r="P194" s="62" t="s">
        <v>615</v>
      </c>
      <c r="Q194" s="210">
        <v>4</v>
      </c>
      <c r="R194" s="210">
        <v>4</v>
      </c>
    </row>
    <row r="195" spans="1:18" ht="15" customHeight="1" x14ac:dyDescent="0.2">
      <c r="A195" s="237">
        <v>397</v>
      </c>
      <c r="B195" s="237">
        <v>397</v>
      </c>
      <c r="C195" s="238">
        <v>1300050455959</v>
      </c>
      <c r="D195" s="239"/>
      <c r="E195" s="239"/>
      <c r="F195" s="238" t="s">
        <v>1222</v>
      </c>
      <c r="G195" s="55" t="s">
        <v>1311</v>
      </c>
      <c r="H195" s="207">
        <v>1</v>
      </c>
      <c r="I195" s="59" t="s">
        <v>615</v>
      </c>
      <c r="J195" s="60">
        <v>15672.33</v>
      </c>
      <c r="K195" s="60">
        <v>2.8</v>
      </c>
      <c r="L195" s="60">
        <v>2.8</v>
      </c>
      <c r="M195" s="61" t="s">
        <v>615</v>
      </c>
      <c r="N195" s="62" t="s">
        <v>615</v>
      </c>
      <c r="O195" s="62" t="s">
        <v>615</v>
      </c>
      <c r="P195" s="62" t="s">
        <v>615</v>
      </c>
      <c r="Q195" s="210">
        <v>4</v>
      </c>
      <c r="R195" s="210">
        <v>4</v>
      </c>
    </row>
    <row r="196" spans="1:18" ht="15" customHeight="1" x14ac:dyDescent="0.2">
      <c r="A196" s="237">
        <v>398</v>
      </c>
      <c r="B196" s="237">
        <v>398</v>
      </c>
      <c r="C196" s="238">
        <v>1300050482127</v>
      </c>
      <c r="D196" s="239"/>
      <c r="E196" s="239"/>
      <c r="F196" s="238" t="s">
        <v>1222</v>
      </c>
      <c r="G196" s="55" t="s">
        <v>1312</v>
      </c>
      <c r="H196" s="207">
        <v>1</v>
      </c>
      <c r="I196" s="59" t="s">
        <v>615</v>
      </c>
      <c r="J196" s="60">
        <v>15672.33</v>
      </c>
      <c r="K196" s="60">
        <v>2.42</v>
      </c>
      <c r="L196" s="60">
        <v>2.42</v>
      </c>
      <c r="M196" s="61" t="s">
        <v>615</v>
      </c>
      <c r="N196" s="62" t="s">
        <v>615</v>
      </c>
      <c r="O196" s="62" t="s">
        <v>615</v>
      </c>
      <c r="P196" s="62" t="s">
        <v>615</v>
      </c>
      <c r="Q196" s="210">
        <v>4</v>
      </c>
      <c r="R196" s="210">
        <v>4</v>
      </c>
    </row>
    <row r="197" spans="1:18" ht="15" customHeight="1" x14ac:dyDescent="0.2">
      <c r="A197" s="237">
        <v>399</v>
      </c>
      <c r="B197" s="237">
        <v>399</v>
      </c>
      <c r="C197" s="238">
        <v>1300050628390</v>
      </c>
      <c r="D197" s="239">
        <v>717</v>
      </c>
      <c r="E197" s="239">
        <v>717</v>
      </c>
      <c r="F197" s="238">
        <v>1300050867852</v>
      </c>
      <c r="G197" s="55" t="s">
        <v>1313</v>
      </c>
      <c r="H197" s="207">
        <v>0</v>
      </c>
      <c r="I197" s="59" t="s">
        <v>615</v>
      </c>
      <c r="J197" s="60">
        <v>108.85</v>
      </c>
      <c r="K197" s="60">
        <v>1.2</v>
      </c>
      <c r="L197" s="60">
        <v>1.2</v>
      </c>
      <c r="M197" s="61" t="s">
        <v>615</v>
      </c>
      <c r="N197" s="62">
        <v>1632.76</v>
      </c>
      <c r="O197" s="62">
        <v>0.05</v>
      </c>
      <c r="P197" s="62">
        <v>0.05</v>
      </c>
      <c r="Q197" s="210">
        <v>4</v>
      </c>
      <c r="R197" s="210">
        <v>4</v>
      </c>
    </row>
    <row r="198" spans="1:18" ht="15" customHeight="1" x14ac:dyDescent="0.2">
      <c r="A198" s="237">
        <v>450</v>
      </c>
      <c r="B198" s="237">
        <v>450</v>
      </c>
      <c r="C198" s="238">
        <v>1300050632704</v>
      </c>
      <c r="D198" s="239"/>
      <c r="E198" s="239"/>
      <c r="F198" s="238" t="s">
        <v>1222</v>
      </c>
      <c r="G198" s="55" t="s">
        <v>1314</v>
      </c>
      <c r="H198" s="207">
        <v>2</v>
      </c>
      <c r="I198" s="59" t="s">
        <v>615</v>
      </c>
      <c r="J198" s="60">
        <v>42639.62</v>
      </c>
      <c r="K198" s="60">
        <v>2.95</v>
      </c>
      <c r="L198" s="60">
        <v>2.95</v>
      </c>
      <c r="M198" s="61" t="s">
        <v>615</v>
      </c>
      <c r="N198" s="62" t="s">
        <v>615</v>
      </c>
      <c r="O198" s="62" t="s">
        <v>615</v>
      </c>
      <c r="P198" s="62" t="s">
        <v>615</v>
      </c>
      <c r="Q198" s="210">
        <v>4</v>
      </c>
      <c r="R198" s="210">
        <v>4</v>
      </c>
    </row>
    <row r="199" spans="1:18" ht="15" customHeight="1" x14ac:dyDescent="0.2">
      <c r="A199" s="237">
        <v>452</v>
      </c>
      <c r="B199" s="237">
        <v>452</v>
      </c>
      <c r="C199" s="238">
        <v>1300050955454</v>
      </c>
      <c r="D199" s="239"/>
      <c r="E199" s="239"/>
      <c r="F199" s="238" t="s">
        <v>1222</v>
      </c>
      <c r="G199" s="55" t="s">
        <v>1315</v>
      </c>
      <c r="H199" s="207">
        <v>1</v>
      </c>
      <c r="I199" s="59" t="s">
        <v>615</v>
      </c>
      <c r="J199" s="60">
        <v>20729.830000000002</v>
      </c>
      <c r="K199" s="60" t="s">
        <v>615</v>
      </c>
      <c r="L199" s="60" t="s">
        <v>615</v>
      </c>
      <c r="M199" s="61" t="s">
        <v>615</v>
      </c>
      <c r="N199" s="62" t="s">
        <v>615</v>
      </c>
      <c r="O199" s="62" t="s">
        <v>615</v>
      </c>
      <c r="P199" s="62" t="s">
        <v>615</v>
      </c>
      <c r="Q199" s="210">
        <v>4</v>
      </c>
      <c r="R199" s="210">
        <v>4</v>
      </c>
    </row>
    <row r="200" spans="1:18" ht="15" customHeight="1" x14ac:dyDescent="0.2">
      <c r="A200" s="237">
        <v>453</v>
      </c>
      <c r="B200" s="237">
        <v>453</v>
      </c>
      <c r="C200" s="238">
        <v>1300050977573</v>
      </c>
      <c r="D200" s="239">
        <v>720</v>
      </c>
      <c r="E200" s="239">
        <v>720</v>
      </c>
      <c r="F200" s="238">
        <v>1300060574459</v>
      </c>
      <c r="G200" s="55" t="s">
        <v>1316</v>
      </c>
      <c r="H200" s="207">
        <v>1</v>
      </c>
      <c r="I200" s="59">
        <v>3.66</v>
      </c>
      <c r="J200" s="60">
        <v>18363.41</v>
      </c>
      <c r="K200" s="60">
        <v>4.2</v>
      </c>
      <c r="L200" s="60">
        <v>4.2</v>
      </c>
      <c r="M200" s="61" t="s">
        <v>615</v>
      </c>
      <c r="N200" s="62">
        <v>148.18</v>
      </c>
      <c r="O200" s="62">
        <v>0.05</v>
      </c>
      <c r="P200" s="62">
        <v>0.05</v>
      </c>
      <c r="Q200" s="210">
        <v>4</v>
      </c>
      <c r="R200" s="210">
        <v>4</v>
      </c>
    </row>
    <row r="201" spans="1:18" ht="15" customHeight="1" x14ac:dyDescent="0.2">
      <c r="A201" s="237">
        <v>454</v>
      </c>
      <c r="B201" s="237">
        <v>454</v>
      </c>
      <c r="C201" s="238">
        <v>1300050977670</v>
      </c>
      <c r="D201" s="239"/>
      <c r="E201" s="239"/>
      <c r="F201" s="238" t="s">
        <v>1222</v>
      </c>
      <c r="G201" s="55" t="s">
        <v>1317</v>
      </c>
      <c r="H201" s="207">
        <v>1</v>
      </c>
      <c r="I201" s="59" t="s">
        <v>615</v>
      </c>
      <c r="J201" s="60">
        <v>18511.59</v>
      </c>
      <c r="K201" s="60">
        <v>4.3</v>
      </c>
      <c r="L201" s="60">
        <v>4.3</v>
      </c>
      <c r="M201" s="61" t="s">
        <v>615</v>
      </c>
      <c r="N201" s="62" t="s">
        <v>615</v>
      </c>
      <c r="O201" s="62" t="s">
        <v>615</v>
      </c>
      <c r="P201" s="62" t="s">
        <v>615</v>
      </c>
      <c r="Q201" s="210">
        <v>4</v>
      </c>
      <c r="R201" s="210">
        <v>4</v>
      </c>
    </row>
    <row r="202" spans="1:18" ht="15" customHeight="1" x14ac:dyDescent="0.2">
      <c r="A202" s="237">
        <v>455</v>
      </c>
      <c r="B202" s="237">
        <v>455</v>
      </c>
      <c r="C202" s="238">
        <v>1300051438963</v>
      </c>
      <c r="D202" s="239"/>
      <c r="E202" s="239"/>
      <c r="F202" s="238" t="s">
        <v>1222</v>
      </c>
      <c r="G202" s="55" t="s">
        <v>1318</v>
      </c>
      <c r="H202" s="207">
        <v>2</v>
      </c>
      <c r="I202" s="59">
        <v>1.385</v>
      </c>
      <c r="J202" s="60">
        <v>45478.879999999997</v>
      </c>
      <c r="K202" s="60">
        <v>2.0699999999999998</v>
      </c>
      <c r="L202" s="60">
        <v>2.0699999999999998</v>
      </c>
      <c r="M202" s="61" t="s">
        <v>615</v>
      </c>
      <c r="N202" s="62" t="s">
        <v>615</v>
      </c>
      <c r="O202" s="62" t="s">
        <v>615</v>
      </c>
      <c r="P202" s="62" t="s">
        <v>615</v>
      </c>
      <c r="Q202" s="210">
        <v>4</v>
      </c>
      <c r="R202" s="210">
        <v>5</v>
      </c>
    </row>
    <row r="203" spans="1:18" ht="15" customHeight="1" x14ac:dyDescent="0.2">
      <c r="A203" s="237">
        <v>456</v>
      </c>
      <c r="B203" s="237">
        <v>456</v>
      </c>
      <c r="C203" s="238">
        <v>1300051517481</v>
      </c>
      <c r="D203" s="239"/>
      <c r="E203" s="239"/>
      <c r="F203" s="238" t="s">
        <v>1222</v>
      </c>
      <c r="G203" s="55" t="s">
        <v>1319</v>
      </c>
      <c r="H203" s="207">
        <v>1</v>
      </c>
      <c r="I203" s="59" t="s">
        <v>615</v>
      </c>
      <c r="J203" s="60">
        <v>15672.33</v>
      </c>
      <c r="K203" s="60">
        <v>3.92</v>
      </c>
      <c r="L203" s="60">
        <v>3.92</v>
      </c>
      <c r="M203" s="61" t="s">
        <v>615</v>
      </c>
      <c r="N203" s="62" t="s">
        <v>615</v>
      </c>
      <c r="O203" s="62" t="s">
        <v>615</v>
      </c>
      <c r="P203" s="62" t="s">
        <v>615</v>
      </c>
      <c r="Q203" s="210">
        <v>4</v>
      </c>
      <c r="R203" s="210">
        <v>5</v>
      </c>
    </row>
    <row r="204" spans="1:18" ht="15" customHeight="1" x14ac:dyDescent="0.2">
      <c r="A204" s="237">
        <v>457</v>
      </c>
      <c r="B204" s="237">
        <v>457</v>
      </c>
      <c r="C204" s="238">
        <v>1300051708346</v>
      </c>
      <c r="D204" s="239"/>
      <c r="E204" s="239"/>
      <c r="F204" s="238" t="s">
        <v>1222</v>
      </c>
      <c r="G204" s="55" t="s">
        <v>1320</v>
      </c>
      <c r="H204" s="207">
        <v>1</v>
      </c>
      <c r="I204" s="59">
        <v>0.152</v>
      </c>
      <c r="J204" s="60">
        <v>15672.33</v>
      </c>
      <c r="K204" s="60">
        <v>4.07</v>
      </c>
      <c r="L204" s="60">
        <v>4.07</v>
      </c>
      <c r="M204" s="61" t="s">
        <v>615</v>
      </c>
      <c r="N204" s="62" t="s">
        <v>615</v>
      </c>
      <c r="O204" s="62" t="s">
        <v>615</v>
      </c>
      <c r="P204" s="62" t="s">
        <v>615</v>
      </c>
      <c r="Q204" s="210">
        <v>4</v>
      </c>
      <c r="R204" s="210">
        <v>5</v>
      </c>
    </row>
    <row r="205" spans="1:18" ht="15" customHeight="1" x14ac:dyDescent="0.2">
      <c r="A205" s="237">
        <v>458</v>
      </c>
      <c r="B205" s="237">
        <v>458</v>
      </c>
      <c r="C205" s="238">
        <v>1300052182955</v>
      </c>
      <c r="D205" s="239"/>
      <c r="E205" s="239"/>
      <c r="F205" s="238" t="s">
        <v>1222</v>
      </c>
      <c r="G205" s="55" t="s">
        <v>1321</v>
      </c>
      <c r="H205" s="207">
        <v>1</v>
      </c>
      <c r="I205" s="59" t="s">
        <v>615</v>
      </c>
      <c r="J205" s="60">
        <v>15672.33</v>
      </c>
      <c r="K205" s="60">
        <v>5.42</v>
      </c>
      <c r="L205" s="60">
        <v>5.42</v>
      </c>
      <c r="M205" s="61" t="s">
        <v>615</v>
      </c>
      <c r="N205" s="62" t="s">
        <v>615</v>
      </c>
      <c r="O205" s="62" t="s">
        <v>615</v>
      </c>
      <c r="P205" s="62" t="s">
        <v>615</v>
      </c>
      <c r="Q205" s="210">
        <v>4</v>
      </c>
      <c r="R205" s="210">
        <v>5</v>
      </c>
    </row>
    <row r="206" spans="1:18" ht="15" customHeight="1" x14ac:dyDescent="0.2">
      <c r="A206" s="237">
        <v>459</v>
      </c>
      <c r="B206" s="237">
        <v>459</v>
      </c>
      <c r="C206" s="238">
        <v>1300053398578</v>
      </c>
      <c r="D206" s="239"/>
      <c r="E206" s="239"/>
      <c r="F206" s="238" t="s">
        <v>1222</v>
      </c>
      <c r="G206" s="55" t="s">
        <v>1322</v>
      </c>
      <c r="H206" s="207">
        <v>2</v>
      </c>
      <c r="I206" s="59" t="s">
        <v>615</v>
      </c>
      <c r="J206" s="60">
        <v>45478.879999999997</v>
      </c>
      <c r="K206" s="60">
        <v>2.35</v>
      </c>
      <c r="L206" s="60">
        <v>2.35</v>
      </c>
      <c r="M206" s="61" t="s">
        <v>615</v>
      </c>
      <c r="N206" s="62" t="s">
        <v>615</v>
      </c>
      <c r="O206" s="62" t="s">
        <v>615</v>
      </c>
      <c r="P206" s="62" t="s">
        <v>615</v>
      </c>
      <c r="Q206" s="210">
        <v>4</v>
      </c>
      <c r="R206" s="210">
        <v>5</v>
      </c>
    </row>
    <row r="207" spans="1:18" ht="15" customHeight="1" x14ac:dyDescent="0.2">
      <c r="A207" s="237">
        <v>460</v>
      </c>
      <c r="B207" s="237">
        <v>460</v>
      </c>
      <c r="C207" s="238">
        <v>1300054917684</v>
      </c>
      <c r="D207" s="239"/>
      <c r="E207" s="239"/>
      <c r="F207" s="238" t="s">
        <v>1222</v>
      </c>
      <c r="G207" s="55" t="s">
        <v>1323</v>
      </c>
      <c r="H207" s="207">
        <v>1</v>
      </c>
      <c r="I207" s="59">
        <v>0.129</v>
      </c>
      <c r="J207" s="60">
        <v>15672.33</v>
      </c>
      <c r="K207" s="60">
        <v>2.65</v>
      </c>
      <c r="L207" s="60">
        <v>2.65</v>
      </c>
      <c r="M207" s="61" t="s">
        <v>615</v>
      </c>
      <c r="N207" s="62" t="s">
        <v>615</v>
      </c>
      <c r="O207" s="62" t="s">
        <v>615</v>
      </c>
      <c r="P207" s="62" t="s">
        <v>615</v>
      </c>
      <c r="Q207" s="210">
        <v>4</v>
      </c>
      <c r="R207" s="210">
        <v>5</v>
      </c>
    </row>
    <row r="208" spans="1:18" ht="15" customHeight="1" x14ac:dyDescent="0.2">
      <c r="A208" s="237">
        <v>461</v>
      </c>
      <c r="B208" s="237">
        <v>461</v>
      </c>
      <c r="C208" s="238">
        <v>1300060172544</v>
      </c>
      <c r="D208" s="239"/>
      <c r="E208" s="239"/>
      <c r="F208" s="238" t="s">
        <v>1222</v>
      </c>
      <c r="G208" s="55" t="s">
        <v>1324</v>
      </c>
      <c r="H208" s="207">
        <v>1</v>
      </c>
      <c r="I208" s="59">
        <v>0.13200000000000001</v>
      </c>
      <c r="J208" s="60">
        <v>18511.59</v>
      </c>
      <c r="K208" s="60">
        <v>8.18</v>
      </c>
      <c r="L208" s="60">
        <v>8.18</v>
      </c>
      <c r="M208" s="61" t="s">
        <v>615</v>
      </c>
      <c r="N208" s="62" t="s">
        <v>615</v>
      </c>
      <c r="O208" s="62" t="s">
        <v>615</v>
      </c>
      <c r="P208" s="62" t="s">
        <v>615</v>
      </c>
      <c r="Q208" s="210">
        <v>4</v>
      </c>
      <c r="R208" s="210">
        <v>5</v>
      </c>
    </row>
    <row r="209" spans="1:18" ht="15" customHeight="1" x14ac:dyDescent="0.2">
      <c r="A209" s="237">
        <v>462</v>
      </c>
      <c r="B209" s="237">
        <v>462</v>
      </c>
      <c r="C209" s="238">
        <v>1300035352260</v>
      </c>
      <c r="D209" s="239">
        <v>710</v>
      </c>
      <c r="E209" s="239">
        <v>710</v>
      </c>
      <c r="F209" s="238">
        <v>1300051349870</v>
      </c>
      <c r="G209" s="55" t="s">
        <v>1325</v>
      </c>
      <c r="H209" s="207">
        <v>2</v>
      </c>
      <c r="I209" s="59">
        <v>0.13200000000000001</v>
      </c>
      <c r="J209" s="60">
        <v>44425.13</v>
      </c>
      <c r="K209" s="60">
        <v>1.38</v>
      </c>
      <c r="L209" s="60">
        <v>1.38</v>
      </c>
      <c r="M209" s="61">
        <v>-0.13400000000000001</v>
      </c>
      <c r="N209" s="62">
        <v>1053.75</v>
      </c>
      <c r="O209" s="62">
        <v>0.05</v>
      </c>
      <c r="P209" s="62">
        <v>0.05</v>
      </c>
      <c r="Q209" s="210">
        <v>4</v>
      </c>
      <c r="R209" s="210">
        <v>5</v>
      </c>
    </row>
    <row r="210" spans="1:18" ht="15" customHeight="1" x14ac:dyDescent="0.2">
      <c r="A210" s="237">
        <v>463</v>
      </c>
      <c r="B210" s="237">
        <v>463</v>
      </c>
      <c r="C210" s="238">
        <v>1300035354123</v>
      </c>
      <c r="D210" s="239">
        <v>711</v>
      </c>
      <c r="E210" s="239">
        <v>711</v>
      </c>
      <c r="F210" s="238">
        <v>1300052227204</v>
      </c>
      <c r="G210" s="55" t="s">
        <v>1326</v>
      </c>
      <c r="H210" s="207">
        <v>2</v>
      </c>
      <c r="I210" s="59">
        <v>1.2270000000000001</v>
      </c>
      <c r="J210" s="60">
        <v>44109.32</v>
      </c>
      <c r="K210" s="60">
        <v>3.9</v>
      </c>
      <c r="L210" s="60">
        <v>3.9</v>
      </c>
      <c r="M210" s="61" t="s">
        <v>615</v>
      </c>
      <c r="N210" s="62" t="s">
        <v>615</v>
      </c>
      <c r="O210" s="62" t="s">
        <v>615</v>
      </c>
      <c r="P210" s="62" t="s">
        <v>615</v>
      </c>
      <c r="Q210" s="210">
        <v>4</v>
      </c>
      <c r="R210" s="210">
        <v>5</v>
      </c>
    </row>
    <row r="211" spans="1:18" ht="15" customHeight="1" x14ac:dyDescent="0.2">
      <c r="A211" s="237">
        <v>464</v>
      </c>
      <c r="B211" s="237">
        <v>464</v>
      </c>
      <c r="C211" s="238">
        <v>1300035355242</v>
      </c>
      <c r="D211" s="239">
        <v>712</v>
      </c>
      <c r="E211" s="239">
        <v>712</v>
      </c>
      <c r="F211" s="238">
        <v>1300053163518</v>
      </c>
      <c r="G211" s="55" t="s">
        <v>1327</v>
      </c>
      <c r="H211" s="207">
        <v>1</v>
      </c>
      <c r="I211" s="59" t="s">
        <v>615</v>
      </c>
      <c r="J211" s="60">
        <v>15607.02</v>
      </c>
      <c r="K211" s="60">
        <v>3.75</v>
      </c>
      <c r="L211" s="60">
        <v>3.75</v>
      </c>
      <c r="M211" s="61" t="s">
        <v>615</v>
      </c>
      <c r="N211" s="62">
        <v>65.31</v>
      </c>
      <c r="O211" s="62">
        <v>0.05</v>
      </c>
      <c r="P211" s="62">
        <v>0.05</v>
      </c>
      <c r="Q211" s="210">
        <v>4</v>
      </c>
      <c r="R211" s="210">
        <v>5</v>
      </c>
    </row>
    <row r="212" spans="1:18" ht="15" customHeight="1" x14ac:dyDescent="0.2">
      <c r="A212" s="237">
        <v>465</v>
      </c>
      <c r="B212" s="237">
        <v>465</v>
      </c>
      <c r="C212" s="238">
        <v>1300035359770</v>
      </c>
      <c r="D212" s="239">
        <v>713</v>
      </c>
      <c r="E212" s="239">
        <v>713</v>
      </c>
      <c r="F212" s="238">
        <v>1300050970114</v>
      </c>
      <c r="G212" s="55" t="s">
        <v>1328</v>
      </c>
      <c r="H212" s="207">
        <v>2</v>
      </c>
      <c r="I212" s="59">
        <v>1.1020000000000001</v>
      </c>
      <c r="J212" s="60">
        <v>42457.16</v>
      </c>
      <c r="K212" s="60">
        <v>4.62</v>
      </c>
      <c r="L212" s="60">
        <v>4.62</v>
      </c>
      <c r="M212" s="61">
        <v>-1.0740000000000001</v>
      </c>
      <c r="N212" s="62">
        <v>182.46</v>
      </c>
      <c r="O212" s="62">
        <v>0.05</v>
      </c>
      <c r="P212" s="62">
        <v>0.05</v>
      </c>
      <c r="Q212" s="210">
        <v>4</v>
      </c>
      <c r="R212" s="210">
        <v>5</v>
      </c>
    </row>
    <row r="213" spans="1:18" ht="15" customHeight="1" x14ac:dyDescent="0.2">
      <c r="A213" s="237">
        <v>466</v>
      </c>
      <c r="B213" s="237">
        <v>466</v>
      </c>
      <c r="C213" s="238">
        <v>1300035401331</v>
      </c>
      <c r="D213" s="239">
        <v>714</v>
      </c>
      <c r="E213" s="239">
        <v>714</v>
      </c>
      <c r="F213" s="238">
        <v>1300052226920</v>
      </c>
      <c r="G213" s="55" t="s">
        <v>1329</v>
      </c>
      <c r="H213" s="207">
        <v>1</v>
      </c>
      <c r="I213" s="59">
        <v>0.17699999999999999</v>
      </c>
      <c r="J213" s="60">
        <v>15849.02</v>
      </c>
      <c r="K213" s="60">
        <v>3.28</v>
      </c>
      <c r="L213" s="60">
        <v>3.28</v>
      </c>
      <c r="M213" s="61" t="s">
        <v>615</v>
      </c>
      <c r="N213" s="62" t="s">
        <v>615</v>
      </c>
      <c r="O213" s="62" t="s">
        <v>615</v>
      </c>
      <c r="P213" s="62" t="s">
        <v>615</v>
      </c>
      <c r="Q213" s="210">
        <v>4</v>
      </c>
      <c r="R213" s="210">
        <v>5</v>
      </c>
    </row>
    <row r="214" spans="1:18" ht="15" customHeight="1" x14ac:dyDescent="0.2">
      <c r="A214" s="237">
        <v>467</v>
      </c>
      <c r="B214" s="237">
        <v>467</v>
      </c>
      <c r="C214" s="238">
        <v>1300035353148</v>
      </c>
      <c r="D214" s="239">
        <v>715</v>
      </c>
      <c r="E214" s="239">
        <v>715</v>
      </c>
      <c r="F214" s="238">
        <v>1300052368838</v>
      </c>
      <c r="G214" s="55" t="s">
        <v>1330</v>
      </c>
      <c r="H214" s="207">
        <v>2</v>
      </c>
      <c r="I214" s="59" t="s">
        <v>615</v>
      </c>
      <c r="J214" s="60">
        <v>43971.15</v>
      </c>
      <c r="K214" s="60">
        <v>1.17</v>
      </c>
      <c r="L214" s="60">
        <v>1.17</v>
      </c>
      <c r="M214" s="61" t="s">
        <v>615</v>
      </c>
      <c r="N214" s="62" t="s">
        <v>615</v>
      </c>
      <c r="O214" s="62" t="s">
        <v>615</v>
      </c>
      <c r="P214" s="62" t="s">
        <v>615</v>
      </c>
      <c r="Q214" s="210">
        <v>5</v>
      </c>
      <c r="R214" s="210">
        <v>5</v>
      </c>
    </row>
    <row r="215" spans="1:18" ht="15" customHeight="1" x14ac:dyDescent="0.2">
      <c r="A215" s="237">
        <v>468</v>
      </c>
      <c r="B215" s="237">
        <v>468</v>
      </c>
      <c r="C215" s="238">
        <v>1300035355794</v>
      </c>
      <c r="D215" s="239">
        <v>703</v>
      </c>
      <c r="E215" s="239">
        <v>703</v>
      </c>
      <c r="F215" s="238">
        <v>1300050867791</v>
      </c>
      <c r="G215" s="55" t="s">
        <v>1331</v>
      </c>
      <c r="H215" s="207">
        <v>2</v>
      </c>
      <c r="I215" s="59" t="s">
        <v>615</v>
      </c>
      <c r="J215" s="60">
        <v>44299.47</v>
      </c>
      <c r="K215" s="60">
        <v>3.29</v>
      </c>
      <c r="L215" s="60">
        <v>3.29</v>
      </c>
      <c r="M215" s="61" t="s">
        <v>615</v>
      </c>
      <c r="N215" s="62">
        <v>1501.39</v>
      </c>
      <c r="O215" s="62">
        <v>0.05</v>
      </c>
      <c r="P215" s="62">
        <v>0.05</v>
      </c>
      <c r="Q215" s="210">
        <v>5</v>
      </c>
      <c r="R215" s="210">
        <v>5</v>
      </c>
    </row>
    <row r="216" spans="1:18" ht="15" customHeight="1" x14ac:dyDescent="0.2">
      <c r="A216" s="237">
        <v>469</v>
      </c>
      <c r="B216" s="237">
        <v>469</v>
      </c>
      <c r="C216" s="238">
        <v>1300035355882</v>
      </c>
      <c r="D216" s="239">
        <v>704</v>
      </c>
      <c r="E216" s="239">
        <v>704</v>
      </c>
      <c r="F216" s="238">
        <v>1300050867807</v>
      </c>
      <c r="G216" s="55" t="s">
        <v>1332</v>
      </c>
      <c r="H216" s="207">
        <v>2</v>
      </c>
      <c r="I216" s="59" t="s">
        <v>615</v>
      </c>
      <c r="J216" s="60">
        <v>43371.38</v>
      </c>
      <c r="K216" s="60">
        <v>2.98</v>
      </c>
      <c r="L216" s="60">
        <v>2.98</v>
      </c>
      <c r="M216" s="61" t="s">
        <v>615</v>
      </c>
      <c r="N216" s="62">
        <v>2107.5</v>
      </c>
      <c r="O216" s="62">
        <v>0.05</v>
      </c>
      <c r="P216" s="62">
        <v>0.05</v>
      </c>
      <c r="Q216" s="210">
        <v>5</v>
      </c>
      <c r="R216" s="210">
        <v>5</v>
      </c>
    </row>
    <row r="217" spans="1:18" ht="15" customHeight="1" x14ac:dyDescent="0.2">
      <c r="A217" s="237">
        <v>471</v>
      </c>
      <c r="B217" s="237">
        <v>471</v>
      </c>
      <c r="C217" s="238">
        <v>1300035359813</v>
      </c>
      <c r="D217" s="239"/>
      <c r="E217" s="239"/>
      <c r="F217" s="238" t="s">
        <v>1222</v>
      </c>
      <c r="G217" s="55" t="s">
        <v>1333</v>
      </c>
      <c r="H217" s="207">
        <v>2</v>
      </c>
      <c r="I217" s="59">
        <v>1.1870000000000001</v>
      </c>
      <c r="J217" s="60">
        <v>42639.62</v>
      </c>
      <c r="K217" s="60">
        <v>2.92</v>
      </c>
      <c r="L217" s="60">
        <v>2.92</v>
      </c>
      <c r="M217" s="61" t="s">
        <v>615</v>
      </c>
      <c r="N217" s="62" t="s">
        <v>615</v>
      </c>
      <c r="O217" s="62" t="s">
        <v>615</v>
      </c>
      <c r="P217" s="62" t="s">
        <v>615</v>
      </c>
      <c r="Q217" s="210">
        <v>5</v>
      </c>
      <c r="R217" s="210">
        <v>5</v>
      </c>
    </row>
    <row r="218" spans="1:18" ht="15" customHeight="1" x14ac:dyDescent="0.2">
      <c r="A218" s="237">
        <v>472</v>
      </c>
      <c r="B218" s="237">
        <v>472</v>
      </c>
      <c r="C218" s="238">
        <v>1300035362746</v>
      </c>
      <c r="D218" s="239"/>
      <c r="E218" s="239"/>
      <c r="F218" s="238" t="s">
        <v>1222</v>
      </c>
      <c r="G218" s="55" t="s">
        <v>1334</v>
      </c>
      <c r="H218" s="207">
        <v>1</v>
      </c>
      <c r="I218" s="59">
        <v>0.76400000000000001</v>
      </c>
      <c r="J218" s="60">
        <v>15672.33</v>
      </c>
      <c r="K218" s="60">
        <v>2.4</v>
      </c>
      <c r="L218" s="60">
        <v>2.4</v>
      </c>
      <c r="M218" s="61" t="s">
        <v>615</v>
      </c>
      <c r="N218" s="62" t="s">
        <v>615</v>
      </c>
      <c r="O218" s="62" t="s">
        <v>615</v>
      </c>
      <c r="P218" s="62" t="s">
        <v>615</v>
      </c>
      <c r="Q218" s="210">
        <v>5</v>
      </c>
      <c r="R218" s="210">
        <v>5</v>
      </c>
    </row>
    <row r="219" spans="1:18" ht="15" customHeight="1" x14ac:dyDescent="0.2">
      <c r="A219" s="237">
        <v>473</v>
      </c>
      <c r="B219" s="237">
        <v>473</v>
      </c>
      <c r="C219" s="238">
        <v>1300035366174</v>
      </c>
      <c r="D219" s="239"/>
      <c r="E219" s="239"/>
      <c r="F219" s="238" t="s">
        <v>1222</v>
      </c>
      <c r="G219" s="55" t="s">
        <v>1335</v>
      </c>
      <c r="H219" s="207">
        <v>1</v>
      </c>
      <c r="I219" s="59">
        <v>0.70799999999999996</v>
      </c>
      <c r="J219" s="60">
        <v>15672.33</v>
      </c>
      <c r="K219" s="60">
        <v>6.42</v>
      </c>
      <c r="L219" s="60">
        <v>6.42</v>
      </c>
      <c r="M219" s="61" t="s">
        <v>615</v>
      </c>
      <c r="N219" s="62" t="s">
        <v>615</v>
      </c>
      <c r="O219" s="62" t="s">
        <v>615</v>
      </c>
      <c r="P219" s="62" t="s">
        <v>615</v>
      </c>
      <c r="Q219" s="210">
        <v>5</v>
      </c>
      <c r="R219" s="210">
        <v>5</v>
      </c>
    </row>
    <row r="220" spans="1:18" ht="15" customHeight="1" x14ac:dyDescent="0.2">
      <c r="A220" s="237">
        <v>474</v>
      </c>
      <c r="B220" s="237">
        <v>474</v>
      </c>
      <c r="C220" s="238">
        <v>1300035438261</v>
      </c>
      <c r="D220" s="239"/>
      <c r="E220" s="239"/>
      <c r="F220" s="238" t="s">
        <v>1222</v>
      </c>
      <c r="G220" s="55" t="s">
        <v>1336</v>
      </c>
      <c r="H220" s="207">
        <v>1</v>
      </c>
      <c r="I220" s="59">
        <v>0.52900000000000003</v>
      </c>
      <c r="J220" s="60">
        <v>15672.33</v>
      </c>
      <c r="K220" s="60">
        <v>4.93</v>
      </c>
      <c r="L220" s="60">
        <v>4.93</v>
      </c>
      <c r="M220" s="61" t="s">
        <v>615</v>
      </c>
      <c r="N220" s="62" t="s">
        <v>615</v>
      </c>
      <c r="O220" s="62" t="s">
        <v>615</v>
      </c>
      <c r="P220" s="62" t="s">
        <v>615</v>
      </c>
      <c r="Q220" s="210">
        <v>5</v>
      </c>
      <c r="R220" s="210">
        <v>5</v>
      </c>
    </row>
    <row r="221" spans="1:18" ht="15" customHeight="1" x14ac:dyDescent="0.2">
      <c r="A221" s="237">
        <v>475</v>
      </c>
      <c r="B221" s="237">
        <v>475</v>
      </c>
      <c r="C221" s="238">
        <v>1300060172562</v>
      </c>
      <c r="D221" s="239"/>
      <c r="E221" s="239"/>
      <c r="F221" s="238" t="s">
        <v>1222</v>
      </c>
      <c r="G221" s="55" t="s">
        <v>1337</v>
      </c>
      <c r="H221" s="207">
        <v>1</v>
      </c>
      <c r="I221" s="59">
        <v>0.13100000000000001</v>
      </c>
      <c r="J221" s="60">
        <v>15511.33</v>
      </c>
      <c r="K221" s="60">
        <v>2.52</v>
      </c>
      <c r="L221" s="60">
        <v>2.52</v>
      </c>
      <c r="M221" s="61" t="s">
        <v>615</v>
      </c>
      <c r="N221" s="62" t="s">
        <v>615</v>
      </c>
      <c r="O221" s="62" t="s">
        <v>615</v>
      </c>
      <c r="P221" s="62" t="s">
        <v>615</v>
      </c>
      <c r="Q221" s="210">
        <v>5</v>
      </c>
      <c r="R221" s="210">
        <v>5</v>
      </c>
    </row>
    <row r="222" spans="1:18" ht="15" customHeight="1" x14ac:dyDescent="0.2">
      <c r="A222" s="237">
        <v>476</v>
      </c>
      <c r="B222" s="237">
        <v>476</v>
      </c>
      <c r="C222" s="238">
        <v>1300050712379</v>
      </c>
      <c r="D222" s="239"/>
      <c r="E222" s="239"/>
      <c r="F222" s="238" t="s">
        <v>1222</v>
      </c>
      <c r="G222" s="55" t="s">
        <v>1338</v>
      </c>
      <c r="H222" s="207">
        <v>1</v>
      </c>
      <c r="I222" s="59" t="s">
        <v>615</v>
      </c>
      <c r="J222" s="60">
        <v>15672.33</v>
      </c>
      <c r="K222" s="60">
        <v>1.37</v>
      </c>
      <c r="L222" s="60">
        <v>1.37</v>
      </c>
      <c r="M222" s="61" t="s">
        <v>615</v>
      </c>
      <c r="N222" s="62" t="s">
        <v>615</v>
      </c>
      <c r="O222" s="62" t="s">
        <v>615</v>
      </c>
      <c r="P222" s="62" t="s">
        <v>615</v>
      </c>
      <c r="Q222" s="210">
        <v>5</v>
      </c>
      <c r="R222" s="210">
        <v>5</v>
      </c>
    </row>
    <row r="223" spans="1:18" ht="15" customHeight="1" x14ac:dyDescent="0.2">
      <c r="A223" s="237">
        <v>477</v>
      </c>
      <c r="B223" s="237">
        <v>477</v>
      </c>
      <c r="C223" s="238">
        <v>1300051517515</v>
      </c>
      <c r="D223" s="239"/>
      <c r="E223" s="239"/>
      <c r="F223" s="238" t="s">
        <v>1222</v>
      </c>
      <c r="G223" s="55" t="s">
        <v>1339</v>
      </c>
      <c r="H223" s="207">
        <v>1</v>
      </c>
      <c r="I223" s="59" t="s">
        <v>615</v>
      </c>
      <c r="J223" s="60">
        <v>15672.33</v>
      </c>
      <c r="K223" s="60">
        <v>5.64</v>
      </c>
      <c r="L223" s="60">
        <v>5.64</v>
      </c>
      <c r="M223" s="61" t="s">
        <v>615</v>
      </c>
      <c r="N223" s="62" t="s">
        <v>615</v>
      </c>
      <c r="O223" s="62" t="s">
        <v>615</v>
      </c>
      <c r="P223" s="62" t="s">
        <v>615</v>
      </c>
      <c r="Q223" s="210">
        <v>5</v>
      </c>
      <c r="R223" s="210">
        <v>5</v>
      </c>
    </row>
    <row r="224" spans="1:18" ht="15" customHeight="1" x14ac:dyDescent="0.2">
      <c r="A224" s="237">
        <v>478</v>
      </c>
      <c r="B224" s="237">
        <v>478</v>
      </c>
      <c r="C224" s="238">
        <v>1300051517747</v>
      </c>
      <c r="D224" s="239"/>
      <c r="E224" s="239"/>
      <c r="F224" s="238" t="s">
        <v>1222</v>
      </c>
      <c r="G224" s="55" t="s">
        <v>1340</v>
      </c>
      <c r="H224" s="207">
        <v>1</v>
      </c>
      <c r="I224" s="59">
        <v>0.28399999999999997</v>
      </c>
      <c r="J224" s="60">
        <v>15511.33</v>
      </c>
      <c r="K224" s="60">
        <v>6.86</v>
      </c>
      <c r="L224" s="60">
        <v>6.86</v>
      </c>
      <c r="M224" s="61" t="s">
        <v>615</v>
      </c>
      <c r="N224" s="62" t="s">
        <v>615</v>
      </c>
      <c r="O224" s="62" t="s">
        <v>615</v>
      </c>
      <c r="P224" s="62" t="s">
        <v>615</v>
      </c>
      <c r="Q224" s="210">
        <v>5</v>
      </c>
      <c r="R224" s="210">
        <v>5</v>
      </c>
    </row>
    <row r="225" spans="1:18" ht="15" customHeight="1" x14ac:dyDescent="0.2">
      <c r="A225" s="237">
        <v>479</v>
      </c>
      <c r="B225" s="237">
        <v>479</v>
      </c>
      <c r="C225" s="238">
        <v>1300035365640</v>
      </c>
      <c r="D225" s="239"/>
      <c r="E225" s="239"/>
      <c r="F225" s="238" t="s">
        <v>1222</v>
      </c>
      <c r="G225" s="55" t="s">
        <v>1341</v>
      </c>
      <c r="H225" s="207">
        <v>1</v>
      </c>
      <c r="I225" s="59">
        <v>0.59699999999999998</v>
      </c>
      <c r="J225" s="60">
        <v>15672.33</v>
      </c>
      <c r="K225" s="60">
        <v>5.28</v>
      </c>
      <c r="L225" s="60">
        <v>5.28</v>
      </c>
      <c r="M225" s="61" t="s">
        <v>615</v>
      </c>
      <c r="N225" s="62" t="s">
        <v>615</v>
      </c>
      <c r="O225" s="62" t="s">
        <v>615</v>
      </c>
      <c r="P225" s="62" t="s">
        <v>615</v>
      </c>
      <c r="Q225" s="210">
        <v>5</v>
      </c>
      <c r="R225" s="210">
        <v>5</v>
      </c>
    </row>
    <row r="226" spans="1:18" ht="15" customHeight="1" x14ac:dyDescent="0.2">
      <c r="A226" s="237">
        <v>480</v>
      </c>
      <c r="B226" s="237">
        <v>480</v>
      </c>
      <c r="C226" s="238">
        <v>1300051747708</v>
      </c>
      <c r="D226" s="239"/>
      <c r="E226" s="239"/>
      <c r="F226" s="238" t="s">
        <v>1222</v>
      </c>
      <c r="G226" s="55" t="s">
        <v>1342</v>
      </c>
      <c r="H226" s="207">
        <v>1</v>
      </c>
      <c r="I226" s="59">
        <v>1.246</v>
      </c>
      <c r="J226" s="60">
        <v>15672.33</v>
      </c>
      <c r="K226" s="60">
        <v>1.85</v>
      </c>
      <c r="L226" s="60">
        <v>1.85</v>
      </c>
      <c r="M226" s="61" t="s">
        <v>615</v>
      </c>
      <c r="N226" s="62" t="s">
        <v>615</v>
      </c>
      <c r="O226" s="62" t="s">
        <v>615</v>
      </c>
      <c r="P226" s="62" t="s">
        <v>615</v>
      </c>
      <c r="Q226" s="210">
        <v>5</v>
      </c>
      <c r="R226" s="210">
        <v>5</v>
      </c>
    </row>
    <row r="227" spans="1:18" ht="15" customHeight="1" x14ac:dyDescent="0.2">
      <c r="A227" s="237">
        <v>481</v>
      </c>
      <c r="B227" s="237">
        <v>481</v>
      </c>
      <c r="C227" s="238">
        <v>1300035356255</v>
      </c>
      <c r="D227" s="239"/>
      <c r="E227" s="239"/>
      <c r="F227" s="238" t="s">
        <v>1222</v>
      </c>
      <c r="G227" s="55" t="s">
        <v>1343</v>
      </c>
      <c r="H227" s="207">
        <v>1</v>
      </c>
      <c r="I227" s="59">
        <v>0.16500000000000001</v>
      </c>
      <c r="J227" s="60">
        <v>15511.33</v>
      </c>
      <c r="K227" s="60">
        <v>2.7</v>
      </c>
      <c r="L227" s="60">
        <v>2.7</v>
      </c>
      <c r="M227" s="61" t="s">
        <v>615</v>
      </c>
      <c r="N227" s="62" t="s">
        <v>615</v>
      </c>
      <c r="O227" s="62" t="s">
        <v>615</v>
      </c>
      <c r="P227" s="62" t="s">
        <v>615</v>
      </c>
      <c r="Q227" s="210">
        <v>5</v>
      </c>
      <c r="R227" s="210">
        <v>5</v>
      </c>
    </row>
    <row r="228" spans="1:18" ht="15" customHeight="1" x14ac:dyDescent="0.2">
      <c r="A228" s="237">
        <v>482</v>
      </c>
      <c r="B228" s="237">
        <v>482</v>
      </c>
      <c r="C228" s="238">
        <v>1300035352906</v>
      </c>
      <c r="D228" s="239"/>
      <c r="E228" s="239"/>
      <c r="F228" s="238" t="s">
        <v>1222</v>
      </c>
      <c r="G228" s="55" t="s">
        <v>1344</v>
      </c>
      <c r="H228" s="207">
        <v>1</v>
      </c>
      <c r="I228" s="59">
        <v>0.14099999999999999</v>
      </c>
      <c r="J228" s="60">
        <v>15672.33</v>
      </c>
      <c r="K228" s="60">
        <v>3.29</v>
      </c>
      <c r="L228" s="60">
        <v>3.29</v>
      </c>
      <c r="M228" s="61" t="s">
        <v>615</v>
      </c>
      <c r="N228" s="62" t="s">
        <v>615</v>
      </c>
      <c r="O228" s="62" t="s">
        <v>615</v>
      </c>
      <c r="P228" s="62" t="s">
        <v>615</v>
      </c>
      <c r="Q228" s="210">
        <v>5</v>
      </c>
      <c r="R228" s="210">
        <v>5</v>
      </c>
    </row>
    <row r="229" spans="1:18" ht="15" customHeight="1" x14ac:dyDescent="0.2">
      <c r="A229" s="237">
        <v>483</v>
      </c>
      <c r="B229" s="237">
        <v>483</v>
      </c>
      <c r="C229" s="238">
        <v>1300052598765</v>
      </c>
      <c r="D229" s="239">
        <v>716</v>
      </c>
      <c r="E229" s="239">
        <v>716</v>
      </c>
      <c r="F229" s="238">
        <v>1300060245403</v>
      </c>
      <c r="G229" s="55" t="s">
        <v>1345</v>
      </c>
      <c r="H229" s="207">
        <v>0</v>
      </c>
      <c r="I229" s="59">
        <v>0.60599999999999998</v>
      </c>
      <c r="J229" s="60">
        <v>5.39</v>
      </c>
      <c r="K229" s="60">
        <v>1.21</v>
      </c>
      <c r="L229" s="60">
        <v>1.21</v>
      </c>
      <c r="M229" s="61" t="s">
        <v>615</v>
      </c>
      <c r="N229" s="62" t="s">
        <v>615</v>
      </c>
      <c r="O229" s="62" t="s">
        <v>615</v>
      </c>
      <c r="P229" s="62" t="s">
        <v>615</v>
      </c>
      <c r="Q229" s="210">
        <v>5</v>
      </c>
      <c r="R229" s="210">
        <v>5</v>
      </c>
    </row>
    <row r="230" spans="1:18" ht="15" customHeight="1" x14ac:dyDescent="0.2">
      <c r="A230" s="237">
        <v>484</v>
      </c>
      <c r="B230" s="237">
        <v>484</v>
      </c>
      <c r="C230" s="238">
        <v>1300035355999</v>
      </c>
      <c r="D230" s="239">
        <v>702</v>
      </c>
      <c r="E230" s="239">
        <v>702</v>
      </c>
      <c r="F230" s="238">
        <v>1300050867755</v>
      </c>
      <c r="G230" s="55" t="s">
        <v>1346</v>
      </c>
      <c r="H230" s="207">
        <v>1</v>
      </c>
      <c r="I230" s="59" t="s">
        <v>615</v>
      </c>
      <c r="J230" s="60">
        <v>15877.22</v>
      </c>
      <c r="K230" s="60">
        <v>2.63</v>
      </c>
      <c r="L230" s="60">
        <v>2.63</v>
      </c>
      <c r="M230" s="61" t="s">
        <v>615</v>
      </c>
      <c r="N230" s="62">
        <v>2634.37</v>
      </c>
      <c r="O230" s="62">
        <v>0.05</v>
      </c>
      <c r="P230" s="62">
        <v>0.05</v>
      </c>
      <c r="Q230" s="210">
        <v>5</v>
      </c>
      <c r="R230" s="210">
        <v>5</v>
      </c>
    </row>
    <row r="231" spans="1:18" ht="15" customHeight="1" x14ac:dyDescent="0.2">
      <c r="A231" s="237">
        <v>486</v>
      </c>
      <c r="B231" s="237">
        <v>486</v>
      </c>
      <c r="C231" s="238">
        <v>1300060340420</v>
      </c>
      <c r="D231" s="239"/>
      <c r="E231" s="239"/>
      <c r="F231" s="238" t="s">
        <v>1222</v>
      </c>
      <c r="G231" s="55" t="s">
        <v>1347</v>
      </c>
      <c r="H231" s="207">
        <v>1</v>
      </c>
      <c r="I231" s="59">
        <v>1.369</v>
      </c>
      <c r="J231" s="60">
        <v>19757.66</v>
      </c>
      <c r="K231" s="60">
        <v>4.88</v>
      </c>
      <c r="L231" s="60">
        <v>4.88</v>
      </c>
      <c r="M231" s="61" t="s">
        <v>615</v>
      </c>
      <c r="N231" s="62" t="s">
        <v>615</v>
      </c>
      <c r="O231" s="62" t="s">
        <v>615</v>
      </c>
      <c r="P231" s="62" t="s">
        <v>615</v>
      </c>
      <c r="Q231" s="210">
        <v>5</v>
      </c>
      <c r="R231" s="210">
        <v>5</v>
      </c>
    </row>
    <row r="232" spans="1:18" ht="15" customHeight="1" x14ac:dyDescent="0.2">
      <c r="A232" s="237">
        <v>487</v>
      </c>
      <c r="B232" s="237">
        <v>487</v>
      </c>
      <c r="C232" s="238">
        <v>1300035349480</v>
      </c>
      <c r="D232" s="239"/>
      <c r="E232" s="239"/>
      <c r="F232" s="238" t="s">
        <v>1222</v>
      </c>
      <c r="G232" s="55" t="s">
        <v>1348</v>
      </c>
      <c r="H232" s="207">
        <v>2</v>
      </c>
      <c r="I232" s="59" t="s">
        <v>615</v>
      </c>
      <c r="J232" s="60">
        <v>48317.56</v>
      </c>
      <c r="K232" s="60">
        <v>3.88</v>
      </c>
      <c r="L232" s="60">
        <v>3.88</v>
      </c>
      <c r="M232" s="61" t="s">
        <v>615</v>
      </c>
      <c r="N232" s="62" t="s">
        <v>615</v>
      </c>
      <c r="O232" s="62" t="s">
        <v>615</v>
      </c>
      <c r="P232" s="62" t="s">
        <v>615</v>
      </c>
      <c r="Q232" s="210">
        <v>5</v>
      </c>
      <c r="R232" s="210">
        <v>5</v>
      </c>
    </row>
    <row r="233" spans="1:18" ht="15" customHeight="1" x14ac:dyDescent="0.2">
      <c r="A233" s="237">
        <v>488</v>
      </c>
      <c r="B233" s="237">
        <v>488</v>
      </c>
      <c r="C233" s="238">
        <v>1300060436633</v>
      </c>
      <c r="D233" s="239"/>
      <c r="E233" s="239"/>
      <c r="F233" s="238" t="s">
        <v>1222</v>
      </c>
      <c r="G233" s="55" t="s">
        <v>1349</v>
      </c>
      <c r="H233" s="207">
        <v>2</v>
      </c>
      <c r="I233" s="59">
        <v>0.20599999999999999</v>
      </c>
      <c r="J233" s="60">
        <v>46433.46</v>
      </c>
      <c r="K233" s="60">
        <v>1.68</v>
      </c>
      <c r="L233" s="60">
        <v>1.68</v>
      </c>
      <c r="M233" s="61" t="s">
        <v>615</v>
      </c>
      <c r="N233" s="62" t="s">
        <v>615</v>
      </c>
      <c r="O233" s="62" t="s">
        <v>615</v>
      </c>
      <c r="P233" s="62" t="s">
        <v>615</v>
      </c>
      <c r="Q233" s="210">
        <v>5</v>
      </c>
      <c r="R233" s="210">
        <v>5</v>
      </c>
    </row>
    <row r="234" spans="1:18" ht="15" customHeight="1" x14ac:dyDescent="0.2">
      <c r="A234" s="237">
        <v>489</v>
      </c>
      <c r="B234" s="237">
        <v>489</v>
      </c>
      <c r="C234" s="238">
        <v>1300060222169</v>
      </c>
      <c r="D234" s="239"/>
      <c r="E234" s="239"/>
      <c r="F234" s="238" t="s">
        <v>1222</v>
      </c>
      <c r="G234" s="55" t="s">
        <v>1350</v>
      </c>
      <c r="H234" s="207">
        <v>2</v>
      </c>
      <c r="I234" s="59" t="s">
        <v>615</v>
      </c>
      <c r="J234" s="60">
        <v>43224.4</v>
      </c>
      <c r="K234" s="60">
        <v>1.43</v>
      </c>
      <c r="L234" s="60">
        <v>1.43</v>
      </c>
      <c r="M234" s="61" t="s">
        <v>615</v>
      </c>
      <c r="N234" s="62" t="s">
        <v>615</v>
      </c>
      <c r="O234" s="62" t="s">
        <v>615</v>
      </c>
      <c r="P234" s="62" t="s">
        <v>615</v>
      </c>
      <c r="Q234" s="210">
        <v>5</v>
      </c>
      <c r="R234" s="210">
        <v>5</v>
      </c>
    </row>
    <row r="235" spans="1:18" ht="15" customHeight="1" x14ac:dyDescent="0.2">
      <c r="A235" s="237">
        <v>920</v>
      </c>
      <c r="B235" s="237">
        <v>920</v>
      </c>
      <c r="C235" s="238">
        <v>1300061087615</v>
      </c>
      <c r="D235" s="239">
        <v>650</v>
      </c>
      <c r="E235" s="239">
        <v>650</v>
      </c>
      <c r="F235" s="238">
        <v>1300061087624</v>
      </c>
      <c r="G235" s="55" t="s">
        <v>1205</v>
      </c>
      <c r="H235" s="207">
        <v>0</v>
      </c>
      <c r="I235" s="59" t="s">
        <v>615</v>
      </c>
      <c r="J235" s="60">
        <v>94.69</v>
      </c>
      <c r="K235" s="60">
        <v>1.85</v>
      </c>
      <c r="L235" s="60">
        <v>1.85</v>
      </c>
      <c r="M235" s="61" t="s">
        <v>615</v>
      </c>
      <c r="N235" s="62">
        <v>2913.56</v>
      </c>
      <c r="O235" s="62">
        <v>0.05</v>
      </c>
      <c r="P235" s="62">
        <v>0.05</v>
      </c>
      <c r="Q235" s="210">
        <v>5</v>
      </c>
      <c r="R235" s="210">
        <v>5</v>
      </c>
    </row>
    <row r="236" spans="1:18" ht="15" customHeight="1" x14ac:dyDescent="0.2">
      <c r="A236" s="237">
        <v>2</v>
      </c>
      <c r="B236" s="237">
        <v>2</v>
      </c>
      <c r="C236" s="238">
        <v>2</v>
      </c>
      <c r="D236" s="239" t="s">
        <v>1536</v>
      </c>
      <c r="E236" s="239" t="s">
        <v>1536</v>
      </c>
      <c r="F236" s="238">
        <v>101</v>
      </c>
      <c r="G236" s="55" t="s">
        <v>1206</v>
      </c>
      <c r="H236" s="207">
        <v>2</v>
      </c>
      <c r="I236" s="59" t="s">
        <v>615</v>
      </c>
      <c r="J236" s="60">
        <v>38272.28</v>
      </c>
      <c r="K236" s="60">
        <v>1.1100000000000001</v>
      </c>
      <c r="L236" s="60">
        <v>1.1100000000000001</v>
      </c>
      <c r="M236" s="61" t="s">
        <v>615</v>
      </c>
      <c r="N236" s="62">
        <v>135.57</v>
      </c>
      <c r="O236" s="62">
        <v>0.05</v>
      </c>
      <c r="P236" s="62">
        <v>0.05</v>
      </c>
      <c r="Q236" s="210">
        <v>5</v>
      </c>
      <c r="R236" s="210">
        <v>5</v>
      </c>
    </row>
    <row r="237" spans="1:18" ht="15" customHeight="1" x14ac:dyDescent="0.2">
      <c r="A237" s="237" t="s">
        <v>1534</v>
      </c>
      <c r="B237" s="237" t="s">
        <v>1534</v>
      </c>
      <c r="C237" s="238">
        <v>3</v>
      </c>
      <c r="D237" s="239" t="s">
        <v>1535</v>
      </c>
      <c r="E237" s="239" t="s">
        <v>1535</v>
      </c>
      <c r="F237" s="238">
        <v>102</v>
      </c>
      <c r="G237" s="55" t="s">
        <v>1207</v>
      </c>
      <c r="H237" s="207">
        <v>2</v>
      </c>
      <c r="I237" s="59" t="s">
        <v>615</v>
      </c>
      <c r="J237" s="60">
        <v>40787.160000000003</v>
      </c>
      <c r="K237" s="60">
        <v>3.34</v>
      </c>
      <c r="L237" s="60">
        <v>3.34</v>
      </c>
      <c r="M237" s="61">
        <v>-1.266</v>
      </c>
      <c r="N237" s="62">
        <v>353.82</v>
      </c>
      <c r="O237" s="62">
        <v>0.05</v>
      </c>
      <c r="P237" s="62">
        <v>0.05</v>
      </c>
      <c r="Q237" s="210">
        <v>5</v>
      </c>
      <c r="R237" s="210">
        <v>5</v>
      </c>
    </row>
    <row r="238" spans="1:18" ht="15" customHeight="1" x14ac:dyDescent="0.2">
      <c r="A238" s="237">
        <v>852</v>
      </c>
      <c r="B238" s="237">
        <v>852</v>
      </c>
      <c r="C238" s="238">
        <v>1300061141281</v>
      </c>
      <c r="D238" s="239">
        <v>634</v>
      </c>
      <c r="E238" s="239">
        <v>634</v>
      </c>
      <c r="F238" s="238">
        <v>1300061141290</v>
      </c>
      <c r="G238" s="55" t="s">
        <v>1208</v>
      </c>
      <c r="H238" s="207">
        <v>0</v>
      </c>
      <c r="I238" s="59" t="s">
        <v>615</v>
      </c>
      <c r="J238" s="60">
        <v>69.900000000000006</v>
      </c>
      <c r="K238" s="60">
        <v>1.86</v>
      </c>
      <c r="L238" s="60">
        <v>1.86</v>
      </c>
      <c r="M238" s="61" t="s">
        <v>615</v>
      </c>
      <c r="N238" s="62">
        <v>5591.95</v>
      </c>
      <c r="O238" s="62">
        <v>0.05</v>
      </c>
      <c r="P238" s="62">
        <v>0.05</v>
      </c>
      <c r="Q238" s="210">
        <v>5</v>
      </c>
      <c r="R238" s="210">
        <v>5</v>
      </c>
    </row>
    <row r="239" spans="1:18" ht="15" customHeight="1" x14ac:dyDescent="0.2">
      <c r="A239" s="237">
        <v>888</v>
      </c>
      <c r="B239" s="237">
        <v>888</v>
      </c>
      <c r="C239" s="238">
        <v>1300061391132</v>
      </c>
      <c r="D239" s="239">
        <v>951</v>
      </c>
      <c r="E239" s="239">
        <v>951</v>
      </c>
      <c r="F239" s="238">
        <v>1300061391141</v>
      </c>
      <c r="G239" s="55" t="s">
        <v>1209</v>
      </c>
      <c r="H239" s="207">
        <v>0</v>
      </c>
      <c r="I239" s="59" t="s">
        <v>615</v>
      </c>
      <c r="J239" s="60">
        <v>1076.28</v>
      </c>
      <c r="K239" s="60">
        <v>1.91</v>
      </c>
      <c r="L239" s="60">
        <v>1.91</v>
      </c>
      <c r="M239" s="61" t="s">
        <v>615</v>
      </c>
      <c r="N239" s="62">
        <v>1937.31</v>
      </c>
      <c r="O239" s="62">
        <v>0.05</v>
      </c>
      <c r="P239" s="62">
        <v>0.05</v>
      </c>
      <c r="Q239" s="210">
        <v>5</v>
      </c>
      <c r="R239" s="210">
        <v>5</v>
      </c>
    </row>
    <row r="240" spans="1:18" ht="15" customHeight="1" x14ac:dyDescent="0.2">
      <c r="A240" s="237">
        <v>863</v>
      </c>
      <c r="B240" s="237">
        <v>863</v>
      </c>
      <c r="C240" s="238">
        <v>1300061061583</v>
      </c>
      <c r="D240" s="239">
        <v>613</v>
      </c>
      <c r="E240" s="239">
        <v>613</v>
      </c>
      <c r="F240" s="238">
        <v>1300061061592</v>
      </c>
      <c r="G240" s="55" t="s">
        <v>1210</v>
      </c>
      <c r="H240" s="207">
        <v>0</v>
      </c>
      <c r="I240" s="59" t="s">
        <v>615</v>
      </c>
      <c r="J240" s="60">
        <v>56.5</v>
      </c>
      <c r="K240" s="60">
        <v>2.2200000000000002</v>
      </c>
      <c r="L240" s="60">
        <v>2.2200000000000002</v>
      </c>
      <c r="M240" s="61" t="s">
        <v>615</v>
      </c>
      <c r="N240" s="62">
        <v>9414.7999999999993</v>
      </c>
      <c r="O240" s="62">
        <v>0.05</v>
      </c>
      <c r="P240" s="62">
        <v>0.05</v>
      </c>
      <c r="Q240" s="210">
        <v>5</v>
      </c>
      <c r="R240" s="210">
        <v>5</v>
      </c>
    </row>
    <row r="241" spans="1:18" ht="15" customHeight="1" x14ac:dyDescent="0.2">
      <c r="A241" s="237">
        <v>922</v>
      </c>
      <c r="B241" s="237">
        <v>922</v>
      </c>
      <c r="C241" s="238">
        <v>1300050654257</v>
      </c>
      <c r="D241" s="239">
        <v>682</v>
      </c>
      <c r="E241" s="239">
        <v>682</v>
      </c>
      <c r="F241" s="238">
        <v>1300060269895</v>
      </c>
      <c r="G241" s="55" t="s">
        <v>1211</v>
      </c>
      <c r="H241" s="207">
        <v>2</v>
      </c>
      <c r="I241" s="59" t="s">
        <v>615</v>
      </c>
      <c r="J241" s="60">
        <v>47422.85</v>
      </c>
      <c r="K241" s="60">
        <v>3.27</v>
      </c>
      <c r="L241" s="60">
        <v>3.27</v>
      </c>
      <c r="M241" s="61" t="s">
        <v>615</v>
      </c>
      <c r="N241" s="62">
        <v>1701.74</v>
      </c>
      <c r="O241" s="62">
        <v>0.05</v>
      </c>
      <c r="P241" s="62">
        <v>0.05</v>
      </c>
      <c r="Q241" s="210">
        <v>5</v>
      </c>
      <c r="R241" s="210">
        <v>5</v>
      </c>
    </row>
    <row r="242" spans="1:18" ht="15" customHeight="1" x14ac:dyDescent="0.2">
      <c r="A242" s="237">
        <v>926</v>
      </c>
      <c r="B242" s="237">
        <v>926</v>
      </c>
      <c r="C242" s="238">
        <v>1300061463692</v>
      </c>
      <c r="D242" s="239"/>
      <c r="E242" s="239"/>
      <c r="F242" s="238" t="s">
        <v>1222</v>
      </c>
      <c r="G242" s="55" t="s">
        <v>1351</v>
      </c>
      <c r="H242" s="207">
        <v>2</v>
      </c>
      <c r="I242" s="59" t="s">
        <v>615</v>
      </c>
      <c r="J242" s="60">
        <v>45028.72</v>
      </c>
      <c r="K242" s="60">
        <v>2.89</v>
      </c>
      <c r="L242" s="60">
        <v>2.89</v>
      </c>
      <c r="M242" s="61" t="s">
        <v>615</v>
      </c>
      <c r="N242" s="62" t="s">
        <v>615</v>
      </c>
      <c r="O242" s="62" t="s">
        <v>615</v>
      </c>
      <c r="P242" s="62" t="s">
        <v>615</v>
      </c>
      <c r="Q242" s="210">
        <v>5</v>
      </c>
      <c r="R242" s="210">
        <v>5</v>
      </c>
    </row>
    <row r="243" spans="1:18" ht="15" customHeight="1" x14ac:dyDescent="0.2">
      <c r="A243" s="237" t="s">
        <v>1352</v>
      </c>
      <c r="B243" s="237" t="s">
        <v>1352</v>
      </c>
      <c r="C243" s="238" t="s">
        <v>1352</v>
      </c>
      <c r="D243" s="239" t="s">
        <v>1353</v>
      </c>
      <c r="E243" s="239" t="s">
        <v>1353</v>
      </c>
      <c r="F243" s="238" t="s">
        <v>1353</v>
      </c>
      <c r="G243" s="55" t="s">
        <v>1354</v>
      </c>
      <c r="H243" s="207">
        <v>0</v>
      </c>
      <c r="I243" s="59" t="s">
        <v>615</v>
      </c>
      <c r="J243" s="60">
        <v>7357.12</v>
      </c>
      <c r="K243" s="60">
        <v>1.86</v>
      </c>
      <c r="L243" s="60">
        <v>1.86</v>
      </c>
      <c r="M243" s="61" t="s">
        <v>615</v>
      </c>
      <c r="N243" s="62">
        <v>65478.37</v>
      </c>
      <c r="O243" s="62">
        <v>0.05</v>
      </c>
      <c r="P243" s="62">
        <v>0.05</v>
      </c>
      <c r="Q243" s="210">
        <v>5</v>
      </c>
      <c r="R243" s="210">
        <v>5</v>
      </c>
    </row>
    <row r="244" spans="1:18" ht="15" customHeight="1" x14ac:dyDescent="0.2">
      <c r="A244" s="237">
        <v>445</v>
      </c>
      <c r="B244" s="237">
        <v>445</v>
      </c>
      <c r="C244" s="238">
        <v>1300061566820</v>
      </c>
      <c r="D244" s="239"/>
      <c r="E244" s="239"/>
      <c r="F244" s="238" t="s">
        <v>1222</v>
      </c>
      <c r="G244" s="55" t="s">
        <v>1355</v>
      </c>
      <c r="H244" s="207">
        <v>1</v>
      </c>
      <c r="I244" s="59" t="s">
        <v>615</v>
      </c>
      <c r="J244" s="60">
        <v>21597.07</v>
      </c>
      <c r="K244" s="60">
        <v>4.08</v>
      </c>
      <c r="L244" s="60">
        <v>4.08</v>
      </c>
      <c r="M244" s="61" t="s">
        <v>615</v>
      </c>
      <c r="N244" s="62" t="s">
        <v>615</v>
      </c>
      <c r="O244" s="62" t="s">
        <v>615</v>
      </c>
      <c r="P244" s="62" t="s">
        <v>615</v>
      </c>
      <c r="Q244" s="210">
        <v>5</v>
      </c>
      <c r="R244" s="210">
        <v>5</v>
      </c>
    </row>
    <row r="245" spans="1:18" ht="15" customHeight="1" x14ac:dyDescent="0.2">
      <c r="A245" s="237">
        <v>927</v>
      </c>
      <c r="B245" s="237">
        <v>927</v>
      </c>
      <c r="C245" s="238">
        <v>1300061473282</v>
      </c>
      <c r="D245" s="239">
        <v>953</v>
      </c>
      <c r="E245" s="239">
        <v>953</v>
      </c>
      <c r="F245" s="238">
        <v>1300061473291</v>
      </c>
      <c r="G245" s="55" t="s">
        <v>1356</v>
      </c>
      <c r="H245" s="207">
        <v>0</v>
      </c>
      <c r="I245" s="59" t="s">
        <v>615</v>
      </c>
      <c r="J245" s="60">
        <v>394.36</v>
      </c>
      <c r="K245" s="60">
        <v>1.99</v>
      </c>
      <c r="L245" s="60">
        <v>1.99</v>
      </c>
      <c r="M245" s="61">
        <v>-0.747</v>
      </c>
      <c r="N245" s="62">
        <v>3049.74</v>
      </c>
      <c r="O245" s="62">
        <v>0.05</v>
      </c>
      <c r="P245" s="62">
        <v>0.05</v>
      </c>
      <c r="Q245" s="210">
        <v>5</v>
      </c>
      <c r="R245" s="210">
        <v>5</v>
      </c>
    </row>
    <row r="246" spans="1:18" ht="15" customHeight="1" x14ac:dyDescent="0.2">
      <c r="A246" s="237" t="s">
        <v>1357</v>
      </c>
      <c r="B246" s="237" t="s">
        <v>1357</v>
      </c>
      <c r="C246" s="238" t="s">
        <v>1222</v>
      </c>
      <c r="D246" s="239" t="s">
        <v>1358</v>
      </c>
      <c r="E246" s="239" t="s">
        <v>1358</v>
      </c>
      <c r="F246" s="238" t="s">
        <v>1222</v>
      </c>
      <c r="G246" s="55" t="s">
        <v>1359</v>
      </c>
      <c r="H246" s="207">
        <v>0</v>
      </c>
      <c r="I246" s="59" t="s">
        <v>615</v>
      </c>
      <c r="J246" s="60">
        <v>446.15</v>
      </c>
      <c r="K246" s="60">
        <v>1.81</v>
      </c>
      <c r="L246" s="60">
        <v>1.81</v>
      </c>
      <c r="M246" s="61">
        <v>-0.747</v>
      </c>
      <c r="N246" s="62">
        <v>724.99</v>
      </c>
      <c r="O246" s="62">
        <v>0.05</v>
      </c>
      <c r="P246" s="62">
        <v>0.05</v>
      </c>
      <c r="Q246" s="210">
        <v>5</v>
      </c>
      <c r="R246" s="210">
        <v>5</v>
      </c>
    </row>
    <row r="247" spans="1:18" ht="15" customHeight="1" x14ac:dyDescent="0.2">
      <c r="A247" s="237">
        <v>928</v>
      </c>
      <c r="B247" s="237">
        <v>928</v>
      </c>
      <c r="C247" s="238">
        <v>1300061485757</v>
      </c>
      <c r="D247" s="239">
        <v>639</v>
      </c>
      <c r="E247" s="239">
        <v>639</v>
      </c>
      <c r="F247" s="238">
        <v>1300061485766</v>
      </c>
      <c r="G247" s="55" t="s">
        <v>1360</v>
      </c>
      <c r="H247" s="207">
        <v>1</v>
      </c>
      <c r="I247" s="59" t="s">
        <v>615</v>
      </c>
      <c r="J247" s="60">
        <v>15500.4</v>
      </c>
      <c r="K247" s="60">
        <v>3.06</v>
      </c>
      <c r="L247" s="60">
        <v>3.06</v>
      </c>
      <c r="M247" s="61" t="s">
        <v>615</v>
      </c>
      <c r="N247" s="62" t="s">
        <v>615</v>
      </c>
      <c r="O247" s="62" t="s">
        <v>615</v>
      </c>
      <c r="P247" s="62" t="s">
        <v>615</v>
      </c>
      <c r="Q247" s="210">
        <v>5</v>
      </c>
      <c r="R247" s="210">
        <v>5</v>
      </c>
    </row>
    <row r="248" spans="1:18" ht="15" customHeight="1" x14ac:dyDescent="0.2">
      <c r="A248" s="237">
        <v>839</v>
      </c>
      <c r="B248" s="237">
        <v>839</v>
      </c>
      <c r="C248" s="238">
        <v>1300051822667</v>
      </c>
      <c r="D248" s="239"/>
      <c r="E248" s="239"/>
      <c r="F248" s="238" t="s">
        <v>1222</v>
      </c>
      <c r="G248" s="55" t="s">
        <v>1361</v>
      </c>
      <c r="H248" s="207">
        <v>4</v>
      </c>
      <c r="I248" s="59" t="s">
        <v>615</v>
      </c>
      <c r="J248" s="60">
        <v>235626.09</v>
      </c>
      <c r="K248" s="60">
        <v>3.38</v>
      </c>
      <c r="L248" s="60">
        <v>3.38</v>
      </c>
      <c r="M248" s="61" t="s">
        <v>615</v>
      </c>
      <c r="N248" s="62" t="s">
        <v>615</v>
      </c>
      <c r="O248" s="62" t="s">
        <v>615</v>
      </c>
      <c r="P248" s="62" t="s">
        <v>615</v>
      </c>
      <c r="Q248" s="210">
        <v>5</v>
      </c>
      <c r="R248" s="210">
        <v>5</v>
      </c>
    </row>
    <row r="249" spans="1:18" ht="15" customHeight="1" x14ac:dyDescent="0.2">
      <c r="A249" s="237" t="s">
        <v>1367</v>
      </c>
      <c r="B249" s="237" t="s">
        <v>1367</v>
      </c>
      <c r="C249" s="238" t="s">
        <v>1222</v>
      </c>
      <c r="D249" s="239"/>
      <c r="E249" s="239"/>
      <c r="F249" s="238" t="s">
        <v>1222</v>
      </c>
      <c r="G249" s="55" t="s">
        <v>1368</v>
      </c>
      <c r="H249" s="207">
        <v>2</v>
      </c>
      <c r="I249" s="59" t="s">
        <v>615</v>
      </c>
      <c r="J249" s="60">
        <v>39516.410000000003</v>
      </c>
      <c r="K249" s="60">
        <v>2.6</v>
      </c>
      <c r="L249" s="60">
        <v>2.6</v>
      </c>
      <c r="M249" s="61" t="s">
        <v>615</v>
      </c>
      <c r="N249" s="62" t="s">
        <v>615</v>
      </c>
      <c r="O249" s="62" t="s">
        <v>615</v>
      </c>
      <c r="P249" s="62" t="s">
        <v>615</v>
      </c>
      <c r="Q249" s="210">
        <v>5</v>
      </c>
      <c r="R249" s="210">
        <v>5</v>
      </c>
    </row>
    <row r="250" spans="1:18" ht="15" customHeight="1" x14ac:dyDescent="0.2">
      <c r="A250" s="237">
        <v>313</v>
      </c>
      <c r="B250" s="237">
        <v>313</v>
      </c>
      <c r="C250" s="238">
        <v>1300061636878</v>
      </c>
      <c r="D250" s="239"/>
      <c r="E250" s="239"/>
      <c r="F250" s="238" t="s">
        <v>1222</v>
      </c>
      <c r="G250" s="55" t="s">
        <v>1363</v>
      </c>
      <c r="H250" s="207">
        <v>2</v>
      </c>
      <c r="I250" s="59" t="s">
        <v>615</v>
      </c>
      <c r="J250" s="60">
        <v>54558.33</v>
      </c>
      <c r="K250" s="60">
        <v>3.97</v>
      </c>
      <c r="L250" s="60">
        <v>3.97</v>
      </c>
      <c r="M250" s="61" t="s">
        <v>615</v>
      </c>
      <c r="N250" s="62" t="s">
        <v>615</v>
      </c>
      <c r="O250" s="62" t="s">
        <v>615</v>
      </c>
      <c r="P250" s="62" t="s">
        <v>615</v>
      </c>
      <c r="Q250" s="210">
        <v>5</v>
      </c>
      <c r="R250" s="210">
        <v>5</v>
      </c>
    </row>
    <row r="251" spans="1:18" ht="15" customHeight="1" x14ac:dyDescent="0.2">
      <c r="A251" s="237" t="s">
        <v>1369</v>
      </c>
      <c r="B251" s="237" t="s">
        <v>1369</v>
      </c>
      <c r="C251" s="238" t="s">
        <v>1222</v>
      </c>
      <c r="D251" s="239" t="s">
        <v>1370</v>
      </c>
      <c r="E251" s="239" t="s">
        <v>1370</v>
      </c>
      <c r="F251" s="238"/>
      <c r="G251" s="55" t="s">
        <v>1371</v>
      </c>
      <c r="H251" s="207">
        <v>0</v>
      </c>
      <c r="I251" s="59" t="s">
        <v>615</v>
      </c>
      <c r="J251" s="60">
        <v>65.709999999999994</v>
      </c>
      <c r="K251" s="60">
        <v>2.2599999999999998</v>
      </c>
      <c r="L251" s="60">
        <v>2.2599999999999998</v>
      </c>
      <c r="M251" s="61" t="s">
        <v>615</v>
      </c>
      <c r="N251" s="62">
        <v>3944.9</v>
      </c>
      <c r="O251" s="62">
        <v>0.05</v>
      </c>
      <c r="P251" s="62">
        <v>0.05</v>
      </c>
      <c r="Q251" s="210">
        <v>5</v>
      </c>
      <c r="R251" s="210">
        <v>5</v>
      </c>
    </row>
    <row r="252" spans="1:18" ht="15" customHeight="1" x14ac:dyDescent="0.2">
      <c r="A252" s="237">
        <v>929</v>
      </c>
      <c r="B252" s="237">
        <v>929</v>
      </c>
      <c r="C252" s="238">
        <v>1300061654149</v>
      </c>
      <c r="D252" s="239">
        <v>959</v>
      </c>
      <c r="E252" s="239">
        <v>959</v>
      </c>
      <c r="F252" s="238">
        <v>1300061654158</v>
      </c>
      <c r="G252" s="55" t="s">
        <v>1372</v>
      </c>
      <c r="H252" s="207">
        <v>0</v>
      </c>
      <c r="I252" s="59" t="s">
        <v>615</v>
      </c>
      <c r="J252" s="60">
        <v>8.98</v>
      </c>
      <c r="K252" s="60">
        <v>2.67</v>
      </c>
      <c r="L252" s="60">
        <v>2.67</v>
      </c>
      <c r="M252" s="61" t="s">
        <v>615</v>
      </c>
      <c r="N252" s="62">
        <v>2692.61</v>
      </c>
      <c r="O252" s="62">
        <v>0.05</v>
      </c>
      <c r="P252" s="62">
        <v>0.05</v>
      </c>
      <c r="Q252" s="210">
        <v>5</v>
      </c>
      <c r="R252" s="210">
        <v>5</v>
      </c>
    </row>
    <row r="253" spans="1:18" ht="15" customHeight="1" x14ac:dyDescent="0.2">
      <c r="A253" s="237"/>
      <c r="B253" s="90"/>
      <c r="C253" s="238"/>
      <c r="D253" s="239"/>
      <c r="E253" s="239"/>
      <c r="F253" s="238"/>
      <c r="G253" s="55"/>
      <c r="H253" s="207"/>
      <c r="I253" s="59"/>
      <c r="J253" s="60"/>
      <c r="K253" s="60"/>
      <c r="L253" s="60"/>
      <c r="M253" s="61"/>
      <c r="N253" s="62"/>
      <c r="O253" s="62"/>
      <c r="P253" s="62"/>
      <c r="Q253" s="210">
        <v>5</v>
      </c>
      <c r="R253" s="210">
        <v>5</v>
      </c>
    </row>
    <row r="254" spans="1:18" ht="15" customHeight="1" x14ac:dyDescent="0.2">
      <c r="A254" s="237"/>
      <c r="B254" s="90"/>
      <c r="C254" s="238"/>
      <c r="D254" s="239"/>
      <c r="E254" s="90"/>
      <c r="F254" s="238"/>
      <c r="G254" s="55"/>
      <c r="H254" s="207"/>
      <c r="I254" s="59"/>
      <c r="J254" s="60"/>
      <c r="K254" s="60"/>
      <c r="L254" s="60"/>
      <c r="M254" s="61"/>
      <c r="N254" s="62"/>
      <c r="O254" s="62"/>
      <c r="P254" s="62"/>
      <c r="Q254" s="210">
        <v>5</v>
      </c>
      <c r="R254" s="210">
        <v>5</v>
      </c>
    </row>
    <row r="255" spans="1:18" ht="15" customHeight="1" x14ac:dyDescent="0.2">
      <c r="A255" s="237"/>
      <c r="B255" s="90"/>
      <c r="C255" s="238"/>
      <c r="D255" s="239"/>
      <c r="E255" s="90"/>
      <c r="F255" s="238"/>
      <c r="G255" s="55"/>
      <c r="H255" s="207"/>
      <c r="I255" s="59"/>
      <c r="J255" s="60"/>
      <c r="K255" s="60"/>
      <c r="L255" s="60"/>
      <c r="M255" s="61"/>
      <c r="N255" s="62"/>
      <c r="O255" s="62"/>
      <c r="P255" s="62"/>
      <c r="Q255" s="210">
        <v>5</v>
      </c>
      <c r="R255" s="210">
        <v>5</v>
      </c>
    </row>
    <row r="256" spans="1:18" ht="15" customHeight="1" x14ac:dyDescent="0.2">
      <c r="A256" s="237"/>
      <c r="B256" s="90"/>
      <c r="C256" s="238"/>
      <c r="D256" s="239"/>
      <c r="E256" s="90"/>
      <c r="F256" s="238"/>
      <c r="G256" s="55"/>
      <c r="H256" s="55"/>
      <c r="I256" s="59"/>
      <c r="J256" s="60"/>
      <c r="K256" s="60"/>
      <c r="L256" s="60"/>
      <c r="M256" s="61"/>
      <c r="N256" s="62"/>
      <c r="O256" s="62"/>
      <c r="P256" s="62"/>
    </row>
    <row r="257" spans="1:16" ht="15" customHeight="1" x14ac:dyDescent="0.2">
      <c r="A257" s="237"/>
      <c r="B257" s="90"/>
      <c r="C257" s="238"/>
      <c r="D257" s="239"/>
      <c r="E257" s="90"/>
      <c r="F257" s="238"/>
      <c r="G257" s="55"/>
      <c r="H257" s="55"/>
      <c r="I257" s="59"/>
      <c r="J257" s="60"/>
      <c r="K257" s="60"/>
      <c r="L257" s="60"/>
      <c r="M257" s="61"/>
      <c r="N257" s="62"/>
      <c r="O257" s="62"/>
      <c r="P257" s="62"/>
    </row>
  </sheetData>
  <autoFilter ref="A10:S255" xr:uid="{00000000-0001-0000-0200-000000000000}"/>
  <mergeCells count="12">
    <mergeCell ref="D7:F7"/>
    <mergeCell ref="D8:F8"/>
    <mergeCell ref="A5:C5"/>
    <mergeCell ref="A6:C6"/>
    <mergeCell ref="A7:C7"/>
    <mergeCell ref="A8:C8"/>
    <mergeCell ref="A4:F4"/>
    <mergeCell ref="D5:F5"/>
    <mergeCell ref="D6:F6"/>
    <mergeCell ref="C1:D1"/>
    <mergeCell ref="A2:P2"/>
    <mergeCell ref="F1:P1"/>
  </mergeCells>
  <phoneticPr fontId="6" type="noConversion"/>
  <hyperlinks>
    <hyperlink ref="A1" location="Overview!A1" display="Back to Overview" xr:uid="{00000000-0004-0000-0200-000000000000}"/>
  </hyperlinks>
  <pageMargins left="0.39370078740157483" right="0.35433070866141736" top="0.86614173228346458" bottom="0.55118110236220474" header="0.27559055118110237" footer="0.27559055118110237"/>
  <pageSetup paperSize="9" scale="57" fitToHeight="0" orientation="landscape" r:id="rId1"/>
  <headerFooter differentFirst="1" scaleWithDoc="0">
    <oddFooter>&amp;L&amp;8Note: The list of MPANs / MSIDs provided may be incomplete; the DNO reserves the right to apply the listed charges to any other MPANs / MSIDs associated with the site.&amp;R&amp;8&amp;P of &amp;N&amp;C&amp;1#&amp;"Calibri"&amp;12&amp;K008000Internal Use</oddFooter>
    <firstHeader>&amp;L
Annex 2 - Schedule of Charges for use of the Distribution System by Designated EHV Properties (including LDNOs with Designated EHV Properties/end-users).</firstHeader>
    <firstFooter>&amp;L&amp;8Note: The list of MPANs / MSIDs provided may be incomplete; the DNO reserves the right to apply the listed charges to any other MPANs / MSIDs associated with the site.&amp;R&amp;8&amp;P of &amp;N&amp;C&amp;1#&amp;"Calibri"&amp;12&amp;K008000Internal Use</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N254"/>
  <sheetViews>
    <sheetView topLeftCell="A120" zoomScale="90" zoomScaleNormal="90" zoomScaleSheetLayoutView="100" workbookViewId="0">
      <selection activeCell="B152" sqref="B152:C152"/>
    </sheetView>
  </sheetViews>
  <sheetFormatPr defaultColWidth="9.140625" defaultRowHeight="12.75" x14ac:dyDescent="0.2"/>
  <cols>
    <col min="1" max="1" width="14.7109375" style="49" customWidth="1"/>
    <col min="2" max="2" width="8.7109375" style="49" customWidth="1"/>
    <col min="3" max="3" width="15.7109375" style="56" bestFit="1" customWidth="1"/>
    <col min="4" max="4" width="50.7109375" style="56" customWidth="1"/>
    <col min="5" max="5" width="14.7109375" style="57" customWidth="1"/>
    <col min="6" max="7" width="14.7109375" style="58" customWidth="1"/>
    <col min="8" max="8" width="14.7109375" style="49" customWidth="1"/>
    <col min="9" max="9" width="15.5703125" style="49" customWidth="1"/>
    <col min="10" max="13" width="9.140625" style="49"/>
    <col min="14" max="14" width="9.42578125" style="49" bestFit="1" customWidth="1"/>
    <col min="15" max="16384" width="9.140625" style="49"/>
  </cols>
  <sheetData>
    <row r="1" spans="1:14" ht="66.75" customHeight="1" x14ac:dyDescent="0.2">
      <c r="A1" s="281" t="s">
        <v>94</v>
      </c>
      <c r="B1" s="281"/>
      <c r="C1" s="281"/>
      <c r="D1" s="281"/>
      <c r="E1" s="281"/>
      <c r="F1" s="281"/>
      <c r="G1" s="281"/>
      <c r="H1" s="281"/>
    </row>
    <row r="2" spans="1:14" s="50" customFormat="1" ht="25.5" customHeight="1" x14ac:dyDescent="0.2">
      <c r="A2" s="274" t="str">
        <f>Overview!B4&amp; " - Effective from "&amp;Overview!D4&amp;" - "&amp;Overview!E4&amp;" Designated EHV import charges"</f>
        <v>SP Manweb - Effective from 1 April 2027 - Final Designated EHV import charges</v>
      </c>
      <c r="B2" s="275"/>
      <c r="C2" s="275"/>
      <c r="D2" s="275"/>
      <c r="E2" s="275"/>
      <c r="F2" s="275"/>
      <c r="G2" s="275"/>
      <c r="H2" s="276"/>
    </row>
    <row r="3" spans="1:14" s="81" customFormat="1" ht="18" x14ac:dyDescent="0.2">
      <c r="A3" s="85"/>
      <c r="B3" s="85"/>
      <c r="C3" s="85"/>
      <c r="D3" s="86"/>
      <c r="E3" s="232"/>
      <c r="F3" s="232"/>
      <c r="G3" s="232"/>
      <c r="H3" s="232"/>
      <c r="I3" s="80"/>
      <c r="J3" s="80"/>
      <c r="K3" s="80"/>
      <c r="L3" s="80"/>
      <c r="M3" s="80"/>
      <c r="N3" s="80"/>
    </row>
    <row r="4" spans="1:14" ht="60.75" customHeight="1" x14ac:dyDescent="0.2">
      <c r="A4" s="51" t="s">
        <v>77</v>
      </c>
      <c r="B4" s="52" t="s">
        <v>1529</v>
      </c>
      <c r="C4" s="51" t="s">
        <v>61</v>
      </c>
      <c r="D4" s="53" t="s">
        <v>55</v>
      </c>
      <c r="E4" s="125" t="str">
        <f>'Annex 2 Designated EHV charges'!I10</f>
        <v>Import
Super Red
unit charge
(p/kWh)</v>
      </c>
      <c r="F4" s="125" t="str">
        <f>'Annex 2 Designated EHV charges'!J10</f>
        <v>Import
fixed charge
(p/day)</v>
      </c>
      <c r="G4" s="125" t="str">
        <f>'Annex 2 Designated EHV charges'!K10</f>
        <v>Import
capacity charge
(p/kVA/day)</v>
      </c>
      <c r="H4" s="125" t="str">
        <f>'Annex 2 Designated EHV charges'!L10</f>
        <v>Import
exceeded capacity charge
(p/kVA/day)</v>
      </c>
    </row>
    <row r="5" spans="1:14" ht="12.75" customHeight="1" x14ac:dyDescent="0.2">
      <c r="A5" s="91">
        <f t="array" ref="A5">IFERROR(INDEX('Annex 2 Designated EHV charges'!$A$11:$A$257, MATCH(0, IF(ISBLANK('Annex 2 Designated EHV charges'!$A$11:$A$257),1, COUNTIF(A$4:$A4, 'Annex 2 Designated EHV charges'!$A$11:$A$257)), 0)),"")</f>
        <v>800</v>
      </c>
      <c r="B5" s="91">
        <f>IF($A5="","",VLOOKUP($A5,'Annex 2 Designated EHV charges'!$A:$O,2,0))</f>
        <v>800</v>
      </c>
      <c r="C5" s="92">
        <f>IF($A5="","",VLOOKUP($A5,'Annex 2 Designated EHV charges'!$A:$O,3,0))</f>
        <v>1300060790694</v>
      </c>
      <c r="D5" s="91" t="str">
        <f>IF($A5="","",VLOOKUP($A5,'Annex 2 Designated EHV charges'!$A:$O,7,0))</f>
        <v>Cefyn Mawr</v>
      </c>
      <c r="E5" s="96" t="str">
        <f>IFERROR(IF(VLOOKUP($A5,'Annex 2 Designated EHV charges'!$A:$O,9,FALSE)=0,"",VLOOKUP($A5,'Annex 2 Designated EHV charges'!$A:$O,9,FALSE)),"")</f>
        <v>-</v>
      </c>
      <c r="F5" s="97">
        <f>IFERROR(IF(VLOOKUP($A5,'Annex 2 Designated EHV charges'!$A:$O,10,FALSE)=0,"",VLOOKUP($A5,'Annex 2 Designated EHV charges'!$A:$O,10,FALSE)),"")</f>
        <v>35.07</v>
      </c>
      <c r="G5" s="98">
        <f>IFERROR(IF(VLOOKUP($A5,'Annex 2 Designated EHV charges'!$A:$O,11,FALSE)=0,"",VLOOKUP($A5,'Annex 2 Designated EHV charges'!$A:$O,11,FALSE)),"")</f>
        <v>3.5</v>
      </c>
      <c r="H5" s="98">
        <f>IFERROR(IF(VLOOKUP($A5,'Annex 2 Designated EHV charges'!$A:$O,12,FALSE)=0,"",VLOOKUP($A5,'Annex 2 Designated EHV charges'!$A:$O,12,FALSE)),"")</f>
        <v>3.5</v>
      </c>
      <c r="I5" s="235"/>
    </row>
    <row r="6" spans="1:14" ht="12.75" customHeight="1" x14ac:dyDescent="0.2">
      <c r="A6" s="91">
        <f t="array" ref="A6">IFERROR(INDEX('Annex 2 Designated EHV charges'!$A$11:$A$257, MATCH(0, IF(ISBLANK('Annex 2 Designated EHV charges'!$A$11:$A$257),1, COUNTIF(A$4:$A5, 'Annex 2 Designated EHV charges'!$A$11:$A$257)), 0)),"")</f>
        <v>802</v>
      </c>
      <c r="B6" s="91">
        <f>IF($A6="","",VLOOKUP($A6,'Annex 2 Designated EHV charges'!$A:$O,2,0))</f>
        <v>802</v>
      </c>
      <c r="C6" s="92">
        <f>IF($A6="","",VLOOKUP($A6,'Annex 2 Designated EHV charges'!$A:$O,3,0))</f>
        <v>1300060773787</v>
      </c>
      <c r="D6" s="91" t="str">
        <f>IF($A6="","",VLOOKUP($A6,'Annex 2 Designated EHV charges'!$A:$O,7,0))</f>
        <v>Shotton Paper</v>
      </c>
      <c r="E6" s="96" t="str">
        <f>IFERROR(IF(VLOOKUP($A6,'Annex 2 Designated EHV charges'!$A:$O,9,FALSE)=0,"",VLOOKUP($A6,'Annex 2 Designated EHV charges'!$A:$O,9,FALSE)),"")</f>
        <v>-</v>
      </c>
      <c r="F6" s="97">
        <f>IFERROR(IF(VLOOKUP($A6,'Annex 2 Designated EHV charges'!$A:$O,10,FALSE)=0,"",VLOOKUP($A6,'Annex 2 Designated EHV charges'!$A:$O,10,FALSE)),"")</f>
        <v>240016.72</v>
      </c>
      <c r="G6" s="98">
        <f>IFERROR(IF(VLOOKUP($A6,'Annex 2 Designated EHV charges'!$A:$O,11,FALSE)=0,"",VLOOKUP($A6,'Annex 2 Designated EHV charges'!$A:$O,11,FALSE)),"")</f>
        <v>1.08</v>
      </c>
      <c r="H6" s="98">
        <f>IFERROR(IF(VLOOKUP($A6,'Annex 2 Designated EHV charges'!$A:$O,12,FALSE)=0,"",VLOOKUP($A6,'Annex 2 Designated EHV charges'!$A:$O,12,FALSE)),"")</f>
        <v>1.08</v>
      </c>
      <c r="I6" s="235"/>
    </row>
    <row r="7" spans="1:14" ht="12.75" customHeight="1" x14ac:dyDescent="0.2">
      <c r="A7" s="91">
        <f t="array" ref="A7">IFERROR(INDEX('Annex 2 Designated EHV charges'!$A$11:$A$257, MATCH(0, IF(ISBLANK('Annex 2 Designated EHV charges'!$A$11:$A$257),1, COUNTIF(A$4:$A6, 'Annex 2 Designated EHV charges'!$A$11:$A$257)), 0)),"")</f>
        <v>803</v>
      </c>
      <c r="B7" s="91">
        <f>IF($A7="","",VLOOKUP($A7,'Annex 2 Designated EHV charges'!$A:$O,2,0))</f>
        <v>803</v>
      </c>
      <c r="C7" s="92">
        <f>IF($A7="","",VLOOKUP($A7,'Annex 2 Designated EHV charges'!$A:$O,3,0))</f>
        <v>1300035361194</v>
      </c>
      <c r="D7" s="91" t="str">
        <f>IF($A7="","",VLOOKUP($A7,'Annex 2 Designated EHV charges'!$A:$O,7,0))</f>
        <v>Shell Stanlow</v>
      </c>
      <c r="E7" s="96" t="str">
        <f>IFERROR(IF(VLOOKUP($A7,'Annex 2 Designated EHV charges'!$A:$O,9,FALSE)=0,"",VLOOKUP($A7,'Annex 2 Designated EHV charges'!$A:$O,9,FALSE)),"")</f>
        <v>-</v>
      </c>
      <c r="F7" s="97">
        <f>IFERROR(IF(VLOOKUP($A7,'Annex 2 Designated EHV charges'!$A:$O,10,FALSE)=0,"",VLOOKUP($A7,'Annex 2 Designated EHV charges'!$A:$O,10,FALSE)),"")</f>
        <v>233567.46</v>
      </c>
      <c r="G7" s="98">
        <f>IFERROR(IF(VLOOKUP($A7,'Annex 2 Designated EHV charges'!$A:$O,11,FALSE)=0,"",VLOOKUP($A7,'Annex 2 Designated EHV charges'!$A:$O,11,FALSE)),"")</f>
        <v>3.21</v>
      </c>
      <c r="H7" s="98">
        <f>IFERROR(IF(VLOOKUP($A7,'Annex 2 Designated EHV charges'!$A:$O,12,FALSE)=0,"",VLOOKUP($A7,'Annex 2 Designated EHV charges'!$A:$O,12,FALSE)),"")</f>
        <v>3.21</v>
      </c>
      <c r="I7" s="235"/>
    </row>
    <row r="8" spans="1:14" ht="12.75" customHeight="1" x14ac:dyDescent="0.2">
      <c r="A8" s="91">
        <f t="array" ref="A8">IFERROR(INDEX('Annex 2 Designated EHV charges'!$A$11:$A$257, MATCH(0, IF(ISBLANK('Annex 2 Designated EHV charges'!$A$11:$A$257),1, COUNTIF(A$4:$A7, 'Annex 2 Designated EHV charges'!$A$11:$A$257)), 0)),"")</f>
        <v>804</v>
      </c>
      <c r="B8" s="91">
        <f>IF($A8="","",VLOOKUP($A8,'Annex 2 Designated EHV charges'!$A:$O,2,0))</f>
        <v>804</v>
      </c>
      <c r="C8" s="92">
        <f>IF($A8="","",VLOOKUP($A8,'Annex 2 Designated EHV charges'!$A:$O,3,0))</f>
        <v>1300035352942</v>
      </c>
      <c r="D8" s="91" t="str">
        <f>IF($A8="","",VLOOKUP($A8,'Annex 2 Designated EHV charges'!$A:$O,7,0))</f>
        <v>Jaguar &amp; Land Rover</v>
      </c>
      <c r="E8" s="96" t="str">
        <f>IFERROR(IF(VLOOKUP($A8,'Annex 2 Designated EHV charges'!$A:$O,9,FALSE)=0,"",VLOOKUP($A8,'Annex 2 Designated EHV charges'!$A:$O,9,FALSE)),"")</f>
        <v>-</v>
      </c>
      <c r="F8" s="97">
        <f>IFERROR(IF(VLOOKUP($A8,'Annex 2 Designated EHV charges'!$A:$O,10,FALSE)=0,"",VLOOKUP($A8,'Annex 2 Designated EHV charges'!$A:$O,10,FALSE)),"")</f>
        <v>242337.79</v>
      </c>
      <c r="G8" s="98">
        <f>IFERROR(IF(VLOOKUP($A8,'Annex 2 Designated EHV charges'!$A:$O,11,FALSE)=0,"",VLOOKUP($A8,'Annex 2 Designated EHV charges'!$A:$O,11,FALSE)),"")</f>
        <v>3.26</v>
      </c>
      <c r="H8" s="98">
        <f>IFERROR(IF(VLOOKUP($A8,'Annex 2 Designated EHV charges'!$A:$O,12,FALSE)=0,"",VLOOKUP($A8,'Annex 2 Designated EHV charges'!$A:$O,12,FALSE)),"")</f>
        <v>3.26</v>
      </c>
      <c r="I8" s="235"/>
    </row>
    <row r="9" spans="1:14" ht="12.75" customHeight="1" x14ac:dyDescent="0.2">
      <c r="A9" s="91">
        <f t="array" ref="A9">IFERROR(INDEX('Annex 2 Designated EHV charges'!$A$11:$A$257, MATCH(0, IF(ISBLANK('Annex 2 Designated EHV charges'!$A$11:$A$257),1, COUNTIF(A$4:$A8, 'Annex 2 Designated EHV charges'!$A$11:$A$257)), 0)),"")</f>
        <v>805</v>
      </c>
      <c r="B9" s="91">
        <f>IF($A9="","",VLOOKUP($A9,'Annex 2 Designated EHV charges'!$A:$O,2,0))</f>
        <v>805</v>
      </c>
      <c r="C9" s="92">
        <f>IF($A9="","",VLOOKUP($A9,'Annex 2 Designated EHV charges'!$A:$O,3,0))</f>
        <v>1300035359423</v>
      </c>
      <c r="D9" s="91" t="str">
        <f>IF($A9="","",VLOOKUP($A9,'Annex 2 Designated EHV charges'!$A:$O,7,0))</f>
        <v>Innospec</v>
      </c>
      <c r="E9" s="96" t="str">
        <f>IFERROR(IF(VLOOKUP($A9,'Annex 2 Designated EHV charges'!$A:$O,9,FALSE)=0,"",VLOOKUP($A9,'Annex 2 Designated EHV charges'!$A:$O,9,FALSE)),"")</f>
        <v>-</v>
      </c>
      <c r="F9" s="97">
        <f>IFERROR(IF(VLOOKUP($A9,'Annex 2 Designated EHV charges'!$A:$O,10,FALSE)=0,"",VLOOKUP($A9,'Annex 2 Designated EHV charges'!$A:$O,10,FALSE)),"")</f>
        <v>43609.23</v>
      </c>
      <c r="G9" s="98">
        <f>IFERROR(IF(VLOOKUP($A9,'Annex 2 Designated EHV charges'!$A:$O,11,FALSE)=0,"",VLOOKUP($A9,'Annex 2 Designated EHV charges'!$A:$O,11,FALSE)),"")</f>
        <v>2.1</v>
      </c>
      <c r="H9" s="98">
        <f>IFERROR(IF(VLOOKUP($A9,'Annex 2 Designated EHV charges'!$A:$O,12,FALSE)=0,"",VLOOKUP($A9,'Annex 2 Designated EHV charges'!$A:$O,12,FALSE)),"")</f>
        <v>2.1</v>
      </c>
      <c r="I9" s="235"/>
    </row>
    <row r="10" spans="1:14" ht="12.75" customHeight="1" x14ac:dyDescent="0.2">
      <c r="A10" s="91">
        <f t="array" ref="A10">IFERROR(INDEX('Annex 2 Designated EHV charges'!$A$11:$A$257, MATCH(0, IF(ISBLANK('Annex 2 Designated EHV charges'!$A$11:$A$257),1, COUNTIF(A$4:$A9, 'Annex 2 Designated EHV charges'!$A$11:$A$257)), 0)),"")</f>
        <v>807</v>
      </c>
      <c r="B10" s="91">
        <f>IF($A10="","",VLOOKUP($A10,'Annex 2 Designated EHV charges'!$A:$O,2,0))</f>
        <v>807</v>
      </c>
      <c r="C10" s="92">
        <f>IF($A10="","",VLOOKUP($A10,'Annex 2 Designated EHV charges'!$A:$O,3,0))</f>
        <v>1300035359752</v>
      </c>
      <c r="D10" s="91" t="str">
        <f>IF($A10="","",VLOOKUP($A10,'Annex 2 Designated EHV charges'!$A:$O,7,0))</f>
        <v>General Motors</v>
      </c>
      <c r="E10" s="96" t="str">
        <f>IFERROR(IF(VLOOKUP($A10,'Annex 2 Designated EHV charges'!$A:$O,9,FALSE)=0,"",VLOOKUP($A10,'Annex 2 Designated EHV charges'!$A:$O,9,FALSE)),"")</f>
        <v>-</v>
      </c>
      <c r="F10" s="97">
        <f>IFERROR(IF(VLOOKUP($A10,'Annex 2 Designated EHV charges'!$A:$O,10,FALSE)=0,"",VLOOKUP($A10,'Annex 2 Designated EHV charges'!$A:$O,10,FALSE)),"")</f>
        <v>129012</v>
      </c>
      <c r="G10" s="98">
        <f>IFERROR(IF(VLOOKUP($A10,'Annex 2 Designated EHV charges'!$A:$O,11,FALSE)=0,"",VLOOKUP($A10,'Annex 2 Designated EHV charges'!$A:$O,11,FALSE)),"")</f>
        <v>3.26</v>
      </c>
      <c r="H10" s="98">
        <f>IFERROR(IF(VLOOKUP($A10,'Annex 2 Designated EHV charges'!$A:$O,12,FALSE)=0,"",VLOOKUP($A10,'Annex 2 Designated EHV charges'!$A:$O,12,FALSE)),"")</f>
        <v>3.26</v>
      </c>
      <c r="I10" s="235"/>
    </row>
    <row r="11" spans="1:14" ht="12.75" customHeight="1" x14ac:dyDescent="0.2">
      <c r="A11" s="91">
        <f t="array" ref="A11">IFERROR(INDEX('Annex 2 Designated EHV charges'!$A$11:$A$257, MATCH(0, IF(ISBLANK('Annex 2 Designated EHV charges'!$A$11:$A$257),1, COUNTIF(A$4:$A10, 'Annex 2 Designated EHV charges'!$A$11:$A$257)), 0)),"")</f>
        <v>808</v>
      </c>
      <c r="B11" s="91">
        <f>IF($A11="","",VLOOKUP($A11,'Annex 2 Designated EHV charges'!$A:$O,2,0))</f>
        <v>808</v>
      </c>
      <c r="C11" s="92">
        <f>IF($A11="","",VLOOKUP($A11,'Annex 2 Designated EHV charges'!$A:$O,3,0))</f>
        <v>1300035360066</v>
      </c>
      <c r="D11" s="91" t="str">
        <f>IF($A11="","",VLOOKUP($A11,'Annex 2 Designated EHV charges'!$A:$O,7,0))</f>
        <v>TATA Steel</v>
      </c>
      <c r="E11" s="96" t="str">
        <f>IFERROR(IF(VLOOKUP($A11,'Annex 2 Designated EHV charges'!$A:$O,9,FALSE)=0,"",VLOOKUP($A11,'Annex 2 Designated EHV charges'!$A:$O,9,FALSE)),"")</f>
        <v>-</v>
      </c>
      <c r="F11" s="97">
        <f>IFERROR(IF(VLOOKUP($A11,'Annex 2 Designated EHV charges'!$A:$O,10,FALSE)=0,"",VLOOKUP($A11,'Annex 2 Designated EHV charges'!$A:$O,10,FALSE)),"")</f>
        <v>287863.86</v>
      </c>
      <c r="G11" s="98">
        <f>IFERROR(IF(VLOOKUP($A11,'Annex 2 Designated EHV charges'!$A:$O,11,FALSE)=0,"",VLOOKUP($A11,'Annex 2 Designated EHV charges'!$A:$O,11,FALSE)),"")</f>
        <v>2.73</v>
      </c>
      <c r="H11" s="98">
        <f>IFERROR(IF(VLOOKUP($A11,'Annex 2 Designated EHV charges'!$A:$O,12,FALSE)=0,"",VLOOKUP($A11,'Annex 2 Designated EHV charges'!$A:$O,12,FALSE)),"")</f>
        <v>2.73</v>
      </c>
      <c r="I11" s="235"/>
    </row>
    <row r="12" spans="1:14" ht="12.75" customHeight="1" x14ac:dyDescent="0.2">
      <c r="A12" s="91">
        <f t="array" ref="A12">IFERROR(INDEX('Annex 2 Designated EHV charges'!$A$11:$A$257, MATCH(0, IF(ISBLANK('Annex 2 Designated EHV charges'!$A$11:$A$257),1, COUNTIF(A$4:$A11, 'Annex 2 Designated EHV charges'!$A$11:$A$257)), 0)),"")</f>
        <v>809</v>
      </c>
      <c r="B12" s="91">
        <f>IF($A12="","",VLOOKUP($A12,'Annex 2 Designated EHV charges'!$A:$O,2,0))</f>
        <v>809</v>
      </c>
      <c r="C12" s="92">
        <f>IF($A12="","",VLOOKUP($A12,'Annex 2 Designated EHV charges'!$A:$O,3,0))</f>
        <v>1300035362480</v>
      </c>
      <c r="D12" s="91" t="str">
        <f>IF($A12="","",VLOOKUP($A12,'Annex 2 Designated EHV charges'!$A:$O,7,0))</f>
        <v>Urenco</v>
      </c>
      <c r="E12" s="96" t="str">
        <f>IFERROR(IF(VLOOKUP($A12,'Annex 2 Designated EHV charges'!$A:$O,9,FALSE)=0,"",VLOOKUP($A12,'Annex 2 Designated EHV charges'!$A:$O,9,FALSE)),"")</f>
        <v>-</v>
      </c>
      <c r="F12" s="97">
        <f>IFERROR(IF(VLOOKUP($A12,'Annex 2 Designated EHV charges'!$A:$O,10,FALSE)=0,"",VLOOKUP($A12,'Annex 2 Designated EHV charges'!$A:$O,10,FALSE)),"")</f>
        <v>229012.51</v>
      </c>
      <c r="G12" s="98">
        <f>IFERROR(IF(VLOOKUP($A12,'Annex 2 Designated EHV charges'!$A:$O,11,FALSE)=0,"",VLOOKUP($A12,'Annex 2 Designated EHV charges'!$A:$O,11,FALSE)),"")</f>
        <v>3.76</v>
      </c>
      <c r="H12" s="98">
        <f>IFERROR(IF(VLOOKUP($A12,'Annex 2 Designated EHV charges'!$A:$O,12,FALSE)=0,"",VLOOKUP($A12,'Annex 2 Designated EHV charges'!$A:$O,12,FALSE)),"")</f>
        <v>3.76</v>
      </c>
      <c r="I12" s="235"/>
    </row>
    <row r="13" spans="1:14" ht="12.75" customHeight="1" x14ac:dyDescent="0.2">
      <c r="A13" s="91">
        <f t="array" ref="A13">IFERROR(INDEX('Annex 2 Designated EHV charges'!$A$11:$A$257, MATCH(0, IF(ISBLANK('Annex 2 Designated EHV charges'!$A$11:$A$257),1, COUNTIF(A$4:$A12, 'Annex 2 Designated EHV charges'!$A$11:$A$257)), 0)),"")</f>
        <v>810</v>
      </c>
      <c r="B13" s="91">
        <f>IF($A13="","",VLOOKUP($A13,'Annex 2 Designated EHV charges'!$A:$O,2,0))</f>
        <v>810</v>
      </c>
      <c r="C13" s="92">
        <f>IF($A13="","",VLOOKUP($A13,'Annex 2 Designated EHV charges'!$A:$O,3,0))</f>
        <v>1300051694818</v>
      </c>
      <c r="D13" s="91" t="str">
        <f>IF($A13="","",VLOOKUP($A13,'Annex 2 Designated EHV charges'!$A:$O,7,0))</f>
        <v>Ineos Chlor Ltd (Lostock)</v>
      </c>
      <c r="E13" s="96" t="str">
        <f>IFERROR(IF(VLOOKUP($A13,'Annex 2 Designated EHV charges'!$A:$O,9,FALSE)=0,"",VLOOKUP($A13,'Annex 2 Designated EHV charges'!$A:$O,9,FALSE)),"")</f>
        <v>-</v>
      </c>
      <c r="F13" s="97">
        <f>IFERROR(IF(VLOOKUP($A13,'Annex 2 Designated EHV charges'!$A:$O,10,FALSE)=0,"",VLOOKUP($A13,'Annex 2 Designated EHV charges'!$A:$O,10,FALSE)),"")</f>
        <v>229012.51</v>
      </c>
      <c r="G13" s="98">
        <f>IFERROR(IF(VLOOKUP($A13,'Annex 2 Designated EHV charges'!$A:$O,11,FALSE)=0,"",VLOOKUP($A13,'Annex 2 Designated EHV charges'!$A:$O,11,FALSE)),"")</f>
        <v>1.72</v>
      </c>
      <c r="H13" s="98">
        <f>IFERROR(IF(VLOOKUP($A13,'Annex 2 Designated EHV charges'!$A:$O,12,FALSE)=0,"",VLOOKUP($A13,'Annex 2 Designated EHV charges'!$A:$O,12,FALSE)),"")</f>
        <v>1.72</v>
      </c>
      <c r="I13" s="235"/>
    </row>
    <row r="14" spans="1:14" ht="12.75" customHeight="1" x14ac:dyDescent="0.2">
      <c r="A14" s="91">
        <f t="array" ref="A14">IFERROR(INDEX('Annex 2 Designated EHV charges'!$A$11:$A$257, MATCH(0, IF(ISBLANK('Annex 2 Designated EHV charges'!$A$11:$A$257),1, COUNTIF(A$4:$A13, 'Annex 2 Designated EHV charges'!$A$11:$A$257)), 0)),"")</f>
        <v>811</v>
      </c>
      <c r="B14" s="91">
        <f>IF($A14="","",VLOOKUP($A14,'Annex 2 Designated EHV charges'!$A:$O,2,0))</f>
        <v>811</v>
      </c>
      <c r="C14" s="92">
        <f>IF($A14="","",VLOOKUP($A14,'Annex 2 Designated EHV charges'!$A:$O,3,0))</f>
        <v>1300060704073</v>
      </c>
      <c r="D14" s="91" t="str">
        <f>IF($A14="","",VLOOKUP($A14,'Annex 2 Designated EHV charges'!$A:$O,7,0))</f>
        <v>SafeGuard Bradwell</v>
      </c>
      <c r="E14" s="96" t="str">
        <f>IFERROR(IF(VLOOKUP($A14,'Annex 2 Designated EHV charges'!$A:$O,9,FALSE)=0,"",VLOOKUP($A14,'Annex 2 Designated EHV charges'!$A:$O,9,FALSE)),"")</f>
        <v>-</v>
      </c>
      <c r="F14" s="97">
        <f>IFERROR(IF(VLOOKUP($A14,'Annex 2 Designated EHV charges'!$A:$O,10,FALSE)=0,"",VLOOKUP($A14,'Annex 2 Designated EHV charges'!$A:$O,10,FALSE)),"")</f>
        <v>69.19</v>
      </c>
      <c r="G14" s="98">
        <f>IFERROR(IF(VLOOKUP($A14,'Annex 2 Designated EHV charges'!$A:$O,11,FALSE)=0,"",VLOOKUP($A14,'Annex 2 Designated EHV charges'!$A:$O,11,FALSE)),"")</f>
        <v>2.33</v>
      </c>
      <c r="H14" s="98">
        <f>IFERROR(IF(VLOOKUP($A14,'Annex 2 Designated EHV charges'!$A:$O,12,FALSE)=0,"",VLOOKUP($A14,'Annex 2 Designated EHV charges'!$A:$O,12,FALSE)),"")</f>
        <v>2.33</v>
      </c>
      <c r="I14" s="235"/>
    </row>
    <row r="15" spans="1:14" ht="12.75" customHeight="1" x14ac:dyDescent="0.2">
      <c r="A15" s="91">
        <f t="array" ref="A15">IFERROR(INDEX('Annex 2 Designated EHV charges'!$A$11:$A$257, MATCH(0, IF(ISBLANK('Annex 2 Designated EHV charges'!$A$11:$A$257),1, COUNTIF(A$4:$A14, 'Annex 2 Designated EHV charges'!$A$11:$A$257)), 0)),"")</f>
        <v>812</v>
      </c>
      <c r="B15" s="91">
        <f>IF($A15="","",VLOOKUP($A15,'Annex 2 Designated EHV charges'!$A:$O,2,0))</f>
        <v>812</v>
      </c>
      <c r="C15" s="92">
        <f>IF($A15="","",VLOOKUP($A15,'Annex 2 Designated EHV charges'!$A:$O,3,0))</f>
        <v>1300035356130</v>
      </c>
      <c r="D15" s="91" t="str">
        <f>IF($A15="","",VLOOKUP($A15,'Annex 2 Designated EHV charges'!$A:$O,7,0))</f>
        <v>Knauf Insulation</v>
      </c>
      <c r="E15" s="96" t="str">
        <f>IFERROR(IF(VLOOKUP($A15,'Annex 2 Designated EHV charges'!$A:$O,9,FALSE)=0,"",VLOOKUP($A15,'Annex 2 Designated EHV charges'!$A:$O,9,FALSE)),"")</f>
        <v>-</v>
      </c>
      <c r="F15" s="97">
        <f>IFERROR(IF(VLOOKUP($A15,'Annex 2 Designated EHV charges'!$A:$O,10,FALSE)=0,"",VLOOKUP($A15,'Annex 2 Designated EHV charges'!$A:$O,10,FALSE)),"")</f>
        <v>109353.55</v>
      </c>
      <c r="G15" s="98">
        <f>IFERROR(IF(VLOOKUP($A15,'Annex 2 Designated EHV charges'!$A:$O,11,FALSE)=0,"",VLOOKUP($A15,'Annex 2 Designated EHV charges'!$A:$O,11,FALSE)),"")</f>
        <v>5.18</v>
      </c>
      <c r="H15" s="98">
        <f>IFERROR(IF(VLOOKUP($A15,'Annex 2 Designated EHV charges'!$A:$O,12,FALSE)=0,"",VLOOKUP($A15,'Annex 2 Designated EHV charges'!$A:$O,12,FALSE)),"")</f>
        <v>5.18</v>
      </c>
      <c r="I15" s="235"/>
    </row>
    <row r="16" spans="1:14" ht="12.75" customHeight="1" x14ac:dyDescent="0.2">
      <c r="A16" s="91">
        <f t="array" ref="A16">IFERROR(INDEX('Annex 2 Designated EHV charges'!$A$11:$A$257, MATCH(0, IF(ISBLANK('Annex 2 Designated EHV charges'!$A$11:$A$257),1, COUNTIF(A$4:$A15, 'Annex 2 Designated EHV charges'!$A$11:$A$257)), 0)),"")</f>
        <v>813</v>
      </c>
      <c r="B16" s="91">
        <f>IF($A16="","",VLOOKUP($A16,'Annex 2 Designated EHV charges'!$A:$O,2,0))</f>
        <v>813</v>
      </c>
      <c r="C16" s="92">
        <f>IF($A16="","",VLOOKUP($A16,'Annex 2 Designated EHV charges'!$A:$O,3,0))</f>
        <v>1300035359585</v>
      </c>
      <c r="D16" s="91" t="str">
        <f>IF($A16="","",VLOOKUP($A16,'Annex 2 Designated EHV charges'!$A:$O,7,0))</f>
        <v>Air Products</v>
      </c>
      <c r="E16" s="96" t="str">
        <f>IFERROR(IF(VLOOKUP($A16,'Annex 2 Designated EHV charges'!$A:$O,9,FALSE)=0,"",VLOOKUP($A16,'Annex 2 Designated EHV charges'!$A:$O,9,FALSE)),"")</f>
        <v>-</v>
      </c>
      <c r="F16" s="97">
        <f>IFERROR(IF(VLOOKUP($A16,'Annex 2 Designated EHV charges'!$A:$O,10,FALSE)=0,"",VLOOKUP($A16,'Annex 2 Designated EHV charges'!$A:$O,10,FALSE)),"")</f>
        <v>15938.01</v>
      </c>
      <c r="G16" s="98">
        <f>IFERROR(IF(VLOOKUP($A16,'Annex 2 Designated EHV charges'!$A:$O,11,FALSE)=0,"",VLOOKUP($A16,'Annex 2 Designated EHV charges'!$A:$O,11,FALSE)),"")</f>
        <v>2.74</v>
      </c>
      <c r="H16" s="98">
        <f>IFERROR(IF(VLOOKUP($A16,'Annex 2 Designated EHV charges'!$A:$O,12,FALSE)=0,"",VLOOKUP($A16,'Annex 2 Designated EHV charges'!$A:$O,12,FALSE)),"")</f>
        <v>2.74</v>
      </c>
      <c r="I16" s="235"/>
    </row>
    <row r="17" spans="1:9" ht="12.75" customHeight="1" x14ac:dyDescent="0.2">
      <c r="A17" s="91">
        <f t="array" ref="A17">IFERROR(INDEX('Annex 2 Designated EHV charges'!$A$11:$A$257, MATCH(0, IF(ISBLANK('Annex 2 Designated EHV charges'!$A$11:$A$257),1, COUNTIF(A$4:$A16, 'Annex 2 Designated EHV charges'!$A$11:$A$257)), 0)),"")</f>
        <v>814</v>
      </c>
      <c r="B17" s="91">
        <f>IF($A17="","",VLOOKUP($A17,'Annex 2 Designated EHV charges'!$A:$O,2,0))</f>
        <v>814</v>
      </c>
      <c r="C17" s="92">
        <f>IF($A17="","",VLOOKUP($A17,'Annex 2 Designated EHV charges'!$A:$O,3,0))</f>
        <v>1300035359619</v>
      </c>
      <c r="D17" s="91" t="str">
        <f>IF($A17="","",VLOOKUP($A17,'Annex 2 Designated EHV charges'!$A:$O,7,0))</f>
        <v>Shell Chemicals</v>
      </c>
      <c r="E17" s="96" t="str">
        <f>IFERROR(IF(VLOOKUP($A17,'Annex 2 Designated EHV charges'!$A:$O,9,FALSE)=0,"",VLOOKUP($A17,'Annex 2 Designated EHV charges'!$A:$O,9,FALSE)),"")</f>
        <v>-</v>
      </c>
      <c r="F17" s="97">
        <f>IFERROR(IF(VLOOKUP($A17,'Annex 2 Designated EHV charges'!$A:$O,10,FALSE)=0,"",VLOOKUP($A17,'Annex 2 Designated EHV charges'!$A:$O,10,FALSE)),"")</f>
        <v>17947.46</v>
      </c>
      <c r="G17" s="98">
        <f>IFERROR(IF(VLOOKUP($A17,'Annex 2 Designated EHV charges'!$A:$O,11,FALSE)=0,"",VLOOKUP($A17,'Annex 2 Designated EHV charges'!$A:$O,11,FALSE)),"")</f>
        <v>2.46</v>
      </c>
      <c r="H17" s="98">
        <f>IFERROR(IF(VLOOKUP($A17,'Annex 2 Designated EHV charges'!$A:$O,12,FALSE)=0,"",VLOOKUP($A17,'Annex 2 Designated EHV charges'!$A:$O,12,FALSE)),"")</f>
        <v>2.46</v>
      </c>
      <c r="I17" s="235"/>
    </row>
    <row r="18" spans="1:9" ht="12.75" customHeight="1" x14ac:dyDescent="0.2">
      <c r="A18" s="91">
        <f t="array" ref="A18">IFERROR(INDEX('Annex 2 Designated EHV charges'!$A$11:$A$257, MATCH(0, IF(ISBLANK('Annex 2 Designated EHV charges'!$A$11:$A$257),1, COUNTIF(A$4:$A17, 'Annex 2 Designated EHV charges'!$A$11:$A$257)), 0)),"")</f>
        <v>816</v>
      </c>
      <c r="B18" s="91">
        <f>IF($A18="","",VLOOKUP($A18,'Annex 2 Designated EHV charges'!$A:$O,2,0))</f>
        <v>816</v>
      </c>
      <c r="C18" s="92">
        <f>IF($A18="","",VLOOKUP($A18,'Annex 2 Designated EHV charges'!$A:$O,3,0))</f>
        <v>1300053536398</v>
      </c>
      <c r="D18" s="91" t="str">
        <f>IF($A18="","",VLOOKUP($A18,'Annex 2 Designated EHV charges'!$A:$O,7,0))</f>
        <v>Castle Cement</v>
      </c>
      <c r="E18" s="96" t="str">
        <f>IFERROR(IF(VLOOKUP($A18,'Annex 2 Designated EHV charges'!$A:$O,9,FALSE)=0,"",VLOOKUP($A18,'Annex 2 Designated EHV charges'!$A:$O,9,FALSE)),"")</f>
        <v>-</v>
      </c>
      <c r="F18" s="97">
        <f>IFERROR(IF(VLOOKUP($A18,'Annex 2 Designated EHV charges'!$A:$O,10,FALSE)=0,"",VLOOKUP($A18,'Annex 2 Designated EHV charges'!$A:$O,10,FALSE)),"")</f>
        <v>230472.2</v>
      </c>
      <c r="G18" s="98">
        <f>IFERROR(IF(VLOOKUP($A18,'Annex 2 Designated EHV charges'!$A:$O,11,FALSE)=0,"",VLOOKUP($A18,'Annex 2 Designated EHV charges'!$A:$O,11,FALSE)),"")</f>
        <v>3.37</v>
      </c>
      <c r="H18" s="98">
        <f>IFERROR(IF(VLOOKUP($A18,'Annex 2 Designated EHV charges'!$A:$O,12,FALSE)=0,"",VLOOKUP($A18,'Annex 2 Designated EHV charges'!$A:$O,12,FALSE)),"")</f>
        <v>3.37</v>
      </c>
      <c r="I18" s="235"/>
    </row>
    <row r="19" spans="1:9" ht="12.75" customHeight="1" x14ac:dyDescent="0.2">
      <c r="A19" s="91">
        <f t="array" ref="A19">IFERROR(INDEX('Annex 2 Designated EHV charges'!$A$11:$A$257, MATCH(0, IF(ISBLANK('Annex 2 Designated EHV charges'!$A$11:$A$257),1, COUNTIF(A$4:$A18, 'Annex 2 Designated EHV charges'!$A$11:$A$257)), 0)),"")</f>
        <v>817</v>
      </c>
      <c r="B19" s="91">
        <f>IF($A19="","",VLOOKUP($A19,'Annex 2 Designated EHV charges'!$A:$O,2,0))</f>
        <v>817</v>
      </c>
      <c r="C19" s="92">
        <f>IF($A19="","",VLOOKUP($A19,'Annex 2 Designated EHV charges'!$A:$O,3,0))</f>
        <v>1300035361992</v>
      </c>
      <c r="D19" s="91" t="str">
        <f>IF($A19="","",VLOOKUP($A19,'Annex 2 Designated EHV charges'!$A:$O,7,0))</f>
        <v>Kronospan</v>
      </c>
      <c r="E19" s="96" t="str">
        <f>IFERROR(IF(VLOOKUP($A19,'Annex 2 Designated EHV charges'!$A:$O,9,FALSE)=0,"",VLOOKUP($A19,'Annex 2 Designated EHV charges'!$A:$O,9,FALSE)),"")</f>
        <v>-</v>
      </c>
      <c r="F19" s="97">
        <f>IFERROR(IF(VLOOKUP($A19,'Annex 2 Designated EHV charges'!$A:$O,10,FALSE)=0,"",VLOOKUP($A19,'Annex 2 Designated EHV charges'!$A:$O,10,FALSE)),"")</f>
        <v>232355.90348285486</v>
      </c>
      <c r="G19" s="98">
        <f>IFERROR(IF(VLOOKUP($A19,'Annex 2 Designated EHV charges'!$A:$O,11,FALSE)=0,"",VLOOKUP($A19,'Annex 2 Designated EHV charges'!$A:$O,11,FALSE)),"")</f>
        <v>2.93</v>
      </c>
      <c r="H19" s="98">
        <f>IFERROR(IF(VLOOKUP($A19,'Annex 2 Designated EHV charges'!$A:$O,12,FALSE)=0,"",VLOOKUP($A19,'Annex 2 Designated EHV charges'!$A:$O,12,FALSE)),"")</f>
        <v>2.97</v>
      </c>
      <c r="I19" s="235"/>
    </row>
    <row r="20" spans="1:9" ht="12.75" customHeight="1" x14ac:dyDescent="0.2">
      <c r="A20" s="91">
        <f t="array" ref="A20">IFERROR(INDEX('Annex 2 Designated EHV charges'!$A$11:$A$257, MATCH(0, IF(ISBLANK('Annex 2 Designated EHV charges'!$A$11:$A$257),1, COUNTIF(A$4:$A19, 'Annex 2 Designated EHV charges'!$A$11:$A$257)), 0)),"")</f>
        <v>818</v>
      </c>
      <c r="B20" s="91">
        <f>IF($A20="","",VLOOKUP($A20,'Annex 2 Designated EHV charges'!$A:$O,2,0))</f>
        <v>818</v>
      </c>
      <c r="C20" s="92">
        <f>IF($A20="","",VLOOKUP($A20,'Annex 2 Designated EHV charges'!$A:$O,3,0))</f>
        <v>1300060748460</v>
      </c>
      <c r="D20" s="91" t="str">
        <f>IF($A20="","",VLOOKUP($A20,'Annex 2 Designated EHV charges'!$A:$O,7,0))</f>
        <v>Pilkington's STOR</v>
      </c>
      <c r="E20" s="96" t="str">
        <f>IFERROR(IF(VLOOKUP($A20,'Annex 2 Designated EHV charges'!$A:$O,9,FALSE)=0,"",VLOOKUP($A20,'Annex 2 Designated EHV charges'!$A:$O,9,FALSE)),"")</f>
        <v>-</v>
      </c>
      <c r="F20" s="97">
        <f>IFERROR(IF(VLOOKUP($A20,'Annex 2 Designated EHV charges'!$A:$O,10,FALSE)=0,"",VLOOKUP($A20,'Annex 2 Designated EHV charges'!$A:$O,10,FALSE)),"")</f>
        <v>148.80000000000001</v>
      </c>
      <c r="G20" s="98">
        <f>IFERROR(IF(VLOOKUP($A20,'Annex 2 Designated EHV charges'!$A:$O,11,FALSE)=0,"",VLOOKUP($A20,'Annex 2 Designated EHV charges'!$A:$O,11,FALSE)),"")</f>
        <v>2.3199999999999998</v>
      </c>
      <c r="H20" s="98">
        <f>IFERROR(IF(VLOOKUP($A20,'Annex 2 Designated EHV charges'!$A:$O,12,FALSE)=0,"",VLOOKUP($A20,'Annex 2 Designated EHV charges'!$A:$O,12,FALSE)),"")</f>
        <v>2.3199999999999998</v>
      </c>
      <c r="I20" s="235"/>
    </row>
    <row r="21" spans="1:9" ht="12.75" customHeight="1" x14ac:dyDescent="0.2">
      <c r="A21" s="91">
        <f t="array" ref="A21">IFERROR(INDEX('Annex 2 Designated EHV charges'!$A$11:$A$257, MATCH(0, IF(ISBLANK('Annex 2 Designated EHV charges'!$A$11:$A$257),1, COUNTIF(A$4:$A20, 'Annex 2 Designated EHV charges'!$A$11:$A$257)), 0)),"")</f>
        <v>820</v>
      </c>
      <c r="B21" s="91">
        <f>IF($A21="","",VLOOKUP($A21,'Annex 2 Designated EHV charges'!$A:$O,2,0))</f>
        <v>820</v>
      </c>
      <c r="C21" s="92">
        <f>IF($A21="","",VLOOKUP($A21,'Annex 2 Designated EHV charges'!$A:$O,3,0))</f>
        <v>1300060563740</v>
      </c>
      <c r="D21" s="91" t="str">
        <f>IF($A21="","",VLOOKUP($A21,'Annex 2 Designated EHV charges'!$A:$O,7,0))</f>
        <v>Tyn dryfol PV</v>
      </c>
      <c r="E21" s="96" t="str">
        <f>IFERROR(IF(VLOOKUP($A21,'Annex 2 Designated EHV charges'!$A:$O,9,FALSE)=0,"",VLOOKUP($A21,'Annex 2 Designated EHV charges'!$A:$O,9,FALSE)),"")</f>
        <v>-</v>
      </c>
      <c r="F21" s="97">
        <f>IFERROR(IF(VLOOKUP($A21,'Annex 2 Designated EHV charges'!$A:$O,10,FALSE)=0,"",VLOOKUP($A21,'Annex 2 Designated EHV charges'!$A:$O,10,FALSE)),"")</f>
        <v>12.31</v>
      </c>
      <c r="G21" s="98">
        <f>IFERROR(IF(VLOOKUP($A21,'Annex 2 Designated EHV charges'!$A:$O,11,FALSE)=0,"",VLOOKUP($A21,'Annex 2 Designated EHV charges'!$A:$O,11,FALSE)),"")</f>
        <v>1.4</v>
      </c>
      <c r="H21" s="98">
        <f>IFERROR(IF(VLOOKUP($A21,'Annex 2 Designated EHV charges'!$A:$O,12,FALSE)=0,"",VLOOKUP($A21,'Annex 2 Designated EHV charges'!$A:$O,12,FALSE)),"")</f>
        <v>1.4</v>
      </c>
      <c r="I21" s="235"/>
    </row>
    <row r="22" spans="1:9" ht="12.75" customHeight="1" x14ac:dyDescent="0.2">
      <c r="A22" s="91">
        <f t="array" ref="A22">IFERROR(INDEX('Annex 2 Designated EHV charges'!$A$11:$A$257, MATCH(0, IF(ISBLANK('Annex 2 Designated EHV charges'!$A$11:$A$257),1, COUNTIF(A$4:$A21, 'Annex 2 Designated EHV charges'!$A$11:$A$257)), 0)),"")</f>
        <v>821</v>
      </c>
      <c r="B22" s="91">
        <f>IF($A22="","",VLOOKUP($A22,'Annex 2 Designated EHV charges'!$A:$O,2,0))</f>
        <v>821</v>
      </c>
      <c r="C22" s="92">
        <f>IF($A22="","",VLOOKUP($A22,'Annex 2 Designated EHV charges'!$A:$O,3,0))</f>
        <v>1300035367967</v>
      </c>
      <c r="D22" s="91" t="str">
        <f>IF($A22="","",VLOOKUP($A22,'Annex 2 Designated EHV charges'!$A:$O,7,0))</f>
        <v>BHP</v>
      </c>
      <c r="E22" s="96" t="str">
        <f>IFERROR(IF(VLOOKUP($A22,'Annex 2 Designated EHV charges'!$A:$O,9,FALSE)=0,"",VLOOKUP($A22,'Annex 2 Designated EHV charges'!$A:$O,9,FALSE)),"")</f>
        <v>-</v>
      </c>
      <c r="F22" s="97">
        <f>IFERROR(IF(VLOOKUP($A22,'Annex 2 Designated EHV charges'!$A:$O,10,FALSE)=0,"",VLOOKUP($A22,'Annex 2 Designated EHV charges'!$A:$O,10,FALSE)),"")</f>
        <v>56506.826765460399</v>
      </c>
      <c r="G22" s="98">
        <f>IFERROR(IF(VLOOKUP($A22,'Annex 2 Designated EHV charges'!$A:$O,11,FALSE)=0,"",VLOOKUP($A22,'Annex 2 Designated EHV charges'!$A:$O,11,FALSE)),"")</f>
        <v>1.87</v>
      </c>
      <c r="H22" s="98">
        <f>IFERROR(IF(VLOOKUP($A22,'Annex 2 Designated EHV charges'!$A:$O,12,FALSE)=0,"",VLOOKUP($A22,'Annex 2 Designated EHV charges'!$A:$O,12,FALSE)),"")</f>
        <v>1.87</v>
      </c>
      <c r="I22" s="235"/>
    </row>
    <row r="23" spans="1:9" ht="12.75" customHeight="1" x14ac:dyDescent="0.2">
      <c r="A23" s="91">
        <f t="array" ref="A23">IFERROR(INDEX('Annex 2 Designated EHV charges'!$A$11:$A$257, MATCH(0, IF(ISBLANK('Annex 2 Designated EHV charges'!$A$11:$A$257),1, COUNTIF(A$4:$A22, 'Annex 2 Designated EHV charges'!$A$11:$A$257)), 0)),"")</f>
        <v>822</v>
      </c>
      <c r="B23" s="91">
        <f>IF($A23="","",VLOOKUP($A23,'Annex 2 Designated EHV charges'!$A:$O,2,0))</f>
        <v>822</v>
      </c>
      <c r="C23" s="92">
        <f>IF($A23="","",VLOOKUP($A23,'Annex 2 Designated EHV charges'!$A:$O,3,0))</f>
        <v>1300060251601</v>
      </c>
      <c r="D23" s="91" t="str">
        <f>IF($A23="","",VLOOKUP($A23,'Annex 2 Designated EHV charges'!$A:$O,7,0))</f>
        <v>Hole House Farm</v>
      </c>
      <c r="E23" s="96" t="str">
        <f>IFERROR(IF(VLOOKUP($A23,'Annex 2 Designated EHV charges'!$A:$O,9,FALSE)=0,"",VLOOKUP($A23,'Annex 2 Designated EHV charges'!$A:$O,9,FALSE)),"")</f>
        <v>-</v>
      </c>
      <c r="F23" s="97">
        <f>IFERROR(IF(VLOOKUP($A23,'Annex 2 Designated EHV charges'!$A:$O,10,FALSE)=0,"",VLOOKUP($A23,'Annex 2 Designated EHV charges'!$A:$O,10,FALSE)),"")</f>
        <v>121342.64</v>
      </c>
      <c r="G23" s="98">
        <f>IFERROR(IF(VLOOKUP($A23,'Annex 2 Designated EHV charges'!$A:$O,11,FALSE)=0,"",VLOOKUP($A23,'Annex 2 Designated EHV charges'!$A:$O,11,FALSE)),"")</f>
        <v>4.05</v>
      </c>
      <c r="H23" s="98">
        <f>IFERROR(IF(VLOOKUP($A23,'Annex 2 Designated EHV charges'!$A:$O,12,FALSE)=0,"",VLOOKUP($A23,'Annex 2 Designated EHV charges'!$A:$O,12,FALSE)),"")</f>
        <v>4.05</v>
      </c>
      <c r="I23" s="235"/>
    </row>
    <row r="24" spans="1:9" ht="12.75" customHeight="1" x14ac:dyDescent="0.2">
      <c r="A24" s="91">
        <f t="array" ref="A24">IFERROR(INDEX('Annex 2 Designated EHV charges'!$A$11:$A$257, MATCH(0, IF(ISBLANK('Annex 2 Designated EHV charges'!$A$11:$A$257),1, COUNTIF(A$4:$A23, 'Annex 2 Designated EHV charges'!$A$11:$A$257)), 0)),"")</f>
        <v>823</v>
      </c>
      <c r="B24" s="91">
        <f>IF($A24="","",VLOOKUP($A24,'Annex 2 Designated EHV charges'!$A:$O,2,0))</f>
        <v>823</v>
      </c>
      <c r="C24" s="92">
        <f>IF($A24="","",VLOOKUP($A24,'Annex 2 Designated EHV charges'!$A:$O,3,0))</f>
        <v>1300060652610</v>
      </c>
      <c r="D24" s="91" t="str">
        <f>IF($A24="","",VLOOKUP($A24,'Annex 2 Designated EHV charges'!$A:$O,7,0))</f>
        <v>Williams Farm Solar Park</v>
      </c>
      <c r="E24" s="96" t="str">
        <f>IFERROR(IF(VLOOKUP($A24,'Annex 2 Designated EHV charges'!$A:$O,9,FALSE)=0,"",VLOOKUP($A24,'Annex 2 Designated EHV charges'!$A:$O,9,FALSE)),"")</f>
        <v>-</v>
      </c>
      <c r="F24" s="97">
        <f>IFERROR(IF(VLOOKUP($A24,'Annex 2 Designated EHV charges'!$A:$O,10,FALSE)=0,"",VLOOKUP($A24,'Annex 2 Designated EHV charges'!$A:$O,10,FALSE)),"")</f>
        <v>10.34</v>
      </c>
      <c r="G24" s="98">
        <f>IFERROR(IF(VLOOKUP($A24,'Annex 2 Designated EHV charges'!$A:$O,11,FALSE)=0,"",VLOOKUP($A24,'Annex 2 Designated EHV charges'!$A:$O,11,FALSE)),"")</f>
        <v>1.93</v>
      </c>
      <c r="H24" s="98">
        <f>IFERROR(IF(VLOOKUP($A24,'Annex 2 Designated EHV charges'!$A:$O,12,FALSE)=0,"",VLOOKUP($A24,'Annex 2 Designated EHV charges'!$A:$O,12,FALSE)),"")</f>
        <v>1.93</v>
      </c>
      <c r="I24" s="235"/>
    </row>
    <row r="25" spans="1:9" ht="12.75" customHeight="1" x14ac:dyDescent="0.2">
      <c r="A25" s="91">
        <f t="array" ref="A25">IFERROR(INDEX('Annex 2 Designated EHV charges'!$A$11:$A$257, MATCH(0, IF(ISBLANK('Annex 2 Designated EHV charges'!$A$11:$A$257),1, COUNTIF(A$4:$A24, 'Annex 2 Designated EHV charges'!$A$11:$A$257)), 0)),"")</f>
        <v>824</v>
      </c>
      <c r="B25" s="91">
        <f>IF($A25="","",VLOOKUP($A25,'Annex 2 Designated EHV charges'!$A:$O,2,0))</f>
        <v>824</v>
      </c>
      <c r="C25" s="92">
        <f>IF($A25="","",VLOOKUP($A25,'Annex 2 Designated EHV charges'!$A:$O,3,0))</f>
        <v>1300054940674</v>
      </c>
      <c r="D25" s="91" t="str">
        <f>IF($A25="","",VLOOKUP($A25,'Annex 2 Designated EHV charges'!$A:$O,7,0))</f>
        <v>Port of Liverpool</v>
      </c>
      <c r="E25" s="96" t="str">
        <f>IFERROR(IF(VLOOKUP($A25,'Annex 2 Designated EHV charges'!$A:$O,9,FALSE)=0,"",VLOOKUP($A25,'Annex 2 Designated EHV charges'!$A:$O,9,FALSE)),"")</f>
        <v>-</v>
      </c>
      <c r="F25" s="97">
        <f>IFERROR(IF(VLOOKUP($A25,'Annex 2 Designated EHV charges'!$A:$O,10,FALSE)=0,"",VLOOKUP($A25,'Annex 2 Designated EHV charges'!$A:$O,10,FALSE)),"")</f>
        <v>42.31</v>
      </c>
      <c r="G25" s="98">
        <f>IFERROR(IF(VLOOKUP($A25,'Annex 2 Designated EHV charges'!$A:$O,11,FALSE)=0,"",VLOOKUP($A25,'Annex 2 Designated EHV charges'!$A:$O,11,FALSE)),"")</f>
        <v>1.49</v>
      </c>
      <c r="H25" s="98">
        <f>IFERROR(IF(VLOOKUP($A25,'Annex 2 Designated EHV charges'!$A:$O,12,FALSE)=0,"",VLOOKUP($A25,'Annex 2 Designated EHV charges'!$A:$O,12,FALSE)),"")</f>
        <v>1.49</v>
      </c>
      <c r="I25" s="235"/>
    </row>
    <row r="26" spans="1:9" ht="12.75" customHeight="1" x14ac:dyDescent="0.2">
      <c r="A26" s="91">
        <f t="array" ref="A26">IFERROR(INDEX('Annex 2 Designated EHV charges'!$A$11:$A$257, MATCH(0, IF(ISBLANK('Annex 2 Designated EHV charges'!$A$11:$A$257),1, COUNTIF(A$4:$A25, 'Annex 2 Designated EHV charges'!$A$11:$A$257)), 0)),"")</f>
        <v>825</v>
      </c>
      <c r="B26" s="91">
        <f>IF($A26="","",VLOOKUP($A26,'Annex 2 Designated EHV charges'!$A:$O,2,0))</f>
        <v>825</v>
      </c>
      <c r="C26" s="92">
        <f>IF($A26="","",VLOOKUP($A26,'Annex 2 Designated EHV charges'!$A:$O,3,0))</f>
        <v>1300060784130</v>
      </c>
      <c r="D26" s="91" t="str">
        <f>IF($A26="","",VLOOKUP($A26,'Annex 2 Designated EHV charges'!$A:$O,7,0))</f>
        <v>Booston Wood</v>
      </c>
      <c r="E26" s="96" t="str">
        <f>IFERROR(IF(VLOOKUP($A26,'Annex 2 Designated EHV charges'!$A:$O,9,FALSE)=0,"",VLOOKUP($A26,'Annex 2 Designated EHV charges'!$A:$O,9,FALSE)),"")</f>
        <v>-</v>
      </c>
      <c r="F26" s="97">
        <f>IFERROR(IF(VLOOKUP($A26,'Annex 2 Designated EHV charges'!$A:$O,10,FALSE)=0,"",VLOOKUP($A26,'Annex 2 Designated EHV charges'!$A:$O,10,FALSE)),"")</f>
        <v>1963.01</v>
      </c>
      <c r="G26" s="98">
        <f>IFERROR(IF(VLOOKUP($A26,'Annex 2 Designated EHV charges'!$A:$O,11,FALSE)=0,"",VLOOKUP($A26,'Annex 2 Designated EHV charges'!$A:$O,11,FALSE)),"")</f>
        <v>1.73</v>
      </c>
      <c r="H26" s="98">
        <f>IFERROR(IF(VLOOKUP($A26,'Annex 2 Designated EHV charges'!$A:$O,12,FALSE)=0,"",VLOOKUP($A26,'Annex 2 Designated EHV charges'!$A:$O,12,FALSE)),"")</f>
        <v>1.73</v>
      </c>
      <c r="I26" s="235"/>
    </row>
    <row r="27" spans="1:9" ht="12.75" customHeight="1" x14ac:dyDescent="0.2">
      <c r="A27" s="91">
        <f t="array" ref="A27">IFERROR(INDEX('Annex 2 Designated EHV charges'!$A$11:$A$257, MATCH(0, IF(ISBLANK('Annex 2 Designated EHV charges'!$A$11:$A$257),1, COUNTIF(A$4:$A26, 'Annex 2 Designated EHV charges'!$A$11:$A$257)), 0)),"")</f>
        <v>826</v>
      </c>
      <c r="B27" s="91">
        <f>IF($A27="","",VLOOKUP($A27,'Annex 2 Designated EHV charges'!$A:$O,2,0))</f>
        <v>826</v>
      </c>
      <c r="C27" s="92">
        <f>IF($A27="","",VLOOKUP($A27,'Annex 2 Designated EHV charges'!$A:$O,3,0))</f>
        <v>1300060579173</v>
      </c>
      <c r="D27" s="91" t="str">
        <f>IF($A27="","",VLOOKUP($A27,'Annex 2 Designated EHV charges'!$A:$O,7,0))</f>
        <v>Combermere Abbey PV</v>
      </c>
      <c r="E27" s="96" t="str">
        <f>IFERROR(IF(VLOOKUP($A27,'Annex 2 Designated EHV charges'!$A:$O,9,FALSE)=0,"",VLOOKUP($A27,'Annex 2 Designated EHV charges'!$A:$O,9,FALSE)),"")</f>
        <v>-</v>
      </c>
      <c r="F27" s="97">
        <f>IFERROR(IF(VLOOKUP($A27,'Annex 2 Designated EHV charges'!$A:$O,10,FALSE)=0,"",VLOOKUP($A27,'Annex 2 Designated EHV charges'!$A:$O,10,FALSE)),"")</f>
        <v>21.87</v>
      </c>
      <c r="G27" s="98">
        <f>IFERROR(IF(VLOOKUP($A27,'Annex 2 Designated EHV charges'!$A:$O,11,FALSE)=0,"",VLOOKUP($A27,'Annex 2 Designated EHV charges'!$A:$O,11,FALSE)),"")</f>
        <v>2.38</v>
      </c>
      <c r="H27" s="98">
        <f>IFERROR(IF(VLOOKUP($A27,'Annex 2 Designated EHV charges'!$A:$O,12,FALSE)=0,"",VLOOKUP($A27,'Annex 2 Designated EHV charges'!$A:$O,12,FALSE)),"")</f>
        <v>2.38</v>
      </c>
      <c r="I27" s="235"/>
    </row>
    <row r="28" spans="1:9" ht="12.75" customHeight="1" x14ac:dyDescent="0.2">
      <c r="A28" s="91">
        <f t="array" ref="A28">IFERROR(INDEX('Annex 2 Designated EHV charges'!$A$11:$A$257, MATCH(0, IF(ISBLANK('Annex 2 Designated EHV charges'!$A$11:$A$257),1, COUNTIF(A$4:$A27, 'Annex 2 Designated EHV charges'!$A$11:$A$257)), 0)),"")</f>
        <v>827</v>
      </c>
      <c r="B28" s="91">
        <f>IF($A28="","",VLOOKUP($A28,'Annex 2 Designated EHV charges'!$A:$O,2,0))</f>
        <v>827</v>
      </c>
      <c r="C28" s="92">
        <f>IF($A28="","",VLOOKUP($A28,'Annex 2 Designated EHV charges'!$A:$O,3,0))</f>
        <v>1300052785147</v>
      </c>
      <c r="D28" s="91" t="str">
        <f>IF($A28="","",VLOOKUP($A28,'Annex 2 Designated EHV charges'!$A:$O,7,0))</f>
        <v>Kimberley Clark</v>
      </c>
      <c r="E28" s="96" t="str">
        <f>IFERROR(IF(VLOOKUP($A28,'Annex 2 Designated EHV charges'!$A:$O,9,FALSE)=0,"",VLOOKUP($A28,'Annex 2 Designated EHV charges'!$A:$O,9,FALSE)),"")</f>
        <v>-</v>
      </c>
      <c r="F28" s="97">
        <f>IFERROR(IF(VLOOKUP($A28,'Annex 2 Designated EHV charges'!$A:$O,10,FALSE)=0,"",VLOOKUP($A28,'Annex 2 Designated EHV charges'!$A:$O,10,FALSE)),"")</f>
        <v>44265.39</v>
      </c>
      <c r="G28" s="98">
        <f>IFERROR(IF(VLOOKUP($A28,'Annex 2 Designated EHV charges'!$A:$O,11,FALSE)=0,"",VLOOKUP($A28,'Annex 2 Designated EHV charges'!$A:$O,11,FALSE)),"")</f>
        <v>4.5</v>
      </c>
      <c r="H28" s="98">
        <f>IFERROR(IF(VLOOKUP($A28,'Annex 2 Designated EHV charges'!$A:$O,12,FALSE)=0,"",VLOOKUP($A28,'Annex 2 Designated EHV charges'!$A:$O,12,FALSE)),"")</f>
        <v>4.5</v>
      </c>
      <c r="I28" s="235"/>
    </row>
    <row r="29" spans="1:9" ht="12.75" customHeight="1" x14ac:dyDescent="0.2">
      <c r="A29" s="91">
        <f t="array" ref="A29">IFERROR(INDEX('Annex 2 Designated EHV charges'!$A$11:$A$257, MATCH(0, IF(ISBLANK('Annex 2 Designated EHV charges'!$A$11:$A$257),1, COUNTIF(A$4:$A28, 'Annex 2 Designated EHV charges'!$A$11:$A$257)), 0)),"")</f>
        <v>828</v>
      </c>
      <c r="B29" s="91">
        <f>IF($A29="","",VLOOKUP($A29,'Annex 2 Designated EHV charges'!$A:$O,2,0))</f>
        <v>828</v>
      </c>
      <c r="C29" s="92">
        <f>IF($A29="","",VLOOKUP($A29,'Annex 2 Designated EHV charges'!$A:$O,3,0))</f>
        <v>1300060075390</v>
      </c>
      <c r="D29" s="91" t="str">
        <f>IF($A29="","",VLOOKUP($A29,'Annex 2 Designated EHV charges'!$A:$O,7,0))</f>
        <v>Amegni</v>
      </c>
      <c r="E29" s="96" t="str">
        <f>IFERROR(IF(VLOOKUP($A29,'Annex 2 Designated EHV charges'!$A:$O,9,FALSE)=0,"",VLOOKUP($A29,'Annex 2 Designated EHV charges'!$A:$O,9,FALSE)),"")</f>
        <v>-</v>
      </c>
      <c r="F29" s="97">
        <f>IFERROR(IF(VLOOKUP($A29,'Annex 2 Designated EHV charges'!$A:$O,10,FALSE)=0,"",VLOOKUP($A29,'Annex 2 Designated EHV charges'!$A:$O,10,FALSE)),"")</f>
        <v>12.17</v>
      </c>
      <c r="G29" s="98">
        <f>IFERROR(IF(VLOOKUP($A29,'Annex 2 Designated EHV charges'!$A:$O,11,FALSE)=0,"",VLOOKUP($A29,'Annex 2 Designated EHV charges'!$A:$O,11,FALSE)),"")</f>
        <v>1.6</v>
      </c>
      <c r="H29" s="98">
        <f>IFERROR(IF(VLOOKUP($A29,'Annex 2 Designated EHV charges'!$A:$O,12,FALSE)=0,"",VLOOKUP($A29,'Annex 2 Designated EHV charges'!$A:$O,12,FALSE)),"")</f>
        <v>1.6</v>
      </c>
      <c r="I29" s="235"/>
    </row>
    <row r="30" spans="1:9" ht="12.75" customHeight="1" x14ac:dyDescent="0.2">
      <c r="A30" s="91">
        <f t="array" ref="A30">IFERROR(INDEX('Annex 2 Designated EHV charges'!$A$11:$A$257, MATCH(0, IF(ISBLANK('Annex 2 Designated EHV charges'!$A$11:$A$257),1, COUNTIF(A$4:$A29, 'Annex 2 Designated EHV charges'!$A$11:$A$257)), 0)),"")</f>
        <v>829</v>
      </c>
      <c r="B30" s="91">
        <f>IF($A30="","",VLOOKUP($A30,'Annex 2 Designated EHV charges'!$A:$O,2,0))</f>
        <v>829</v>
      </c>
      <c r="C30" s="92">
        <f>IF($A30="","",VLOOKUP($A30,'Annex 2 Designated EHV charges'!$A:$O,3,0))</f>
        <v>1300035400611</v>
      </c>
      <c r="D30" s="91" t="str">
        <f>IF($A30="","",VLOOKUP($A30,'Annex 2 Designated EHV charges'!$A:$O,7,0))</f>
        <v>Salt Union</v>
      </c>
      <c r="E30" s="96" t="str">
        <f>IFERROR(IF(VLOOKUP($A30,'Annex 2 Designated EHV charges'!$A:$O,9,FALSE)=0,"",VLOOKUP($A30,'Annex 2 Designated EHV charges'!$A:$O,9,FALSE)),"")</f>
        <v>-</v>
      </c>
      <c r="F30" s="97">
        <f>IFERROR(IF(VLOOKUP($A30,'Annex 2 Designated EHV charges'!$A:$O,10,FALSE)=0,"",VLOOKUP($A30,'Annex 2 Designated EHV charges'!$A:$O,10,FALSE)),"")</f>
        <v>43319.58</v>
      </c>
      <c r="G30" s="98">
        <f>IFERROR(IF(VLOOKUP($A30,'Annex 2 Designated EHV charges'!$A:$O,11,FALSE)=0,"",VLOOKUP($A30,'Annex 2 Designated EHV charges'!$A:$O,11,FALSE)),"")</f>
        <v>1.76</v>
      </c>
      <c r="H30" s="98">
        <f>IFERROR(IF(VLOOKUP($A30,'Annex 2 Designated EHV charges'!$A:$O,12,FALSE)=0,"",VLOOKUP($A30,'Annex 2 Designated EHV charges'!$A:$O,12,FALSE)),"")</f>
        <v>1.76</v>
      </c>
      <c r="I30" s="235"/>
    </row>
    <row r="31" spans="1:9" ht="12.75" customHeight="1" x14ac:dyDescent="0.2">
      <c r="A31" s="91">
        <f t="array" ref="A31">IFERROR(INDEX('Annex 2 Designated EHV charges'!$A$11:$A$257, MATCH(0, IF(ISBLANK('Annex 2 Designated EHV charges'!$A$11:$A$257),1, COUNTIF(A$4:$A30, 'Annex 2 Designated EHV charges'!$A$11:$A$257)), 0)),"")</f>
        <v>830</v>
      </c>
      <c r="B31" s="91">
        <f>IF($A31="","",VLOOKUP($A31,'Annex 2 Designated EHV charges'!$A:$O,2,0))</f>
        <v>830</v>
      </c>
      <c r="C31" s="92">
        <f>IF($A31="","",VLOOKUP($A31,'Annex 2 Designated EHV charges'!$A:$O,3,0))</f>
        <v>1300060584270</v>
      </c>
      <c r="D31" s="91" t="str">
        <f>IF($A31="","",VLOOKUP($A31,'Annex 2 Designated EHV charges'!$A:$O,7,0))</f>
        <v>Parciau Solar Park</v>
      </c>
      <c r="E31" s="96" t="str">
        <f>IFERROR(IF(VLOOKUP($A31,'Annex 2 Designated EHV charges'!$A:$O,9,FALSE)=0,"",VLOOKUP($A31,'Annex 2 Designated EHV charges'!$A:$O,9,FALSE)),"")</f>
        <v>-</v>
      </c>
      <c r="F31" s="97">
        <f>IFERROR(IF(VLOOKUP($A31,'Annex 2 Designated EHV charges'!$A:$O,10,FALSE)=0,"",VLOOKUP($A31,'Annex 2 Designated EHV charges'!$A:$O,10,FALSE)),"")</f>
        <v>9.7200000000000006</v>
      </c>
      <c r="G31" s="98">
        <f>IFERROR(IF(VLOOKUP($A31,'Annex 2 Designated EHV charges'!$A:$O,11,FALSE)=0,"",VLOOKUP($A31,'Annex 2 Designated EHV charges'!$A:$O,11,FALSE)),"")</f>
        <v>1.4</v>
      </c>
      <c r="H31" s="98">
        <f>IFERROR(IF(VLOOKUP($A31,'Annex 2 Designated EHV charges'!$A:$O,12,FALSE)=0,"",VLOOKUP($A31,'Annex 2 Designated EHV charges'!$A:$O,12,FALSE)),"")</f>
        <v>1.4</v>
      </c>
      <c r="I31" s="235"/>
    </row>
    <row r="32" spans="1:9" ht="12.75" customHeight="1" x14ac:dyDescent="0.2">
      <c r="A32" s="91">
        <f t="array" ref="A32">IFERROR(INDEX('Annex 2 Designated EHV charges'!$A$11:$A$257, MATCH(0, IF(ISBLANK('Annex 2 Designated EHV charges'!$A$11:$A$257),1, COUNTIF(A$4:$A31, 'Annex 2 Designated EHV charges'!$A$11:$A$257)), 0)),"")</f>
        <v>831</v>
      </c>
      <c r="B32" s="91">
        <f>IF($A32="","",VLOOKUP($A32,'Annex 2 Designated EHV charges'!$A:$O,2,0))</f>
        <v>831</v>
      </c>
      <c r="C32" s="92">
        <f>IF($A32="","",VLOOKUP($A32,'Annex 2 Designated EHV charges'!$A:$O,3,0))</f>
        <v>1300035437700</v>
      </c>
      <c r="D32" s="91" t="str">
        <f>IF($A32="","",VLOOKUP($A32,'Annex 2 Designated EHV charges'!$A:$O,7,0))</f>
        <v>Ineos Chlor Ltd (Percival Lane)</v>
      </c>
      <c r="E32" s="96" t="str">
        <f>IFERROR(IF(VLOOKUP($A32,'Annex 2 Designated EHV charges'!$A:$O,9,FALSE)=0,"",VLOOKUP($A32,'Annex 2 Designated EHV charges'!$A:$O,9,FALSE)),"")</f>
        <v>-</v>
      </c>
      <c r="F32" s="97">
        <f>IFERROR(IF(VLOOKUP($A32,'Annex 2 Designated EHV charges'!$A:$O,10,FALSE)=0,"",VLOOKUP($A32,'Annex 2 Designated EHV charges'!$A:$O,10,FALSE)),"")</f>
        <v>15987.05</v>
      </c>
      <c r="G32" s="98">
        <f>IFERROR(IF(VLOOKUP($A32,'Annex 2 Designated EHV charges'!$A:$O,11,FALSE)=0,"",VLOOKUP($A32,'Annex 2 Designated EHV charges'!$A:$O,11,FALSE)),"")</f>
        <v>3.32</v>
      </c>
      <c r="H32" s="98">
        <f>IFERROR(IF(VLOOKUP($A32,'Annex 2 Designated EHV charges'!$A:$O,12,FALSE)=0,"",VLOOKUP($A32,'Annex 2 Designated EHV charges'!$A:$O,12,FALSE)),"")</f>
        <v>3.32</v>
      </c>
      <c r="I32" s="235"/>
    </row>
    <row r="33" spans="1:9" ht="12.75" customHeight="1" x14ac:dyDescent="0.2">
      <c r="A33" s="91">
        <f t="array" ref="A33">IFERROR(INDEX('Annex 2 Designated EHV charges'!$A$11:$A$257, MATCH(0, IF(ISBLANK('Annex 2 Designated EHV charges'!$A$11:$A$257),1, COUNTIF(A$4:$A32, 'Annex 2 Designated EHV charges'!$A$11:$A$257)), 0)),"")</f>
        <v>833</v>
      </c>
      <c r="B33" s="91">
        <f>IF($A33="","",VLOOKUP($A33,'Annex 2 Designated EHV charges'!$A:$O,2,0))</f>
        <v>833</v>
      </c>
      <c r="C33" s="92">
        <f>IF($A33="","",VLOOKUP($A33,'Annex 2 Designated EHV charges'!$A:$O,3,0))</f>
        <v>1300035361803</v>
      </c>
      <c r="D33" s="91" t="str">
        <f>IF($A33="","",VLOOKUP($A33,'Annex 2 Designated EHV charges'!$A:$O,7,0))</f>
        <v>Toyota</v>
      </c>
      <c r="E33" s="96" t="str">
        <f>IFERROR(IF(VLOOKUP($A33,'Annex 2 Designated EHV charges'!$A:$O,9,FALSE)=0,"",VLOOKUP($A33,'Annex 2 Designated EHV charges'!$A:$O,9,FALSE)),"")</f>
        <v>-</v>
      </c>
      <c r="F33" s="97">
        <f>IFERROR(IF(VLOOKUP($A33,'Annex 2 Designated EHV charges'!$A:$O,10,FALSE)=0,"",VLOOKUP($A33,'Annex 2 Designated EHV charges'!$A:$O,10,FALSE)),"")</f>
        <v>44905.13</v>
      </c>
      <c r="G33" s="98">
        <f>IFERROR(IF(VLOOKUP($A33,'Annex 2 Designated EHV charges'!$A:$O,11,FALSE)=0,"",VLOOKUP($A33,'Annex 2 Designated EHV charges'!$A:$O,11,FALSE)),"")</f>
        <v>4.0199999999999996</v>
      </c>
      <c r="H33" s="98">
        <f>IFERROR(IF(VLOOKUP($A33,'Annex 2 Designated EHV charges'!$A:$O,12,FALSE)=0,"",VLOOKUP($A33,'Annex 2 Designated EHV charges'!$A:$O,12,FALSE)),"")</f>
        <v>4.0199999999999996</v>
      </c>
      <c r="I33" s="235"/>
    </row>
    <row r="34" spans="1:9" ht="12.75" customHeight="1" x14ac:dyDescent="0.2">
      <c r="A34" s="91">
        <f t="array" ref="A34">IFERROR(INDEX('Annex 2 Designated EHV charges'!$A$11:$A$257, MATCH(0, IF(ISBLANK('Annex 2 Designated EHV charges'!$A$11:$A$257),1, COUNTIF(A$4:$A33, 'Annex 2 Designated EHV charges'!$A$11:$A$257)), 0)),"")</f>
        <v>834</v>
      </c>
      <c r="B34" s="91">
        <f>IF($A34="","",VLOOKUP($A34,'Annex 2 Designated EHV charges'!$A:$O,2,0))</f>
        <v>834</v>
      </c>
      <c r="C34" s="92">
        <f>IF($A34="","",VLOOKUP($A34,'Annex 2 Designated EHV charges'!$A:$O,3,0))</f>
        <v>1300051028551</v>
      </c>
      <c r="D34" s="91" t="str">
        <f>IF($A34="","",VLOOKUP($A34,'Annex 2 Designated EHV charges'!$A:$O,7,0))</f>
        <v>Warmingham Gas Storage</v>
      </c>
      <c r="E34" s="96" t="str">
        <f>IFERROR(IF(VLOOKUP($A34,'Annex 2 Designated EHV charges'!$A:$O,9,FALSE)=0,"",VLOOKUP($A34,'Annex 2 Designated EHV charges'!$A:$O,9,FALSE)),"")</f>
        <v>-</v>
      </c>
      <c r="F34" s="97">
        <f>IFERROR(IF(VLOOKUP($A34,'Annex 2 Designated EHV charges'!$A:$O,10,FALSE)=0,"",VLOOKUP($A34,'Annex 2 Designated EHV charges'!$A:$O,10,FALSE)),"")</f>
        <v>46612.824077223617</v>
      </c>
      <c r="G34" s="98">
        <f>IFERROR(IF(VLOOKUP($A34,'Annex 2 Designated EHV charges'!$A:$O,11,FALSE)=0,"",VLOOKUP($A34,'Annex 2 Designated EHV charges'!$A:$O,11,FALSE)),"")</f>
        <v>3.07</v>
      </c>
      <c r="H34" s="98">
        <f>IFERROR(IF(VLOOKUP($A34,'Annex 2 Designated EHV charges'!$A:$O,12,FALSE)=0,"",VLOOKUP($A34,'Annex 2 Designated EHV charges'!$A:$O,12,FALSE)),"")</f>
        <v>3.07</v>
      </c>
      <c r="I34" s="235"/>
    </row>
    <row r="35" spans="1:9" ht="12.75" customHeight="1" x14ac:dyDescent="0.2">
      <c r="A35" s="91">
        <f t="array" ref="A35">IFERROR(INDEX('Annex 2 Designated EHV charges'!$A$11:$A$257, MATCH(0, IF(ISBLANK('Annex 2 Designated EHV charges'!$A$11:$A$257),1, COUNTIF(A$4:$A34, 'Annex 2 Designated EHV charges'!$A$11:$A$257)), 0)),"")</f>
        <v>835</v>
      </c>
      <c r="B35" s="91">
        <f>IF($A35="","",VLOOKUP($A35,'Annex 2 Designated EHV charges'!$A:$O,2,0))</f>
        <v>835</v>
      </c>
      <c r="C35" s="92">
        <f>IF($A35="","",VLOOKUP($A35,'Annex 2 Designated EHV charges'!$A:$O,3,0))</f>
        <v>1300050648875</v>
      </c>
      <c r="D35" s="91" t="str">
        <f>IF($A35="","",VLOOKUP($A35,'Annex 2 Designated EHV charges'!$A:$O,7,0))</f>
        <v>Arpley Landfill</v>
      </c>
      <c r="E35" s="96" t="str">
        <f>IFERROR(IF(VLOOKUP($A35,'Annex 2 Designated EHV charges'!$A:$O,9,FALSE)=0,"",VLOOKUP($A35,'Annex 2 Designated EHV charges'!$A:$O,9,FALSE)),"")</f>
        <v>-</v>
      </c>
      <c r="F35" s="97">
        <f>IFERROR(IF(VLOOKUP($A35,'Annex 2 Designated EHV charges'!$A:$O,10,FALSE)=0,"",VLOOKUP($A35,'Annex 2 Designated EHV charges'!$A:$O,10,FALSE)),"")</f>
        <v>15383.72</v>
      </c>
      <c r="G35" s="98">
        <f>IFERROR(IF(VLOOKUP($A35,'Annex 2 Designated EHV charges'!$A:$O,11,FALSE)=0,"",VLOOKUP($A35,'Annex 2 Designated EHV charges'!$A:$O,11,FALSE)),"")</f>
        <v>1.39</v>
      </c>
      <c r="H35" s="98">
        <f>IFERROR(IF(VLOOKUP($A35,'Annex 2 Designated EHV charges'!$A:$O,12,FALSE)=0,"",VLOOKUP($A35,'Annex 2 Designated EHV charges'!$A:$O,12,FALSE)),"")</f>
        <v>1.39</v>
      </c>
      <c r="I35" s="235"/>
    </row>
    <row r="36" spans="1:9" ht="12.75" customHeight="1" x14ac:dyDescent="0.2">
      <c r="A36" s="91">
        <f t="array" ref="A36">IFERROR(INDEX('Annex 2 Designated EHV charges'!$A$11:$A$257, MATCH(0, IF(ISBLANK('Annex 2 Designated EHV charges'!$A$11:$A$257),1, COUNTIF(A$4:$A35, 'Annex 2 Designated EHV charges'!$A$11:$A$257)), 0)),"")</f>
        <v>836</v>
      </c>
      <c r="B36" s="91">
        <f>IF($A36="","",VLOOKUP($A36,'Annex 2 Designated EHV charges'!$A:$O,2,0))</f>
        <v>836</v>
      </c>
      <c r="C36" s="92">
        <f>IF($A36="","",VLOOKUP($A36,'Annex 2 Designated EHV charges'!$A:$O,3,0))</f>
        <v>1300035360800</v>
      </c>
      <c r="D36" s="91" t="str">
        <f>IF($A36="","",VLOOKUP($A36,'Annex 2 Designated EHV charges'!$A:$O,7,0))</f>
        <v>Amcor</v>
      </c>
      <c r="E36" s="96" t="str">
        <f>IFERROR(IF(VLOOKUP($A36,'Annex 2 Designated EHV charges'!$A:$O,9,FALSE)=0,"",VLOOKUP($A36,'Annex 2 Designated EHV charges'!$A:$O,9,FALSE)),"")</f>
        <v>-</v>
      </c>
      <c r="F36" s="97">
        <f>IFERROR(IF(VLOOKUP($A36,'Annex 2 Designated EHV charges'!$A:$O,10,FALSE)=0,"",VLOOKUP($A36,'Annex 2 Designated EHV charges'!$A:$O,10,FALSE)),"")</f>
        <v>109832.22</v>
      </c>
      <c r="G36" s="98">
        <f>IFERROR(IF(VLOOKUP($A36,'Annex 2 Designated EHV charges'!$A:$O,11,FALSE)=0,"",VLOOKUP($A36,'Annex 2 Designated EHV charges'!$A:$O,11,FALSE)),"")</f>
        <v>4.8899999999999997</v>
      </c>
      <c r="H36" s="98">
        <f>IFERROR(IF(VLOOKUP($A36,'Annex 2 Designated EHV charges'!$A:$O,12,FALSE)=0,"",VLOOKUP($A36,'Annex 2 Designated EHV charges'!$A:$O,12,FALSE)),"")</f>
        <v>4.8899999999999997</v>
      </c>
      <c r="I36" s="235"/>
    </row>
    <row r="37" spans="1:9" ht="12.75" customHeight="1" x14ac:dyDescent="0.2">
      <c r="A37" s="91">
        <f t="array" ref="A37">IFERROR(INDEX('Annex 2 Designated EHV charges'!$A$11:$A$257, MATCH(0, IF(ISBLANK('Annex 2 Designated EHV charges'!$A$11:$A$257),1, COUNTIF(A$4:$A36, 'Annex 2 Designated EHV charges'!$A$11:$A$257)), 0)),"")</f>
        <v>837</v>
      </c>
      <c r="B37" s="91">
        <f>IF($A37="","",VLOOKUP($A37,'Annex 2 Designated EHV charges'!$A:$O,2,0))</f>
        <v>837</v>
      </c>
      <c r="C37" s="92">
        <f>IF($A37="","",VLOOKUP($A37,'Annex 2 Designated EHV charges'!$A:$O,3,0))</f>
        <v>1300060736711</v>
      </c>
      <c r="D37" s="91" t="str">
        <f>IF($A37="","",VLOOKUP($A37,'Annex 2 Designated EHV charges'!$A:$O,7,0))</f>
        <v>Queensferry Diesel</v>
      </c>
      <c r="E37" s="96" t="str">
        <f>IFERROR(IF(VLOOKUP($A37,'Annex 2 Designated EHV charges'!$A:$O,9,FALSE)=0,"",VLOOKUP($A37,'Annex 2 Designated EHV charges'!$A:$O,9,FALSE)),"")</f>
        <v>-</v>
      </c>
      <c r="F37" s="97">
        <f>IFERROR(IF(VLOOKUP($A37,'Annex 2 Designated EHV charges'!$A:$O,10,FALSE)=0,"",VLOOKUP($A37,'Annex 2 Designated EHV charges'!$A:$O,10,FALSE)),"")</f>
        <v>8.64</v>
      </c>
      <c r="G37" s="98">
        <f>IFERROR(IF(VLOOKUP($A37,'Annex 2 Designated EHV charges'!$A:$O,11,FALSE)=0,"",VLOOKUP($A37,'Annex 2 Designated EHV charges'!$A:$O,11,FALSE)),"")</f>
        <v>2.2599999999999998</v>
      </c>
      <c r="H37" s="98">
        <f>IFERROR(IF(VLOOKUP($A37,'Annex 2 Designated EHV charges'!$A:$O,12,FALSE)=0,"",VLOOKUP($A37,'Annex 2 Designated EHV charges'!$A:$O,12,FALSE)),"")</f>
        <v>2.2599999999999998</v>
      </c>
      <c r="I37" s="235"/>
    </row>
    <row r="38" spans="1:9" ht="12.75" customHeight="1" x14ac:dyDescent="0.2">
      <c r="A38" s="91">
        <f t="array" ref="A38">IFERROR(INDEX('Annex 2 Designated EHV charges'!$A$11:$A$257, MATCH(0, IF(ISBLANK('Annex 2 Designated EHV charges'!$A$11:$A$257),1, COUNTIF(A$4:$A37, 'Annex 2 Designated EHV charges'!$A$11:$A$257)), 0)),"")</f>
        <v>838</v>
      </c>
      <c r="B38" s="91">
        <f>IF($A38="","",VLOOKUP($A38,'Annex 2 Designated EHV charges'!$A:$O,2,0))</f>
        <v>838</v>
      </c>
      <c r="C38" s="92">
        <f>IF($A38="","",VLOOKUP($A38,'Annex 2 Designated EHV charges'!$A:$O,3,0))</f>
        <v>1300052122840</v>
      </c>
      <c r="D38" s="91" t="str">
        <f>IF($A38="","",VLOOKUP($A38,'Annex 2 Designated EHV charges'!$A:$O,7,0))</f>
        <v>Cemmaes C</v>
      </c>
      <c r="E38" s="96" t="str">
        <f>IFERROR(IF(VLOOKUP($A38,'Annex 2 Designated EHV charges'!$A:$O,9,FALSE)=0,"",VLOOKUP($A38,'Annex 2 Designated EHV charges'!$A:$O,9,FALSE)),"")</f>
        <v>-</v>
      </c>
      <c r="F38" s="97">
        <f>IFERROR(IF(VLOOKUP($A38,'Annex 2 Designated EHV charges'!$A:$O,10,FALSE)=0,"",VLOOKUP($A38,'Annex 2 Designated EHV charges'!$A:$O,10,FALSE)),"")</f>
        <v>14.18</v>
      </c>
      <c r="G38" s="98">
        <f>IFERROR(IF(VLOOKUP($A38,'Annex 2 Designated EHV charges'!$A:$O,11,FALSE)=0,"",VLOOKUP($A38,'Annex 2 Designated EHV charges'!$A:$O,11,FALSE)),"")</f>
        <v>2.0499999999999998</v>
      </c>
      <c r="H38" s="98">
        <f>IFERROR(IF(VLOOKUP($A38,'Annex 2 Designated EHV charges'!$A:$O,12,FALSE)=0,"",VLOOKUP($A38,'Annex 2 Designated EHV charges'!$A:$O,12,FALSE)),"")</f>
        <v>2.0499999999999998</v>
      </c>
      <c r="I38" s="235"/>
    </row>
    <row r="39" spans="1:9" ht="12.75" customHeight="1" x14ac:dyDescent="0.2">
      <c r="A39" s="91">
        <f t="array" ref="A39">IFERROR(INDEX('Annex 2 Designated EHV charges'!$A$11:$A$257, MATCH(0, IF(ISBLANK('Annex 2 Designated EHV charges'!$A$11:$A$257),1, COUNTIF(A$4:$A38, 'Annex 2 Designated EHV charges'!$A$11:$A$257)), 0)),"")</f>
        <v>840</v>
      </c>
      <c r="B39" s="91">
        <f>IF($A39="","",VLOOKUP($A39,'Annex 2 Designated EHV charges'!$A:$O,2,0))</f>
        <v>840</v>
      </c>
      <c r="C39" s="92">
        <f>IF($A39="","",VLOOKUP($A39,'Annex 2 Designated EHV charges'!$A:$O,3,0))</f>
        <v>1300052545267</v>
      </c>
      <c r="D39" s="91" t="str">
        <f>IF($A39="","",VLOOKUP($A39,'Annex 2 Designated EHV charges'!$A:$O,7,0))</f>
        <v>Moel Maelogan (A)</v>
      </c>
      <c r="E39" s="96" t="str">
        <f>IFERROR(IF(VLOOKUP($A39,'Annex 2 Designated EHV charges'!$A:$O,9,FALSE)=0,"",VLOOKUP($A39,'Annex 2 Designated EHV charges'!$A:$O,9,FALSE)),"")</f>
        <v>-</v>
      </c>
      <c r="F39" s="97">
        <f>IFERROR(IF(VLOOKUP($A39,'Annex 2 Designated EHV charges'!$A:$O,10,FALSE)=0,"",VLOOKUP($A39,'Annex 2 Designated EHV charges'!$A:$O,10,FALSE)),"")</f>
        <v>32.909999999999997</v>
      </c>
      <c r="G39" s="98">
        <f>IFERROR(IF(VLOOKUP($A39,'Annex 2 Designated EHV charges'!$A:$O,11,FALSE)=0,"",VLOOKUP($A39,'Annex 2 Designated EHV charges'!$A:$O,11,FALSE)),"")</f>
        <v>1.61</v>
      </c>
      <c r="H39" s="98">
        <f>IFERROR(IF(VLOOKUP($A39,'Annex 2 Designated EHV charges'!$A:$O,12,FALSE)=0,"",VLOOKUP($A39,'Annex 2 Designated EHV charges'!$A:$O,12,FALSE)),"")</f>
        <v>1.61</v>
      </c>
      <c r="I39" s="235"/>
    </row>
    <row r="40" spans="1:9" ht="12.75" customHeight="1" x14ac:dyDescent="0.2">
      <c r="A40" s="91">
        <f t="array" ref="A40">IFERROR(INDEX('Annex 2 Designated EHV charges'!$A$11:$A$257, MATCH(0, IF(ISBLANK('Annex 2 Designated EHV charges'!$A$11:$A$257),1, COUNTIF(A$4:$A39, 'Annex 2 Designated EHV charges'!$A$11:$A$257)), 0)),"")</f>
        <v>841</v>
      </c>
      <c r="B40" s="91">
        <f>IF($A40="","",VLOOKUP($A40,'Annex 2 Designated EHV charges'!$A:$O,2,0))</f>
        <v>841</v>
      </c>
      <c r="C40" s="92">
        <f>IF($A40="","",VLOOKUP($A40,'Annex 2 Designated EHV charges'!$A:$O,3,0))</f>
        <v>1300052545285</v>
      </c>
      <c r="D40" s="91" t="str">
        <f>IF($A40="","",VLOOKUP($A40,'Annex 2 Designated EHV charges'!$A:$O,7,0))</f>
        <v>Moel Maelogan (B)</v>
      </c>
      <c r="E40" s="96" t="str">
        <f>IFERROR(IF(VLOOKUP($A40,'Annex 2 Designated EHV charges'!$A:$O,9,FALSE)=0,"",VLOOKUP($A40,'Annex 2 Designated EHV charges'!$A:$O,9,FALSE)),"")</f>
        <v>-</v>
      </c>
      <c r="F40" s="97">
        <f>IFERROR(IF(VLOOKUP($A40,'Annex 2 Designated EHV charges'!$A:$O,10,FALSE)=0,"",VLOOKUP($A40,'Annex 2 Designated EHV charges'!$A:$O,10,FALSE)),"")</f>
        <v>16.559999999999999</v>
      </c>
      <c r="G40" s="98">
        <f>IFERROR(IF(VLOOKUP($A40,'Annex 2 Designated EHV charges'!$A:$O,11,FALSE)=0,"",VLOOKUP($A40,'Annex 2 Designated EHV charges'!$A:$O,11,FALSE)),"")</f>
        <v>1.77</v>
      </c>
      <c r="H40" s="98">
        <f>IFERROR(IF(VLOOKUP($A40,'Annex 2 Designated EHV charges'!$A:$O,12,FALSE)=0,"",VLOOKUP($A40,'Annex 2 Designated EHV charges'!$A:$O,12,FALSE)),"")</f>
        <v>1.77</v>
      </c>
      <c r="I40" s="235"/>
    </row>
    <row r="41" spans="1:9" ht="12.75" customHeight="1" x14ac:dyDescent="0.2">
      <c r="A41" s="91">
        <f t="array" ref="A41">IFERROR(INDEX('Annex 2 Designated EHV charges'!$A$11:$A$257, MATCH(0, IF(ISBLANK('Annex 2 Designated EHV charges'!$A$11:$A$257),1, COUNTIF(A$4:$A40, 'Annex 2 Designated EHV charges'!$A$11:$A$257)), 0)),"")</f>
        <v>842</v>
      </c>
      <c r="B41" s="91">
        <f>IF($A41="","",VLOOKUP($A41,'Annex 2 Designated EHV charges'!$A:$O,2,0))</f>
        <v>842</v>
      </c>
      <c r="C41" s="92">
        <f>IF($A41="","",VLOOKUP($A41,'Annex 2 Designated EHV charges'!$A:$O,3,0))</f>
        <v>1300053022082</v>
      </c>
      <c r="D41" s="91" t="str">
        <f>IF($A41="","",VLOOKUP($A41,'Annex 2 Designated EHV charges'!$A:$O,7,0))</f>
        <v>North Hoyle</v>
      </c>
      <c r="E41" s="96" t="str">
        <f>IFERROR(IF(VLOOKUP($A41,'Annex 2 Designated EHV charges'!$A:$O,9,FALSE)=0,"",VLOOKUP($A41,'Annex 2 Designated EHV charges'!$A:$O,9,FALSE)),"")</f>
        <v>-</v>
      </c>
      <c r="F41" s="97">
        <f>IFERROR(IF(VLOOKUP($A41,'Annex 2 Designated EHV charges'!$A:$O,10,FALSE)=0,"",VLOOKUP($A41,'Annex 2 Designated EHV charges'!$A:$O,10,FALSE)),"")</f>
        <v>809.55</v>
      </c>
      <c r="G41" s="98">
        <f>IFERROR(IF(VLOOKUP($A41,'Annex 2 Designated EHV charges'!$A:$O,11,FALSE)=0,"",VLOOKUP($A41,'Annex 2 Designated EHV charges'!$A:$O,11,FALSE)),"")</f>
        <v>1.68</v>
      </c>
      <c r="H41" s="98">
        <f>IFERROR(IF(VLOOKUP($A41,'Annex 2 Designated EHV charges'!$A:$O,12,FALSE)=0,"",VLOOKUP($A41,'Annex 2 Designated EHV charges'!$A:$O,12,FALSE)),"")</f>
        <v>1.68</v>
      </c>
      <c r="I41" s="235"/>
    </row>
    <row r="42" spans="1:9" ht="12.75" customHeight="1" x14ac:dyDescent="0.2">
      <c r="A42" s="91">
        <f t="array" ref="A42">IFERROR(INDEX('Annex 2 Designated EHV charges'!$A$11:$A$257, MATCH(0, IF(ISBLANK('Annex 2 Designated EHV charges'!$A$11:$A$257),1, COUNTIF(A$4:$A41, 'Annex 2 Designated EHV charges'!$A$11:$A$257)), 0)),"")</f>
        <v>843</v>
      </c>
      <c r="B42" s="91">
        <f>IF($A42="","",VLOOKUP($A42,'Annex 2 Designated EHV charges'!$A:$O,2,0))</f>
        <v>843</v>
      </c>
      <c r="C42" s="92">
        <f>IF($A42="","",VLOOKUP($A42,'Annex 2 Designated EHV charges'!$A:$O,3,0))</f>
        <v>1300053466350</v>
      </c>
      <c r="D42" s="91" t="str">
        <f>IF($A42="","",VLOOKUP($A42,'Annex 2 Designated EHV charges'!$A:$O,7,0))</f>
        <v>Cefn Croyes (3)</v>
      </c>
      <c r="E42" s="96" t="str">
        <f>IFERROR(IF(VLOOKUP($A42,'Annex 2 Designated EHV charges'!$A:$O,9,FALSE)=0,"",VLOOKUP($A42,'Annex 2 Designated EHV charges'!$A:$O,9,FALSE)),"")</f>
        <v>-</v>
      </c>
      <c r="F42" s="97">
        <f>IFERROR(IF(VLOOKUP($A42,'Annex 2 Designated EHV charges'!$A:$O,10,FALSE)=0,"",VLOOKUP($A42,'Annex 2 Designated EHV charges'!$A:$O,10,FALSE)),"")</f>
        <v>3287.22</v>
      </c>
      <c r="G42" s="98">
        <f>IFERROR(IF(VLOOKUP($A42,'Annex 2 Designated EHV charges'!$A:$O,11,FALSE)=0,"",VLOOKUP($A42,'Annex 2 Designated EHV charges'!$A:$O,11,FALSE)),"")</f>
        <v>1.46</v>
      </c>
      <c r="H42" s="98">
        <f>IFERROR(IF(VLOOKUP($A42,'Annex 2 Designated EHV charges'!$A:$O,12,FALSE)=0,"",VLOOKUP($A42,'Annex 2 Designated EHV charges'!$A:$O,12,FALSE)),"")</f>
        <v>1.46</v>
      </c>
      <c r="I42" s="235"/>
    </row>
    <row r="43" spans="1:9" ht="12.75" customHeight="1" x14ac:dyDescent="0.2">
      <c r="A43" s="91">
        <f t="array" ref="A43">IFERROR(INDEX('Annex 2 Designated EHV charges'!$A$11:$A$257, MATCH(0, IF(ISBLANK('Annex 2 Designated EHV charges'!$A$11:$A$257),1, COUNTIF(A$4:$A42, 'Annex 2 Designated EHV charges'!$A$11:$A$257)), 0)),"")</f>
        <v>844</v>
      </c>
      <c r="B43" s="91">
        <f>IF($A43="","",VLOOKUP($A43,'Annex 2 Designated EHV charges'!$A:$O,2,0))</f>
        <v>844</v>
      </c>
      <c r="C43" s="92">
        <f>IF($A43="","",VLOOKUP($A43,'Annex 2 Designated EHV charges'!$A:$O,3,0))</f>
        <v>1300053466378</v>
      </c>
      <c r="D43" s="91" t="str">
        <f>IF($A43="","",VLOOKUP($A43,'Annex 2 Designated EHV charges'!$A:$O,7,0))</f>
        <v>Cefn Croyes (4)</v>
      </c>
      <c r="E43" s="96" t="str">
        <f>IFERROR(IF(VLOOKUP($A43,'Annex 2 Designated EHV charges'!$A:$O,9,FALSE)=0,"",VLOOKUP($A43,'Annex 2 Designated EHV charges'!$A:$O,9,FALSE)),"")</f>
        <v>-</v>
      </c>
      <c r="F43" s="97">
        <f>IFERROR(IF(VLOOKUP($A43,'Annex 2 Designated EHV charges'!$A:$O,10,FALSE)=0,"",VLOOKUP($A43,'Annex 2 Designated EHV charges'!$A:$O,10,FALSE)),"")</f>
        <v>3299.2299999999996</v>
      </c>
      <c r="G43" s="98">
        <f>IFERROR(IF(VLOOKUP($A43,'Annex 2 Designated EHV charges'!$A:$O,11,FALSE)=0,"",VLOOKUP($A43,'Annex 2 Designated EHV charges'!$A:$O,11,FALSE)),"")</f>
        <v>1.45</v>
      </c>
      <c r="H43" s="98">
        <f>IFERROR(IF(VLOOKUP($A43,'Annex 2 Designated EHV charges'!$A:$O,12,FALSE)=0,"",VLOOKUP($A43,'Annex 2 Designated EHV charges'!$A:$O,12,FALSE)),"")</f>
        <v>1.45</v>
      </c>
      <c r="I43" s="235"/>
    </row>
    <row r="44" spans="1:9" ht="12.75" customHeight="1" x14ac:dyDescent="0.2">
      <c r="A44" s="91">
        <f t="array" ref="A44">IFERROR(INDEX('Annex 2 Designated EHV charges'!$A$11:$A$257, MATCH(0, IF(ISBLANK('Annex 2 Designated EHV charges'!$A$11:$A$257),1, COUNTIF(A$4:$A43, 'Annex 2 Designated EHV charges'!$A$11:$A$257)), 0)),"")</f>
        <v>845</v>
      </c>
      <c r="B44" s="91">
        <f>IF($A44="","",VLOOKUP($A44,'Annex 2 Designated EHV charges'!$A:$O,2,0))</f>
        <v>845</v>
      </c>
      <c r="C44" s="92">
        <f>IF($A44="","",VLOOKUP($A44,'Annex 2 Designated EHV charges'!$A:$O,3,0))</f>
        <v>1300053834682</v>
      </c>
      <c r="D44" s="91" t="str">
        <f>IF($A44="","",VLOOKUP($A44,'Annex 2 Designated EHV charges'!$A:$O,7,0))</f>
        <v>Tir Mostyn</v>
      </c>
      <c r="E44" s="96" t="str">
        <f>IFERROR(IF(VLOOKUP($A44,'Annex 2 Designated EHV charges'!$A:$O,9,FALSE)=0,"",VLOOKUP($A44,'Annex 2 Designated EHV charges'!$A:$O,9,FALSE)),"")</f>
        <v>-</v>
      </c>
      <c r="F44" s="97">
        <f>IFERROR(IF(VLOOKUP($A44,'Annex 2 Designated EHV charges'!$A:$O,10,FALSE)=0,"",VLOOKUP($A44,'Annex 2 Designated EHV charges'!$A:$O,10,FALSE)),"")</f>
        <v>602.36</v>
      </c>
      <c r="G44" s="98">
        <f>IFERROR(IF(VLOOKUP($A44,'Annex 2 Designated EHV charges'!$A:$O,11,FALSE)=0,"",VLOOKUP($A44,'Annex 2 Designated EHV charges'!$A:$O,11,FALSE)),"")</f>
        <v>2</v>
      </c>
      <c r="H44" s="98">
        <f>IFERROR(IF(VLOOKUP($A44,'Annex 2 Designated EHV charges'!$A:$O,12,FALSE)=0,"",VLOOKUP($A44,'Annex 2 Designated EHV charges'!$A:$O,12,FALSE)),"")</f>
        <v>2</v>
      </c>
      <c r="I44" s="235"/>
    </row>
    <row r="45" spans="1:9" ht="12.75" customHeight="1" x14ac:dyDescent="0.2">
      <c r="A45" s="91">
        <f t="array" ref="A45">IFERROR(INDEX('Annex 2 Designated EHV charges'!$A$11:$A$257, MATCH(0, IF(ISBLANK('Annex 2 Designated EHV charges'!$A$11:$A$257),1, COUNTIF(A$4:$A44, 'Annex 2 Designated EHV charges'!$A$11:$A$257)), 0)),"")</f>
        <v>846</v>
      </c>
      <c r="B45" s="91">
        <f>IF($A45="","",VLOOKUP($A45,'Annex 2 Designated EHV charges'!$A:$O,2,0))</f>
        <v>846</v>
      </c>
      <c r="C45" s="92">
        <f>IF($A45="","",VLOOKUP($A45,'Annex 2 Designated EHV charges'!$A:$O,3,0))</f>
        <v>1300053862801</v>
      </c>
      <c r="D45" s="91" t="str">
        <f>IF($A45="","",VLOOKUP($A45,'Annex 2 Designated EHV charges'!$A:$O,7,0))</f>
        <v>Mynydd Clogau</v>
      </c>
      <c r="E45" s="96" t="str">
        <f>IFERROR(IF(VLOOKUP($A45,'Annex 2 Designated EHV charges'!$A:$O,9,FALSE)=0,"",VLOOKUP($A45,'Annex 2 Designated EHV charges'!$A:$O,9,FALSE)),"")</f>
        <v>-</v>
      </c>
      <c r="F45" s="97">
        <f>IFERROR(IF(VLOOKUP($A45,'Annex 2 Designated EHV charges'!$A:$O,10,FALSE)=0,"",VLOOKUP($A45,'Annex 2 Designated EHV charges'!$A:$O,10,FALSE)),"")</f>
        <v>15.64</v>
      </c>
      <c r="G45" s="98">
        <f>IFERROR(IF(VLOOKUP($A45,'Annex 2 Designated EHV charges'!$A:$O,11,FALSE)=0,"",VLOOKUP($A45,'Annex 2 Designated EHV charges'!$A:$O,11,FALSE)),"")</f>
        <v>1.61</v>
      </c>
      <c r="H45" s="98">
        <f>IFERROR(IF(VLOOKUP($A45,'Annex 2 Designated EHV charges'!$A:$O,12,FALSE)=0,"",VLOOKUP($A45,'Annex 2 Designated EHV charges'!$A:$O,12,FALSE)),"")</f>
        <v>1.61</v>
      </c>
      <c r="I45" s="235"/>
    </row>
    <row r="46" spans="1:9" ht="12.75" customHeight="1" x14ac:dyDescent="0.2">
      <c r="A46" s="91">
        <f t="array" ref="A46">IFERROR(INDEX('Annex 2 Designated EHV charges'!$A$11:$A$257, MATCH(0, IF(ISBLANK('Annex 2 Designated EHV charges'!$A$11:$A$257),1, COUNTIF(A$4:$A45, 'Annex 2 Designated EHV charges'!$A$11:$A$257)), 0)),"")</f>
        <v>847</v>
      </c>
      <c r="B46" s="91">
        <f>IF($A46="","",VLOOKUP($A46,'Annex 2 Designated EHV charges'!$A:$O,2,0))</f>
        <v>847</v>
      </c>
      <c r="C46" s="92">
        <f>IF($A46="","",VLOOKUP($A46,'Annex 2 Designated EHV charges'!$A:$O,3,0))</f>
        <v>1300053962107</v>
      </c>
      <c r="D46" s="91" t="str">
        <f>IF($A46="","",VLOOKUP($A46,'Annex 2 Designated EHV charges'!$A:$O,7,0))</f>
        <v>Granox</v>
      </c>
      <c r="E46" s="96" t="str">
        <f>IFERROR(IF(VLOOKUP($A46,'Annex 2 Designated EHV charges'!$A:$O,9,FALSE)=0,"",VLOOKUP($A46,'Annex 2 Designated EHV charges'!$A:$O,9,FALSE)),"")</f>
        <v>-</v>
      </c>
      <c r="F46" s="97">
        <f>IFERROR(IF(VLOOKUP($A46,'Annex 2 Designated EHV charges'!$A:$O,10,FALSE)=0,"",VLOOKUP($A46,'Annex 2 Designated EHV charges'!$A:$O,10,FALSE)),"")</f>
        <v>42660.18</v>
      </c>
      <c r="G46" s="98">
        <f>IFERROR(IF(VLOOKUP($A46,'Annex 2 Designated EHV charges'!$A:$O,11,FALSE)=0,"",VLOOKUP($A46,'Annex 2 Designated EHV charges'!$A:$O,11,FALSE)),"")</f>
        <v>3.13</v>
      </c>
      <c r="H46" s="98">
        <f>IFERROR(IF(VLOOKUP($A46,'Annex 2 Designated EHV charges'!$A:$O,12,FALSE)=0,"",VLOOKUP($A46,'Annex 2 Designated EHV charges'!$A:$O,12,FALSE)),"")</f>
        <v>3.13</v>
      </c>
      <c r="I46" s="235"/>
    </row>
    <row r="47" spans="1:9" ht="12.75" customHeight="1" x14ac:dyDescent="0.2">
      <c r="A47" s="91">
        <f t="array" ref="A47">IFERROR(INDEX('Annex 2 Designated EHV charges'!$A$11:$A$257, MATCH(0, IF(ISBLANK('Annex 2 Designated EHV charges'!$A$11:$A$257),1, COUNTIF(A$4:$A46, 'Annex 2 Designated EHV charges'!$A$11:$A$257)), 0)),"")</f>
        <v>848</v>
      </c>
      <c r="B47" s="91">
        <f>IF($A47="","",VLOOKUP($A47,'Annex 2 Designated EHV charges'!$A:$O,2,0))</f>
        <v>848</v>
      </c>
      <c r="C47" s="92">
        <f>IF($A47="","",VLOOKUP($A47,'Annex 2 Designated EHV charges'!$A:$O,3,0))</f>
        <v>1300060499085</v>
      </c>
      <c r="D47" s="91" t="str">
        <f>IF($A47="","",VLOOKUP($A47,'Annex 2 Designated EHV charges'!$A:$O,7,0))</f>
        <v>Tai Moelion</v>
      </c>
      <c r="E47" s="96" t="str">
        <f>IFERROR(IF(VLOOKUP($A47,'Annex 2 Designated EHV charges'!$A:$O,9,FALSE)=0,"",VLOOKUP($A47,'Annex 2 Designated EHV charges'!$A:$O,9,FALSE)),"")</f>
        <v>-</v>
      </c>
      <c r="F47" s="97">
        <f>IFERROR(IF(VLOOKUP($A47,'Annex 2 Designated EHV charges'!$A:$O,10,FALSE)=0,"",VLOOKUP($A47,'Annex 2 Designated EHV charges'!$A:$O,10,FALSE)),"")</f>
        <v>6.13</v>
      </c>
      <c r="G47" s="98">
        <f>IFERROR(IF(VLOOKUP($A47,'Annex 2 Designated EHV charges'!$A:$O,11,FALSE)=0,"",VLOOKUP($A47,'Annex 2 Designated EHV charges'!$A:$O,11,FALSE)),"")</f>
        <v>1.4</v>
      </c>
      <c r="H47" s="98">
        <f>IFERROR(IF(VLOOKUP($A47,'Annex 2 Designated EHV charges'!$A:$O,12,FALSE)=0,"",VLOOKUP($A47,'Annex 2 Designated EHV charges'!$A:$O,12,FALSE)),"")</f>
        <v>1.4</v>
      </c>
      <c r="I47" s="235"/>
    </row>
    <row r="48" spans="1:9" ht="12.75" customHeight="1" x14ac:dyDescent="0.2">
      <c r="A48" s="91">
        <f t="array" ref="A48">IFERROR(INDEX('Annex 2 Designated EHV charges'!$A$11:$A$257, MATCH(0, IF(ISBLANK('Annex 2 Designated EHV charges'!$A$11:$A$257),1, COUNTIF(A$4:$A47, 'Annex 2 Designated EHV charges'!$A$11:$A$257)), 0)),"")</f>
        <v>849</v>
      </c>
      <c r="B48" s="91">
        <f>IF($A48="","",VLOOKUP($A48,'Annex 2 Designated EHV charges'!$A:$O,2,0))</f>
        <v>849</v>
      </c>
      <c r="C48" s="92">
        <f>IF($A48="","",VLOOKUP($A48,'Annex 2 Designated EHV charges'!$A:$O,3,0))</f>
        <v>1300054624390</v>
      </c>
      <c r="D48" s="91" t="str">
        <f>IF($A48="","",VLOOKUP($A48,'Annex 2 Designated EHV charges'!$A:$O,7,0))</f>
        <v>Braich Ddu</v>
      </c>
      <c r="E48" s="96" t="str">
        <f>IFERROR(IF(VLOOKUP($A48,'Annex 2 Designated EHV charges'!$A:$O,9,FALSE)=0,"",VLOOKUP($A48,'Annex 2 Designated EHV charges'!$A:$O,9,FALSE)),"")</f>
        <v>-</v>
      </c>
      <c r="F48" s="97">
        <f>IFERROR(IF(VLOOKUP($A48,'Annex 2 Designated EHV charges'!$A:$O,10,FALSE)=0,"",VLOOKUP($A48,'Annex 2 Designated EHV charges'!$A:$O,10,FALSE)),"")</f>
        <v>36.9</v>
      </c>
      <c r="G48" s="98">
        <f>IFERROR(IF(VLOOKUP($A48,'Annex 2 Designated EHV charges'!$A:$O,11,FALSE)=0,"",VLOOKUP($A48,'Annex 2 Designated EHV charges'!$A:$O,11,FALSE)),"")</f>
        <v>2.31</v>
      </c>
      <c r="H48" s="98">
        <f>IFERROR(IF(VLOOKUP($A48,'Annex 2 Designated EHV charges'!$A:$O,12,FALSE)=0,"",VLOOKUP($A48,'Annex 2 Designated EHV charges'!$A:$O,12,FALSE)),"")</f>
        <v>2.31</v>
      </c>
      <c r="I48" s="235"/>
    </row>
    <row r="49" spans="1:9" ht="12.75" customHeight="1" x14ac:dyDescent="0.2">
      <c r="A49" s="91">
        <f t="array" ref="A49">IFERROR(INDEX('Annex 2 Designated EHV charges'!$A$11:$A$257, MATCH(0, IF(ISBLANK('Annex 2 Designated EHV charges'!$A$11:$A$257),1, COUNTIF(A$4:$A48, 'Annex 2 Designated EHV charges'!$A$11:$A$257)), 0)),"")</f>
        <v>850</v>
      </c>
      <c r="B49" s="91">
        <f>IF($A49="","",VLOOKUP($A49,'Annex 2 Designated EHV charges'!$A:$O,2,0))</f>
        <v>850</v>
      </c>
      <c r="C49" s="92">
        <f>IF($A49="","",VLOOKUP($A49,'Annex 2 Designated EHV charges'!$A:$O,3,0))</f>
        <v>1300060668363</v>
      </c>
      <c r="D49" s="91" t="str">
        <f>IF($A49="","",VLOOKUP($A49,'Annex 2 Designated EHV charges'!$A:$O,7,0))</f>
        <v>Widnes Biomass</v>
      </c>
      <c r="E49" s="96" t="str">
        <f>IFERROR(IF(VLOOKUP($A49,'Annex 2 Designated EHV charges'!$A:$O,9,FALSE)=0,"",VLOOKUP($A49,'Annex 2 Designated EHV charges'!$A:$O,9,FALSE)),"")</f>
        <v>-</v>
      </c>
      <c r="F49" s="97">
        <f>IFERROR(IF(VLOOKUP($A49,'Annex 2 Designated EHV charges'!$A:$O,10,FALSE)=0,"",VLOOKUP($A49,'Annex 2 Designated EHV charges'!$A:$O,10,FALSE)),"")</f>
        <v>526.63</v>
      </c>
      <c r="G49" s="98">
        <f>IFERROR(IF(VLOOKUP($A49,'Annex 2 Designated EHV charges'!$A:$O,11,FALSE)=0,"",VLOOKUP($A49,'Annex 2 Designated EHV charges'!$A:$O,11,FALSE)),"")</f>
        <v>1.86</v>
      </c>
      <c r="H49" s="98">
        <f>IFERROR(IF(VLOOKUP($A49,'Annex 2 Designated EHV charges'!$A:$O,12,FALSE)=0,"",VLOOKUP($A49,'Annex 2 Designated EHV charges'!$A:$O,12,FALSE)),"")</f>
        <v>1.86</v>
      </c>
      <c r="I49" s="235"/>
    </row>
    <row r="50" spans="1:9" ht="12.75" customHeight="1" x14ac:dyDescent="0.2">
      <c r="A50" s="91">
        <f t="array" ref="A50">IFERROR(INDEX('Annex 2 Designated EHV charges'!$A$11:$A$257, MATCH(0, IF(ISBLANK('Annex 2 Designated EHV charges'!$A$11:$A$257),1, COUNTIF(A$4:$A49, 'Annex 2 Designated EHV charges'!$A$11:$A$257)), 0)),"")</f>
        <v>851</v>
      </c>
      <c r="B50" s="91">
        <f>IF($A50="","",VLOOKUP($A50,'Annex 2 Designated EHV charges'!$A:$O,2,0))</f>
        <v>851</v>
      </c>
      <c r="C50" s="92">
        <f>IF($A50="","",VLOOKUP($A50,'Annex 2 Designated EHV charges'!$A:$O,3,0))</f>
        <v>1300054933348</v>
      </c>
      <c r="D50" s="91" t="str">
        <f>IF($A50="","",VLOOKUP($A50,'Annex 2 Designated EHV charges'!$A:$O,7,0))</f>
        <v>Moel Maelogan 2</v>
      </c>
      <c r="E50" s="96" t="str">
        <f>IFERROR(IF(VLOOKUP($A50,'Annex 2 Designated EHV charges'!$A:$O,9,FALSE)=0,"",VLOOKUP($A50,'Annex 2 Designated EHV charges'!$A:$O,9,FALSE)),"")</f>
        <v>-</v>
      </c>
      <c r="F50" s="97">
        <f>IFERROR(IF(VLOOKUP($A50,'Annex 2 Designated EHV charges'!$A:$O,10,FALSE)=0,"",VLOOKUP($A50,'Annex 2 Designated EHV charges'!$A:$O,10,FALSE)),"")</f>
        <v>9.99</v>
      </c>
      <c r="G50" s="98">
        <f>IFERROR(IF(VLOOKUP($A50,'Annex 2 Designated EHV charges'!$A:$O,11,FALSE)=0,"",VLOOKUP($A50,'Annex 2 Designated EHV charges'!$A:$O,11,FALSE)),"")</f>
        <v>1.55</v>
      </c>
      <c r="H50" s="98">
        <f>IFERROR(IF(VLOOKUP($A50,'Annex 2 Designated EHV charges'!$A:$O,12,FALSE)=0,"",VLOOKUP($A50,'Annex 2 Designated EHV charges'!$A:$O,12,FALSE)),"")</f>
        <v>1.55</v>
      </c>
      <c r="I50" s="235"/>
    </row>
    <row r="51" spans="1:9" ht="12.75" customHeight="1" x14ac:dyDescent="0.2">
      <c r="A51" s="91">
        <f t="array" ref="A51">IFERROR(INDEX('Annex 2 Designated EHV charges'!$A$11:$A$257, MATCH(0, IF(ISBLANK('Annex 2 Designated EHV charges'!$A$11:$A$257),1, COUNTIF(A$4:$A50, 'Annex 2 Designated EHV charges'!$A$11:$A$257)), 0)),"")</f>
        <v>854</v>
      </c>
      <c r="B51" s="91">
        <f>IF($A51="","",VLOOKUP($A51,'Annex 2 Designated EHV charges'!$A:$O,2,0))</f>
        <v>854</v>
      </c>
      <c r="C51" s="92">
        <f>IF($A51="","",VLOOKUP($A51,'Annex 2 Designated EHV charges'!$A:$O,3,0))</f>
        <v>1300060138720</v>
      </c>
      <c r="D51" s="91" t="str">
        <f>IF($A51="","",VLOOKUP($A51,'Annex 2 Designated EHV charges'!$A:$O,7,0))</f>
        <v>Wern Ddu</v>
      </c>
      <c r="E51" s="96" t="str">
        <f>IFERROR(IF(VLOOKUP($A51,'Annex 2 Designated EHV charges'!$A:$O,9,FALSE)=0,"",VLOOKUP($A51,'Annex 2 Designated EHV charges'!$A:$O,9,FALSE)),"")</f>
        <v>-</v>
      </c>
      <c r="F51" s="97">
        <f>IFERROR(IF(VLOOKUP($A51,'Annex 2 Designated EHV charges'!$A:$O,10,FALSE)=0,"",VLOOKUP($A51,'Annex 2 Designated EHV charges'!$A:$O,10,FALSE)),"")</f>
        <v>78.08</v>
      </c>
      <c r="G51" s="98">
        <f>IFERROR(IF(VLOOKUP($A51,'Annex 2 Designated EHV charges'!$A:$O,11,FALSE)=0,"",VLOOKUP($A51,'Annex 2 Designated EHV charges'!$A:$O,11,FALSE)),"")</f>
        <v>2.0699999999999998</v>
      </c>
      <c r="H51" s="98">
        <f>IFERROR(IF(VLOOKUP($A51,'Annex 2 Designated EHV charges'!$A:$O,12,FALSE)=0,"",VLOOKUP($A51,'Annex 2 Designated EHV charges'!$A:$O,12,FALSE)),"")</f>
        <v>2.0699999999999998</v>
      </c>
      <c r="I51" s="235"/>
    </row>
    <row r="52" spans="1:9" ht="12.75" customHeight="1" x14ac:dyDescent="0.2">
      <c r="A52" s="91">
        <f t="array" ref="A52">IFERROR(INDEX('Annex 2 Designated EHV charges'!$A$11:$A$257, MATCH(0, IF(ISBLANK('Annex 2 Designated EHV charges'!$A$11:$A$257),1, COUNTIF(A$4:$A51, 'Annex 2 Designated EHV charges'!$A$11:$A$257)), 0)),"")</f>
        <v>856</v>
      </c>
      <c r="B52" s="91">
        <f>IF($A52="","",VLOOKUP($A52,'Annex 2 Designated EHV charges'!$A:$O,2,0))</f>
        <v>856</v>
      </c>
      <c r="C52" s="92">
        <f>IF($A52="","",VLOOKUP($A52,'Annex 2 Designated EHV charges'!$A:$O,3,0))</f>
        <v>1300060102617</v>
      </c>
      <c r="D52" s="91" t="str">
        <f>IF($A52="","",VLOOKUP($A52,'Annex 2 Designated EHV charges'!$A:$O,7,0))</f>
        <v>Rhyl Flats</v>
      </c>
      <c r="E52" s="96" t="str">
        <f>IFERROR(IF(VLOOKUP($A52,'Annex 2 Designated EHV charges'!$A:$O,9,FALSE)=0,"",VLOOKUP($A52,'Annex 2 Designated EHV charges'!$A:$O,9,FALSE)),"")</f>
        <v>-</v>
      </c>
      <c r="F52" s="97">
        <f>IFERROR(IF(VLOOKUP($A52,'Annex 2 Designated EHV charges'!$A:$O,10,FALSE)=0,"",VLOOKUP($A52,'Annex 2 Designated EHV charges'!$A:$O,10,FALSE)),"")</f>
        <v>254.55</v>
      </c>
      <c r="G52" s="98">
        <f>IFERROR(IF(VLOOKUP($A52,'Annex 2 Designated EHV charges'!$A:$O,11,FALSE)=0,"",VLOOKUP($A52,'Annex 2 Designated EHV charges'!$A:$O,11,FALSE)),"")</f>
        <v>1.71</v>
      </c>
      <c r="H52" s="98">
        <f>IFERROR(IF(VLOOKUP($A52,'Annex 2 Designated EHV charges'!$A:$O,12,FALSE)=0,"",VLOOKUP($A52,'Annex 2 Designated EHV charges'!$A:$O,12,FALSE)),"")</f>
        <v>1.71</v>
      </c>
      <c r="I52" s="235"/>
    </row>
    <row r="53" spans="1:9" ht="12.75" customHeight="1" x14ac:dyDescent="0.2">
      <c r="A53" s="91">
        <f t="array" ref="A53">IFERROR(INDEX('Annex 2 Designated EHV charges'!$A$11:$A$257, MATCH(0, IF(ISBLANK('Annex 2 Designated EHV charges'!$A$11:$A$257),1, COUNTIF(A$4:$A52, 'Annex 2 Designated EHV charges'!$A$11:$A$257)), 0)),"")</f>
        <v>857</v>
      </c>
      <c r="B53" s="91">
        <f>IF($A53="","",VLOOKUP($A53,'Annex 2 Designated EHV charges'!$A:$O,2,0))</f>
        <v>857</v>
      </c>
      <c r="C53" s="92">
        <f>IF($A53="","",VLOOKUP($A53,'Annex 2 Designated EHV charges'!$A:$O,3,0))</f>
        <v>1300060508758</v>
      </c>
      <c r="D53" s="91" t="str">
        <f>IF($A53="","",VLOOKUP($A53,'Annex 2 Designated EHV charges'!$A:$O,7,0))</f>
        <v>Seaforth Liverpool Dock 2</v>
      </c>
      <c r="E53" s="96" t="str">
        <f>IFERROR(IF(VLOOKUP($A53,'Annex 2 Designated EHV charges'!$A:$O,9,FALSE)=0,"",VLOOKUP($A53,'Annex 2 Designated EHV charges'!$A:$O,9,FALSE)),"")</f>
        <v>-</v>
      </c>
      <c r="F53" s="97">
        <f>IFERROR(IF(VLOOKUP($A53,'Annex 2 Designated EHV charges'!$A:$O,10,FALSE)=0,"",VLOOKUP($A53,'Annex 2 Designated EHV charges'!$A:$O,10,FALSE)),"")</f>
        <v>332259.3</v>
      </c>
      <c r="G53" s="98">
        <f>IFERROR(IF(VLOOKUP($A53,'Annex 2 Designated EHV charges'!$A:$O,11,FALSE)=0,"",VLOOKUP($A53,'Annex 2 Designated EHV charges'!$A:$O,11,FALSE)),"")</f>
        <v>3.27</v>
      </c>
      <c r="H53" s="98">
        <f>IFERROR(IF(VLOOKUP($A53,'Annex 2 Designated EHV charges'!$A:$O,12,FALSE)=0,"",VLOOKUP($A53,'Annex 2 Designated EHV charges'!$A:$O,12,FALSE)),"")</f>
        <v>3.27</v>
      </c>
      <c r="I53" s="235"/>
    </row>
    <row r="54" spans="1:9" ht="12.75" customHeight="1" x14ac:dyDescent="0.2">
      <c r="A54" s="91">
        <f t="array" ref="A54">IFERROR(INDEX('Annex 2 Designated EHV charges'!$A$11:$A$257, MATCH(0, IF(ISBLANK('Annex 2 Designated EHV charges'!$A$11:$A$257),1, COUNTIF(A$4:$A53, 'Annex 2 Designated EHV charges'!$A$11:$A$257)), 0)),"")</f>
        <v>858</v>
      </c>
      <c r="B54" s="91">
        <f>IF($A54="","",VLOOKUP($A54,'Annex 2 Designated EHV charges'!$A:$O,2,0))</f>
        <v>858</v>
      </c>
      <c r="C54" s="92">
        <f>IF($A54="","",VLOOKUP($A54,'Annex 2 Designated EHV charges'!$A:$O,3,0))</f>
        <v>1300060845962</v>
      </c>
      <c r="D54" s="91" t="str">
        <f>IF($A54="","",VLOOKUP($A54,'Annex 2 Designated EHV charges'!$A:$O,7,0))</f>
        <v>Clocaenog Wind farm</v>
      </c>
      <c r="E54" s="96" t="str">
        <f>IFERROR(IF(VLOOKUP($A54,'Annex 2 Designated EHV charges'!$A:$O,9,FALSE)=0,"",VLOOKUP($A54,'Annex 2 Designated EHV charges'!$A:$O,9,FALSE)),"")</f>
        <v>-</v>
      </c>
      <c r="F54" s="97">
        <f>IFERROR(IF(VLOOKUP($A54,'Annex 2 Designated EHV charges'!$A:$O,10,FALSE)=0,"",VLOOKUP($A54,'Annex 2 Designated EHV charges'!$A:$O,10,FALSE)),"")</f>
        <v>1509.5</v>
      </c>
      <c r="G54" s="98" t="str">
        <f>IFERROR(IF(VLOOKUP($A54,'Annex 2 Designated EHV charges'!$A:$O,11,FALSE)=0,"",VLOOKUP($A54,'Annex 2 Designated EHV charges'!$A:$O,11,FALSE)),"")</f>
        <v>-</v>
      </c>
      <c r="H54" s="98" t="str">
        <f>IFERROR(IF(VLOOKUP($A54,'Annex 2 Designated EHV charges'!$A:$O,12,FALSE)=0,"",VLOOKUP($A54,'Annex 2 Designated EHV charges'!$A:$O,12,FALSE)),"")</f>
        <v>-</v>
      </c>
      <c r="I54" s="235"/>
    </row>
    <row r="55" spans="1:9" ht="12.75" customHeight="1" x14ac:dyDescent="0.2">
      <c r="A55" s="91">
        <f t="array" ref="A55">IFERROR(INDEX('Annex 2 Designated EHV charges'!$A$11:$A$257, MATCH(0, IF(ISBLANK('Annex 2 Designated EHV charges'!$A$11:$A$257),1, COUNTIF(A$4:$A54, 'Annex 2 Designated EHV charges'!$A$11:$A$257)), 0)),"")</f>
        <v>859</v>
      </c>
      <c r="B55" s="91">
        <f>IF($A55="","",VLOOKUP($A55,'Annex 2 Designated EHV charges'!$A:$O,2,0))</f>
        <v>859</v>
      </c>
      <c r="C55" s="92">
        <f>IF($A55="","",VLOOKUP($A55,'Annex 2 Designated EHV charges'!$A:$O,3,0))</f>
        <v>1300060985075</v>
      </c>
      <c r="D55" s="91" t="str">
        <f>IF($A55="","",VLOOKUP($A55,'Annex 2 Designated EHV charges'!$A:$O,7,0))</f>
        <v>Protos Park</v>
      </c>
      <c r="E55" s="96" t="str">
        <f>IFERROR(IF(VLOOKUP($A55,'Annex 2 Designated EHV charges'!$A:$O,9,FALSE)=0,"",VLOOKUP($A55,'Annex 2 Designated EHV charges'!$A:$O,9,FALSE)),"")</f>
        <v>-</v>
      </c>
      <c r="F55" s="97">
        <f>IFERROR(IF(VLOOKUP($A55,'Annex 2 Designated EHV charges'!$A:$O,10,FALSE)=0,"",VLOOKUP($A55,'Annex 2 Designated EHV charges'!$A:$O,10,FALSE)),"")</f>
        <v>6501.14</v>
      </c>
      <c r="G55" s="98">
        <f>IFERROR(IF(VLOOKUP($A55,'Annex 2 Designated EHV charges'!$A:$O,11,FALSE)=0,"",VLOOKUP($A55,'Annex 2 Designated EHV charges'!$A:$O,11,FALSE)),"")</f>
        <v>0.91</v>
      </c>
      <c r="H55" s="98">
        <f>IFERROR(IF(VLOOKUP($A55,'Annex 2 Designated EHV charges'!$A:$O,12,FALSE)=0,"",VLOOKUP($A55,'Annex 2 Designated EHV charges'!$A:$O,12,FALSE)),"")</f>
        <v>0.91</v>
      </c>
      <c r="I55" s="235"/>
    </row>
    <row r="56" spans="1:9" ht="12.75" customHeight="1" x14ac:dyDescent="0.2">
      <c r="A56" s="91">
        <f t="array" ref="A56">IFERROR(INDEX('Annex 2 Designated EHV charges'!$A$11:$A$257, MATCH(0, IF(ISBLANK('Annex 2 Designated EHV charges'!$A$11:$A$257),1, COUNTIF(A$4:$A55, 'Annex 2 Designated EHV charges'!$A$11:$A$257)), 0)),"")</f>
        <v>865</v>
      </c>
      <c r="B56" s="91">
        <f>IF($A56="","",VLOOKUP($A56,'Annex 2 Designated EHV charges'!$A:$O,2,0))</f>
        <v>865</v>
      </c>
      <c r="C56" s="92">
        <f>IF($A56="","",VLOOKUP($A56,'Annex 2 Designated EHV charges'!$A:$O,3,0))</f>
        <v>1300035438944</v>
      </c>
      <c r="D56" s="91" t="str">
        <f>IF($A56="","",VLOOKUP($A56,'Annex 2 Designated EHV charges'!$A:$O,7,0))</f>
        <v>Cemmaes B</v>
      </c>
      <c r="E56" s="96" t="str">
        <f>IFERROR(IF(VLOOKUP($A56,'Annex 2 Designated EHV charges'!$A:$O,9,FALSE)=0,"",VLOOKUP($A56,'Annex 2 Designated EHV charges'!$A:$O,9,FALSE)),"")</f>
        <v>-</v>
      </c>
      <c r="F56" s="97">
        <f>IFERROR(IF(VLOOKUP($A56,'Annex 2 Designated EHV charges'!$A:$O,10,FALSE)=0,"",VLOOKUP($A56,'Annex 2 Designated EHV charges'!$A:$O,10,FALSE)),"")</f>
        <v>22.32</v>
      </c>
      <c r="G56" s="98">
        <f>IFERROR(IF(VLOOKUP($A56,'Annex 2 Designated EHV charges'!$A:$O,11,FALSE)=0,"",VLOOKUP($A56,'Annex 2 Designated EHV charges'!$A:$O,11,FALSE)),"")</f>
        <v>2.06</v>
      </c>
      <c r="H56" s="98">
        <f>IFERROR(IF(VLOOKUP($A56,'Annex 2 Designated EHV charges'!$A:$O,12,FALSE)=0,"",VLOOKUP($A56,'Annex 2 Designated EHV charges'!$A:$O,12,FALSE)),"")</f>
        <v>2.06</v>
      </c>
      <c r="I56" s="235"/>
    </row>
    <row r="57" spans="1:9" ht="12.75" customHeight="1" x14ac:dyDescent="0.2">
      <c r="A57" s="91">
        <f t="array" ref="A57">IFERROR(INDEX('Annex 2 Designated EHV charges'!$A$11:$A$257, MATCH(0, IF(ISBLANK('Annex 2 Designated EHV charges'!$A$11:$A$257),1, COUNTIF(A$4:$A56, 'Annex 2 Designated EHV charges'!$A$11:$A$257)), 0)),"")</f>
        <v>866</v>
      </c>
      <c r="B57" s="91">
        <f>IF($A57="","",VLOOKUP($A57,'Annex 2 Designated EHV charges'!$A:$O,2,0))</f>
        <v>866</v>
      </c>
      <c r="C57" s="92">
        <f>IF($A57="","",VLOOKUP($A57,'Annex 2 Designated EHV charges'!$A:$O,3,0))</f>
        <v>1300037983737</v>
      </c>
      <c r="D57" s="91" t="str">
        <f>IF($A57="","",VLOOKUP($A57,'Annex 2 Designated EHV charges'!$A:$O,7,0))</f>
        <v>Penrhyddlan</v>
      </c>
      <c r="E57" s="96" t="str">
        <f>IFERROR(IF(VLOOKUP($A57,'Annex 2 Designated EHV charges'!$A:$O,9,FALSE)=0,"",VLOOKUP($A57,'Annex 2 Designated EHV charges'!$A:$O,9,FALSE)),"")</f>
        <v>-</v>
      </c>
      <c r="F57" s="97">
        <f>IFERROR(IF(VLOOKUP($A57,'Annex 2 Designated EHV charges'!$A:$O,10,FALSE)=0,"",VLOOKUP($A57,'Annex 2 Designated EHV charges'!$A:$O,10,FALSE)),"")</f>
        <v>23.1</v>
      </c>
      <c r="G57" s="98">
        <f>IFERROR(IF(VLOOKUP($A57,'Annex 2 Designated EHV charges'!$A:$O,11,FALSE)=0,"",VLOOKUP($A57,'Annex 2 Designated EHV charges'!$A:$O,11,FALSE)),"")</f>
        <v>3.06</v>
      </c>
      <c r="H57" s="98">
        <f>IFERROR(IF(VLOOKUP($A57,'Annex 2 Designated EHV charges'!$A:$O,12,FALSE)=0,"",VLOOKUP($A57,'Annex 2 Designated EHV charges'!$A:$O,12,FALSE)),"")</f>
        <v>3.06</v>
      </c>
      <c r="I57" s="235"/>
    </row>
    <row r="58" spans="1:9" ht="12.75" customHeight="1" x14ac:dyDescent="0.2">
      <c r="A58" s="91">
        <f t="array" ref="A58">IFERROR(INDEX('Annex 2 Designated EHV charges'!$A$11:$A$257, MATCH(0, IF(ISBLANK('Annex 2 Designated EHV charges'!$A$11:$A$257),1, COUNTIF(A$4:$A57, 'Annex 2 Designated EHV charges'!$A$11:$A$257)), 0)),"")</f>
        <v>867</v>
      </c>
      <c r="B58" s="91">
        <f>IF($A58="","",VLOOKUP($A58,'Annex 2 Designated EHV charges'!$A:$O,2,0))</f>
        <v>867</v>
      </c>
      <c r="C58" s="92">
        <f>IF($A58="","",VLOOKUP($A58,'Annex 2 Designated EHV charges'!$A:$O,3,0))</f>
        <v>1300037983755</v>
      </c>
      <c r="D58" s="91" t="str">
        <f>IF($A58="","",VLOOKUP($A58,'Annex 2 Designated EHV charges'!$A:$O,7,0))</f>
        <v>Llidartywaun</v>
      </c>
      <c r="E58" s="96" t="str">
        <f>IFERROR(IF(VLOOKUP($A58,'Annex 2 Designated EHV charges'!$A:$O,9,FALSE)=0,"",VLOOKUP($A58,'Annex 2 Designated EHV charges'!$A:$O,9,FALSE)),"")</f>
        <v>-</v>
      </c>
      <c r="F58" s="97">
        <f>IFERROR(IF(VLOOKUP($A58,'Annex 2 Designated EHV charges'!$A:$O,10,FALSE)=0,"",VLOOKUP($A58,'Annex 2 Designated EHV charges'!$A:$O,10,FALSE)),"")</f>
        <v>21.57</v>
      </c>
      <c r="G58" s="98">
        <f>IFERROR(IF(VLOOKUP($A58,'Annex 2 Designated EHV charges'!$A:$O,11,FALSE)=0,"",VLOOKUP($A58,'Annex 2 Designated EHV charges'!$A:$O,11,FALSE)),"")</f>
        <v>2.93</v>
      </c>
      <c r="H58" s="98">
        <f>IFERROR(IF(VLOOKUP($A58,'Annex 2 Designated EHV charges'!$A:$O,12,FALSE)=0,"",VLOOKUP($A58,'Annex 2 Designated EHV charges'!$A:$O,12,FALSE)),"")</f>
        <v>2.93</v>
      </c>
      <c r="I58" s="235"/>
    </row>
    <row r="59" spans="1:9" ht="12.75" customHeight="1" x14ac:dyDescent="0.2">
      <c r="A59" s="91">
        <f t="array" ref="A59">IFERROR(INDEX('Annex 2 Designated EHV charges'!$A$11:$A$257, MATCH(0, IF(ISBLANK('Annex 2 Designated EHV charges'!$A$11:$A$257),1, COUNTIF(A$4:$A58, 'Annex 2 Designated EHV charges'!$A$11:$A$257)), 0)),"")</f>
        <v>868</v>
      </c>
      <c r="B59" s="91">
        <f>IF($A59="","",VLOOKUP($A59,'Annex 2 Designated EHV charges'!$A:$O,2,0))</f>
        <v>868</v>
      </c>
      <c r="C59" s="92">
        <f>IF($A59="","",VLOOKUP($A59,'Annex 2 Designated EHV charges'!$A:$O,3,0))</f>
        <v>1300035368906</v>
      </c>
      <c r="D59" s="91" t="str">
        <f>IF($A59="","",VLOOKUP($A59,'Annex 2 Designated EHV charges'!$A:$O,7,0))</f>
        <v>Rhyd y Groes</v>
      </c>
      <c r="E59" s="96" t="str">
        <f>IFERROR(IF(VLOOKUP($A59,'Annex 2 Designated EHV charges'!$A:$O,9,FALSE)=0,"",VLOOKUP($A59,'Annex 2 Designated EHV charges'!$A:$O,9,FALSE)),"")</f>
        <v>-</v>
      </c>
      <c r="F59" s="97">
        <f>IFERROR(IF(VLOOKUP($A59,'Annex 2 Designated EHV charges'!$A:$O,10,FALSE)=0,"",VLOOKUP($A59,'Annex 2 Designated EHV charges'!$A:$O,10,FALSE)),"")</f>
        <v>133.21</v>
      </c>
      <c r="G59" s="98">
        <f>IFERROR(IF(VLOOKUP($A59,'Annex 2 Designated EHV charges'!$A:$O,11,FALSE)=0,"",VLOOKUP($A59,'Annex 2 Designated EHV charges'!$A:$O,11,FALSE)),"")</f>
        <v>1.42</v>
      </c>
      <c r="H59" s="98">
        <f>IFERROR(IF(VLOOKUP($A59,'Annex 2 Designated EHV charges'!$A:$O,12,FALSE)=0,"",VLOOKUP($A59,'Annex 2 Designated EHV charges'!$A:$O,12,FALSE)),"")</f>
        <v>1.42</v>
      </c>
      <c r="I59" s="235"/>
    </row>
    <row r="60" spans="1:9" ht="12.75" customHeight="1" x14ac:dyDescent="0.2">
      <c r="A60" s="91">
        <f t="array" ref="A60">IFERROR(INDEX('Annex 2 Designated EHV charges'!$A$11:$A$257, MATCH(0, IF(ISBLANK('Annex 2 Designated EHV charges'!$A$11:$A$257),1, COUNTIF(A$4:$A59, 'Annex 2 Designated EHV charges'!$A$11:$A$257)), 0)),"")</f>
        <v>869</v>
      </c>
      <c r="B60" s="91">
        <f>IF($A60="","",VLOOKUP($A60,'Annex 2 Designated EHV charges'!$A:$O,2,0))</f>
        <v>869</v>
      </c>
      <c r="C60" s="92">
        <f>IF($A60="","",VLOOKUP($A60,'Annex 2 Designated EHV charges'!$A:$O,3,0))</f>
        <v>1300035370393</v>
      </c>
      <c r="D60" s="91" t="str">
        <f>IF($A60="","",VLOOKUP($A60,'Annex 2 Designated EHV charges'!$A:$O,7,0))</f>
        <v>Llangwyrfon</v>
      </c>
      <c r="E60" s="96" t="str">
        <f>IFERROR(IF(VLOOKUP($A60,'Annex 2 Designated EHV charges'!$A:$O,9,FALSE)=0,"",VLOOKUP($A60,'Annex 2 Designated EHV charges'!$A:$O,9,FALSE)),"")</f>
        <v>-</v>
      </c>
      <c r="F60" s="97">
        <f>IFERROR(IF(VLOOKUP($A60,'Annex 2 Designated EHV charges'!$A:$O,10,FALSE)=0,"",VLOOKUP($A60,'Annex 2 Designated EHV charges'!$A:$O,10,FALSE)),"")</f>
        <v>41.45</v>
      </c>
      <c r="G60" s="98">
        <f>IFERROR(IF(VLOOKUP($A60,'Annex 2 Designated EHV charges'!$A:$O,11,FALSE)=0,"",VLOOKUP($A60,'Annex 2 Designated EHV charges'!$A:$O,11,FALSE)),"")</f>
        <v>1.86</v>
      </c>
      <c r="H60" s="98">
        <f>IFERROR(IF(VLOOKUP($A60,'Annex 2 Designated EHV charges'!$A:$O,12,FALSE)=0,"",VLOOKUP($A60,'Annex 2 Designated EHV charges'!$A:$O,12,FALSE)),"")</f>
        <v>1.86</v>
      </c>
      <c r="I60" s="235"/>
    </row>
    <row r="61" spans="1:9" ht="12.75" customHeight="1" x14ac:dyDescent="0.2">
      <c r="A61" s="91">
        <f t="array" ref="A61">IFERROR(INDEX('Annex 2 Designated EHV charges'!$A$11:$A$257, MATCH(0, IF(ISBLANK('Annex 2 Designated EHV charges'!$A$11:$A$257),1, COUNTIF(A$4:$A60, 'Annex 2 Designated EHV charges'!$A$11:$A$257)), 0)),"")</f>
        <v>870</v>
      </c>
      <c r="B61" s="91">
        <f>IF($A61="","",VLOOKUP($A61,'Annex 2 Designated EHV charges'!$A:$O,2,0))</f>
        <v>870</v>
      </c>
      <c r="C61" s="92">
        <f>IF($A61="","",VLOOKUP($A61,'Annex 2 Designated EHV charges'!$A:$O,3,0))</f>
        <v>1300060308295</v>
      </c>
      <c r="D61" s="91" t="str">
        <f>IF($A61="","",VLOOKUP($A61,'Annex 2 Designated EHV charges'!$A:$O,7,0))</f>
        <v>Storenergy (Lostock)</v>
      </c>
      <c r="E61" s="96" t="str">
        <f>IFERROR(IF(VLOOKUP($A61,'Annex 2 Designated EHV charges'!$A:$O,9,FALSE)=0,"",VLOOKUP($A61,'Annex 2 Designated EHV charges'!$A:$O,9,FALSE)),"")</f>
        <v>-</v>
      </c>
      <c r="F61" s="97">
        <f>IFERROR(IF(VLOOKUP($A61,'Annex 2 Designated EHV charges'!$A:$O,10,FALSE)=0,"",VLOOKUP($A61,'Annex 2 Designated EHV charges'!$A:$O,10,FALSE)),"")</f>
        <v>109016.11</v>
      </c>
      <c r="G61" s="98">
        <f>IFERROR(IF(VLOOKUP($A61,'Annex 2 Designated EHV charges'!$A:$O,11,FALSE)=0,"",VLOOKUP($A61,'Annex 2 Designated EHV charges'!$A:$O,11,FALSE)),"")</f>
        <v>5.08</v>
      </c>
      <c r="H61" s="98">
        <f>IFERROR(IF(VLOOKUP($A61,'Annex 2 Designated EHV charges'!$A:$O,12,FALSE)=0,"",VLOOKUP($A61,'Annex 2 Designated EHV charges'!$A:$O,12,FALSE)),"")</f>
        <v>5.08</v>
      </c>
      <c r="I61" s="235"/>
    </row>
    <row r="62" spans="1:9" ht="12.75" customHeight="1" x14ac:dyDescent="0.2">
      <c r="A62" s="91">
        <f t="array" ref="A62">IFERROR(INDEX('Annex 2 Designated EHV charges'!$A$11:$A$257, MATCH(0, IF(ISBLANK('Annex 2 Designated EHV charges'!$A$11:$A$257),1, COUNTIF(A$4:$A61, 'Annex 2 Designated EHV charges'!$A$11:$A$257)), 0)),"")</f>
        <v>871</v>
      </c>
      <c r="B62" s="91">
        <f>IF($A62="","",VLOOKUP($A62,'Annex 2 Designated EHV charges'!$A:$O,2,0))</f>
        <v>871</v>
      </c>
      <c r="C62" s="92">
        <f>IF($A62="","",VLOOKUP($A62,'Annex 2 Designated EHV charges'!$A:$O,3,0))</f>
        <v>1300037983996</v>
      </c>
      <c r="D62" s="91" t="str">
        <f>IF($A62="","",VLOOKUP($A62,'Annex 2 Designated EHV charges'!$A:$O,7,0))</f>
        <v>Rheidol</v>
      </c>
      <c r="E62" s="96" t="str">
        <f>IFERROR(IF(VLOOKUP($A62,'Annex 2 Designated EHV charges'!$A:$O,9,FALSE)=0,"",VLOOKUP($A62,'Annex 2 Designated EHV charges'!$A:$O,9,FALSE)),"")</f>
        <v>-</v>
      </c>
      <c r="F62" s="97">
        <f>IFERROR(IF(VLOOKUP($A62,'Annex 2 Designated EHV charges'!$A:$O,10,FALSE)=0,"",VLOOKUP($A62,'Annex 2 Designated EHV charges'!$A:$O,10,FALSE)),"")</f>
        <v>123.72</v>
      </c>
      <c r="G62" s="98">
        <f>IFERROR(IF(VLOOKUP($A62,'Annex 2 Designated EHV charges'!$A:$O,11,FALSE)=0,"",VLOOKUP($A62,'Annex 2 Designated EHV charges'!$A:$O,11,FALSE)),"")</f>
        <v>1.26</v>
      </c>
      <c r="H62" s="98">
        <f>IFERROR(IF(VLOOKUP($A62,'Annex 2 Designated EHV charges'!$A:$O,12,FALSE)=0,"",VLOOKUP($A62,'Annex 2 Designated EHV charges'!$A:$O,12,FALSE)),"")</f>
        <v>1.26</v>
      </c>
      <c r="I62" s="235"/>
    </row>
    <row r="63" spans="1:9" ht="12.75" customHeight="1" x14ac:dyDescent="0.2">
      <c r="A63" s="91">
        <f t="array" ref="A63">IFERROR(INDEX('Annex 2 Designated EHV charges'!$A$11:$A$257, MATCH(0, IF(ISBLANK('Annex 2 Designated EHV charges'!$A$11:$A$257),1, COUNTIF(A$4:$A62, 'Annex 2 Designated EHV charges'!$A$11:$A$257)), 0)),"")</f>
        <v>872</v>
      </c>
      <c r="B63" s="91">
        <f>IF($A63="","",VLOOKUP($A63,'Annex 2 Designated EHV charges'!$A:$O,2,0))</f>
        <v>872</v>
      </c>
      <c r="C63" s="92">
        <f>IF($A63="","",VLOOKUP($A63,'Annex 2 Designated EHV charges'!$A:$O,3,0))</f>
        <v>1300037983913</v>
      </c>
      <c r="D63" s="91" t="str">
        <f>IF($A63="","",VLOOKUP($A63,'Annex 2 Designated EHV charges'!$A:$O,7,0))</f>
        <v>Carno B</v>
      </c>
      <c r="E63" s="96" t="str">
        <f>IFERROR(IF(VLOOKUP($A63,'Annex 2 Designated EHV charges'!$A:$O,9,FALSE)=0,"",VLOOKUP($A63,'Annex 2 Designated EHV charges'!$A:$O,9,FALSE)),"")</f>
        <v>-</v>
      </c>
      <c r="F63" s="97">
        <f>IFERROR(IF(VLOOKUP($A63,'Annex 2 Designated EHV charges'!$A:$O,10,FALSE)=0,"",VLOOKUP($A63,'Annex 2 Designated EHV charges'!$A:$O,10,FALSE)),"")</f>
        <v>303.06</v>
      </c>
      <c r="G63" s="98">
        <f>IFERROR(IF(VLOOKUP($A63,'Annex 2 Designated EHV charges'!$A:$O,11,FALSE)=0,"",VLOOKUP($A63,'Annex 2 Designated EHV charges'!$A:$O,11,FALSE)),"")</f>
        <v>1.52</v>
      </c>
      <c r="H63" s="98">
        <f>IFERROR(IF(VLOOKUP($A63,'Annex 2 Designated EHV charges'!$A:$O,12,FALSE)=0,"",VLOOKUP($A63,'Annex 2 Designated EHV charges'!$A:$O,12,FALSE)),"")</f>
        <v>1.52</v>
      </c>
      <c r="I63" s="235"/>
    </row>
    <row r="64" spans="1:9" ht="12.75" customHeight="1" x14ac:dyDescent="0.2">
      <c r="A64" s="91">
        <f t="array" ref="A64">IFERROR(INDEX('Annex 2 Designated EHV charges'!$A$11:$A$257, MATCH(0, IF(ISBLANK('Annex 2 Designated EHV charges'!$A$11:$A$257),1, COUNTIF(A$4:$A63, 'Annex 2 Designated EHV charges'!$A$11:$A$257)), 0)),"")</f>
        <v>873</v>
      </c>
      <c r="B64" s="91">
        <f>IF($A64="","",VLOOKUP($A64,'Annex 2 Designated EHV charges'!$A:$O,2,0))</f>
        <v>873</v>
      </c>
      <c r="C64" s="92">
        <f>IF($A64="","",VLOOKUP($A64,'Annex 2 Designated EHV charges'!$A:$O,3,0))</f>
        <v>1300037983899</v>
      </c>
      <c r="D64" s="91" t="str">
        <f>IF($A64="","",VLOOKUP($A64,'Annex 2 Designated EHV charges'!$A:$O,7,0))</f>
        <v>Carno A</v>
      </c>
      <c r="E64" s="96" t="str">
        <f>IFERROR(IF(VLOOKUP($A64,'Annex 2 Designated EHV charges'!$A:$O,9,FALSE)=0,"",VLOOKUP($A64,'Annex 2 Designated EHV charges'!$A:$O,9,FALSE)),"")</f>
        <v>-</v>
      </c>
      <c r="F64" s="97">
        <f>IFERROR(IF(VLOOKUP($A64,'Annex 2 Designated EHV charges'!$A:$O,10,FALSE)=0,"",VLOOKUP($A64,'Annex 2 Designated EHV charges'!$A:$O,10,FALSE)),"")</f>
        <v>107.55</v>
      </c>
      <c r="G64" s="98">
        <f>IFERROR(IF(VLOOKUP($A64,'Annex 2 Designated EHV charges'!$A:$O,11,FALSE)=0,"",VLOOKUP($A64,'Annex 2 Designated EHV charges'!$A:$O,11,FALSE)),"")</f>
        <v>1.8</v>
      </c>
      <c r="H64" s="98">
        <f>IFERROR(IF(VLOOKUP($A64,'Annex 2 Designated EHV charges'!$A:$O,12,FALSE)=0,"",VLOOKUP($A64,'Annex 2 Designated EHV charges'!$A:$O,12,FALSE)),"")</f>
        <v>1.8</v>
      </c>
      <c r="I64" s="235"/>
    </row>
    <row r="65" spans="1:9" ht="12.75" customHeight="1" x14ac:dyDescent="0.2">
      <c r="A65" s="91">
        <f t="array" ref="A65">IFERROR(INDEX('Annex 2 Designated EHV charges'!$A$11:$A$257, MATCH(0, IF(ISBLANK('Annex 2 Designated EHV charges'!$A$11:$A$257),1, COUNTIF(A$4:$A64, 'Annex 2 Designated EHV charges'!$A$11:$A$257)), 0)),"")</f>
        <v>874</v>
      </c>
      <c r="B65" s="91">
        <f>IF($A65="","",VLOOKUP($A65,'Annex 2 Designated EHV charges'!$A:$O,2,0))</f>
        <v>874</v>
      </c>
      <c r="C65" s="92">
        <f>IF($A65="","",VLOOKUP($A65,'Annex 2 Designated EHV charges'!$A:$O,3,0))</f>
        <v>1300035438572</v>
      </c>
      <c r="D65" s="91" t="str">
        <f>IF($A65="","",VLOOKUP($A65,'Annex 2 Designated EHV charges'!$A:$O,7,0))</f>
        <v>Trysglwyn</v>
      </c>
      <c r="E65" s="96" t="str">
        <f>IFERROR(IF(VLOOKUP($A65,'Annex 2 Designated EHV charges'!$A:$O,9,FALSE)=0,"",VLOOKUP($A65,'Annex 2 Designated EHV charges'!$A:$O,9,FALSE)),"")</f>
        <v>-</v>
      </c>
      <c r="F65" s="97">
        <f>IFERROR(IF(VLOOKUP($A65,'Annex 2 Designated EHV charges'!$A:$O,10,FALSE)=0,"",VLOOKUP($A65,'Annex 2 Designated EHV charges'!$A:$O,10,FALSE)),"")</f>
        <v>44.59</v>
      </c>
      <c r="G65" s="98">
        <f>IFERROR(IF(VLOOKUP($A65,'Annex 2 Designated EHV charges'!$A:$O,11,FALSE)=0,"",VLOOKUP($A65,'Annex 2 Designated EHV charges'!$A:$O,11,FALSE)),"")</f>
        <v>1.68</v>
      </c>
      <c r="H65" s="98">
        <f>IFERROR(IF(VLOOKUP($A65,'Annex 2 Designated EHV charges'!$A:$O,12,FALSE)=0,"",VLOOKUP($A65,'Annex 2 Designated EHV charges'!$A:$O,12,FALSE)),"")</f>
        <v>1.68</v>
      </c>
      <c r="I65" s="235"/>
    </row>
    <row r="66" spans="1:9" ht="12.75" customHeight="1" x14ac:dyDescent="0.2">
      <c r="A66" s="91">
        <f t="array" ref="A66">IFERROR(INDEX('Annex 2 Designated EHV charges'!$A$11:$A$257, MATCH(0, IF(ISBLANK('Annex 2 Designated EHV charges'!$A$11:$A$257),1, COUNTIF(A$4:$A65, 'Annex 2 Designated EHV charges'!$A$11:$A$257)), 0)),"")</f>
        <v>875</v>
      </c>
      <c r="B66" s="91">
        <f>IF($A66="","",VLOOKUP($A66,'Annex 2 Designated EHV charges'!$A:$O,2,0))</f>
        <v>875</v>
      </c>
      <c r="C66" s="92">
        <f>IF($A66="","",VLOOKUP($A66,'Annex 2 Designated EHV charges'!$A:$O,3,0))</f>
        <v>1300050649406</v>
      </c>
      <c r="D66" s="91" t="str">
        <f>IF($A66="","",VLOOKUP($A66,'Annex 2 Designated EHV charges'!$A:$O,7,0))</f>
        <v>Llanabo</v>
      </c>
      <c r="E66" s="96" t="str">
        <f>IFERROR(IF(VLOOKUP($A66,'Annex 2 Designated EHV charges'!$A:$O,9,FALSE)=0,"",VLOOKUP($A66,'Annex 2 Designated EHV charges'!$A:$O,9,FALSE)),"")</f>
        <v>-</v>
      </c>
      <c r="F66" s="97">
        <f>IFERROR(IF(VLOOKUP($A66,'Annex 2 Designated EHV charges'!$A:$O,10,FALSE)=0,"",VLOOKUP($A66,'Annex 2 Designated EHV charges'!$A:$O,10,FALSE)),"")</f>
        <v>22.13</v>
      </c>
      <c r="G66" s="98">
        <f>IFERROR(IF(VLOOKUP($A66,'Annex 2 Designated EHV charges'!$A:$O,11,FALSE)=0,"",VLOOKUP($A66,'Annex 2 Designated EHV charges'!$A:$O,11,FALSE)),"")</f>
        <v>1.65</v>
      </c>
      <c r="H66" s="98">
        <f>IFERROR(IF(VLOOKUP($A66,'Annex 2 Designated EHV charges'!$A:$O,12,FALSE)=0,"",VLOOKUP($A66,'Annex 2 Designated EHV charges'!$A:$O,12,FALSE)),"")</f>
        <v>1.65</v>
      </c>
      <c r="I66" s="235"/>
    </row>
    <row r="67" spans="1:9" ht="12.75" customHeight="1" x14ac:dyDescent="0.2">
      <c r="A67" s="91">
        <f t="array" ref="A67">IFERROR(INDEX('Annex 2 Designated EHV charges'!$A$11:$A$257, MATCH(0, IF(ISBLANK('Annex 2 Designated EHV charges'!$A$11:$A$257),1, COUNTIF(A$4:$A66, 'Annex 2 Designated EHV charges'!$A$11:$A$257)), 0)),"")</f>
        <v>876</v>
      </c>
      <c r="B67" s="91">
        <f>IF($A67="","",VLOOKUP($A67,'Annex 2 Designated EHV charges'!$A:$O,2,0))</f>
        <v>876</v>
      </c>
      <c r="C67" s="92">
        <f>IF($A67="","",VLOOKUP($A67,'Annex 2 Designated EHV charges'!$A:$O,3,0))</f>
        <v>1300060701106</v>
      </c>
      <c r="D67" s="91" t="str">
        <f>IF($A67="","",VLOOKUP($A67,'Annex 2 Designated EHV charges'!$A:$O,7,0))</f>
        <v>Ebnal Lodge PV</v>
      </c>
      <c r="E67" s="96" t="str">
        <f>IFERROR(IF(VLOOKUP($A67,'Annex 2 Designated EHV charges'!$A:$O,9,FALSE)=0,"",VLOOKUP($A67,'Annex 2 Designated EHV charges'!$A:$O,9,FALSE)),"")</f>
        <v>-</v>
      </c>
      <c r="F67" s="97">
        <f>IFERROR(IF(VLOOKUP($A67,'Annex 2 Designated EHV charges'!$A:$O,10,FALSE)=0,"",VLOOKUP($A67,'Annex 2 Designated EHV charges'!$A:$O,10,FALSE)),"")</f>
        <v>35.520000000000003</v>
      </c>
      <c r="G67" s="98">
        <f>IFERROR(IF(VLOOKUP($A67,'Annex 2 Designated EHV charges'!$A:$O,11,FALSE)=0,"",VLOOKUP($A67,'Annex 2 Designated EHV charges'!$A:$O,11,FALSE)),"")</f>
        <v>1.61</v>
      </c>
      <c r="H67" s="98">
        <f>IFERROR(IF(VLOOKUP($A67,'Annex 2 Designated EHV charges'!$A:$O,12,FALSE)=0,"",VLOOKUP($A67,'Annex 2 Designated EHV charges'!$A:$O,12,FALSE)),"")</f>
        <v>1.61</v>
      </c>
      <c r="I67" s="235"/>
    </row>
    <row r="68" spans="1:9" ht="12.75" customHeight="1" x14ac:dyDescent="0.2">
      <c r="A68" s="91">
        <f t="array" ref="A68">IFERROR(INDEX('Annex 2 Designated EHV charges'!$A$11:$A$257, MATCH(0, IF(ISBLANK('Annex 2 Designated EHV charges'!$A$11:$A$257),1, COUNTIF(A$4:$A67, 'Annex 2 Designated EHV charges'!$A$11:$A$257)), 0)),"")</f>
        <v>877</v>
      </c>
      <c r="B68" s="91">
        <f>IF($A68="","",VLOOKUP($A68,'Annex 2 Designated EHV charges'!$A:$O,2,0))</f>
        <v>877</v>
      </c>
      <c r="C68" s="92">
        <f>IF($A68="","",VLOOKUP($A68,'Annex 2 Designated EHV charges'!$A:$O,3,0))</f>
        <v>1300053593216</v>
      </c>
      <c r="D68" s="91" t="str">
        <f>IF($A68="","",VLOOKUP($A68,'Annex 2 Designated EHV charges'!$A:$O,7,0))</f>
        <v>Quinn Glass</v>
      </c>
      <c r="E68" s="96" t="str">
        <f>IFERROR(IF(VLOOKUP($A68,'Annex 2 Designated EHV charges'!$A:$O,9,FALSE)=0,"",VLOOKUP($A68,'Annex 2 Designated EHV charges'!$A:$O,9,FALSE)),"")</f>
        <v>-</v>
      </c>
      <c r="F68" s="97">
        <f>IFERROR(IF(VLOOKUP($A68,'Annex 2 Designated EHV charges'!$A:$O,10,FALSE)=0,"",VLOOKUP($A68,'Annex 2 Designated EHV charges'!$A:$O,10,FALSE)),"")</f>
        <v>239962.21</v>
      </c>
      <c r="G68" s="98">
        <f>IFERROR(IF(VLOOKUP($A68,'Annex 2 Designated EHV charges'!$A:$O,11,FALSE)=0,"",VLOOKUP($A68,'Annex 2 Designated EHV charges'!$A:$O,11,FALSE)),"")</f>
        <v>4.79</v>
      </c>
      <c r="H68" s="98">
        <f>IFERROR(IF(VLOOKUP($A68,'Annex 2 Designated EHV charges'!$A:$O,12,FALSE)=0,"",VLOOKUP($A68,'Annex 2 Designated EHV charges'!$A:$O,12,FALSE)),"")</f>
        <v>4.79</v>
      </c>
      <c r="I68" s="235"/>
    </row>
    <row r="69" spans="1:9" ht="12.75" customHeight="1" x14ac:dyDescent="0.2">
      <c r="A69" s="91">
        <f t="array" ref="A69">IFERROR(INDEX('Annex 2 Designated EHV charges'!$A$11:$A$257, MATCH(0, IF(ISBLANK('Annex 2 Designated EHV charges'!$A$11:$A$257),1, COUNTIF(A$4:$A68, 'Annex 2 Designated EHV charges'!$A$11:$A$257)), 0)),"")</f>
        <v>1</v>
      </c>
      <c r="B69" s="91">
        <f>IF($A69="","",VLOOKUP($A69,'Annex 2 Designated EHV charges'!$A:$O,2,0))</f>
        <v>1</v>
      </c>
      <c r="C69" s="92" t="str">
        <f>IF($A69="","",VLOOKUP($A69,'Annex 2 Designated EHV charges'!$A:$O,3,0))</f>
        <v/>
      </c>
      <c r="D69" s="91" t="str">
        <f>IF($A69="","",VLOOKUP($A69,'Annex 2 Designated EHV charges'!$A:$O,7,0))</f>
        <v>Liverpool Int Bus Park</v>
      </c>
      <c r="E69" s="96" t="str">
        <f>IFERROR(IF(VLOOKUP($A69,'Annex 2 Designated EHV charges'!$A:$O,9,FALSE)=0,"",VLOOKUP($A69,'Annex 2 Designated EHV charges'!$A:$O,9,FALSE)),"")</f>
        <v>-</v>
      </c>
      <c r="F69" s="97">
        <f>IFERROR(IF(VLOOKUP($A69,'Annex 2 Designated EHV charges'!$A:$O,10,FALSE)=0,"",VLOOKUP($A69,'Annex 2 Designated EHV charges'!$A:$O,10,FALSE)),"")</f>
        <v>44558.85</v>
      </c>
      <c r="G69" s="98">
        <f>IFERROR(IF(VLOOKUP($A69,'Annex 2 Designated EHV charges'!$A:$O,11,FALSE)=0,"",VLOOKUP($A69,'Annex 2 Designated EHV charges'!$A:$O,11,FALSE)),"")</f>
        <v>1.69</v>
      </c>
      <c r="H69" s="98">
        <f>IFERROR(IF(VLOOKUP($A69,'Annex 2 Designated EHV charges'!$A:$O,12,FALSE)=0,"",VLOOKUP($A69,'Annex 2 Designated EHV charges'!$A:$O,12,FALSE)),"")</f>
        <v>1.69</v>
      </c>
      <c r="I69" s="235"/>
    </row>
    <row r="70" spans="1:9" ht="12.75" customHeight="1" x14ac:dyDescent="0.2">
      <c r="A70" s="91">
        <f t="array" ref="A70">IFERROR(INDEX('Annex 2 Designated EHV charges'!$A$11:$A$257, MATCH(0, IF(ISBLANK('Annex 2 Designated EHV charges'!$A$11:$A$257),1, COUNTIF(A$4:$A69, 'Annex 2 Designated EHV charges'!$A$11:$A$257)), 0)),"")</f>
        <v>880</v>
      </c>
      <c r="B70" s="91">
        <f>IF($A70="","",VLOOKUP($A70,'Annex 2 Designated EHV charges'!$A:$O,2,0))</f>
        <v>880</v>
      </c>
      <c r="C70" s="92">
        <f>IF($A70="","",VLOOKUP($A70,'Annex 2 Designated EHV charges'!$A:$O,3,0))</f>
        <v>1300060621588</v>
      </c>
      <c r="D70" s="91" t="str">
        <f>IF($A70="","",VLOOKUP($A70,'Annex 2 Designated EHV charges'!$A:$O,7,0))</f>
        <v>Twemelows Hall PV</v>
      </c>
      <c r="E70" s="96" t="str">
        <f>IFERROR(IF(VLOOKUP($A70,'Annex 2 Designated EHV charges'!$A:$O,9,FALSE)=0,"",VLOOKUP($A70,'Annex 2 Designated EHV charges'!$A:$O,9,FALSE)),"")</f>
        <v>-</v>
      </c>
      <c r="F70" s="97">
        <f>IFERROR(IF(VLOOKUP($A70,'Annex 2 Designated EHV charges'!$A:$O,10,FALSE)=0,"",VLOOKUP($A70,'Annex 2 Designated EHV charges'!$A:$O,10,FALSE)),"")</f>
        <v>87.82</v>
      </c>
      <c r="G70" s="98">
        <f>IFERROR(IF(VLOOKUP($A70,'Annex 2 Designated EHV charges'!$A:$O,11,FALSE)=0,"",VLOOKUP($A70,'Annex 2 Designated EHV charges'!$A:$O,11,FALSE)),"")</f>
        <v>4.09</v>
      </c>
      <c r="H70" s="98">
        <f>IFERROR(IF(VLOOKUP($A70,'Annex 2 Designated EHV charges'!$A:$O,12,FALSE)=0,"",VLOOKUP($A70,'Annex 2 Designated EHV charges'!$A:$O,12,FALSE)),"")</f>
        <v>4.09</v>
      </c>
      <c r="I70" s="235"/>
    </row>
    <row r="71" spans="1:9" ht="12.75" customHeight="1" x14ac:dyDescent="0.2">
      <c r="A71" s="91">
        <f t="array" ref="A71">IFERROR(INDEX('Annex 2 Designated EHV charges'!$A$11:$A$257, MATCH(0, IF(ISBLANK('Annex 2 Designated EHV charges'!$A$11:$A$257),1, COUNTIF(A$4:$A70, 'Annex 2 Designated EHV charges'!$A$11:$A$257)), 0)),"")</f>
        <v>881</v>
      </c>
      <c r="B71" s="91">
        <f>IF($A71="","",VLOOKUP($A71,'Annex 2 Designated EHV charges'!$A:$O,2,0))</f>
        <v>881</v>
      </c>
      <c r="C71" s="92">
        <f>IF($A71="","",VLOOKUP($A71,'Annex 2 Designated EHV charges'!$A:$O,3,0))</f>
        <v>1300060626275</v>
      </c>
      <c r="D71" s="91" t="str">
        <f>IF($A71="","",VLOOKUP($A71,'Annex 2 Designated EHV charges'!$A:$O,7,0))</f>
        <v>Teyrdan</v>
      </c>
      <c r="E71" s="96" t="str">
        <f>IFERROR(IF(VLOOKUP($A71,'Annex 2 Designated EHV charges'!$A:$O,9,FALSE)=0,"",VLOOKUP($A71,'Annex 2 Designated EHV charges'!$A:$O,9,FALSE)),"")</f>
        <v>-</v>
      </c>
      <c r="F71" s="97">
        <f>IFERROR(IF(VLOOKUP($A71,'Annex 2 Designated EHV charges'!$A:$O,10,FALSE)=0,"",VLOOKUP($A71,'Annex 2 Designated EHV charges'!$A:$O,10,FALSE)),"")</f>
        <v>1.31</v>
      </c>
      <c r="G71" s="98">
        <f>IFERROR(IF(VLOOKUP($A71,'Annex 2 Designated EHV charges'!$A:$O,11,FALSE)=0,"",VLOOKUP($A71,'Annex 2 Designated EHV charges'!$A:$O,11,FALSE)),"")</f>
        <v>1.4</v>
      </c>
      <c r="H71" s="98">
        <f>IFERROR(IF(VLOOKUP($A71,'Annex 2 Designated EHV charges'!$A:$O,12,FALSE)=0,"",VLOOKUP($A71,'Annex 2 Designated EHV charges'!$A:$O,12,FALSE)),"")</f>
        <v>1.4</v>
      </c>
      <c r="I71" s="235"/>
    </row>
    <row r="72" spans="1:9" ht="12.75" customHeight="1" x14ac:dyDescent="0.2">
      <c r="A72" s="91">
        <f t="array" ref="A72">IFERROR(INDEX('Annex 2 Designated EHV charges'!$A$11:$A$257, MATCH(0, IF(ISBLANK('Annex 2 Designated EHV charges'!$A$11:$A$257),1, COUNTIF(A$4:$A71, 'Annex 2 Designated EHV charges'!$A$11:$A$257)), 0)),"")</f>
        <v>882</v>
      </c>
      <c r="B72" s="91">
        <f>IF($A72="","",VLOOKUP($A72,'Annex 2 Designated EHV charges'!$A:$O,2,0))</f>
        <v>882</v>
      </c>
      <c r="C72" s="92">
        <f>IF($A72="","",VLOOKUP($A72,'Annex 2 Designated EHV charges'!$A:$O,3,0))</f>
        <v>1300060631656</v>
      </c>
      <c r="D72" s="91" t="str">
        <f>IF($A72="","",VLOOKUP($A72,'Annex 2 Designated EHV charges'!$A:$O,7,0))</f>
        <v>Parc Adfer</v>
      </c>
      <c r="E72" s="96" t="str">
        <f>IFERROR(IF(VLOOKUP($A72,'Annex 2 Designated EHV charges'!$A:$O,9,FALSE)=0,"",VLOOKUP($A72,'Annex 2 Designated EHV charges'!$A:$O,9,FALSE)),"")</f>
        <v>-</v>
      </c>
      <c r="F72" s="97">
        <f>IFERROR(IF(VLOOKUP($A72,'Annex 2 Designated EHV charges'!$A:$O,10,FALSE)=0,"",VLOOKUP($A72,'Annex 2 Designated EHV charges'!$A:$O,10,FALSE)),"")</f>
        <v>15685.08</v>
      </c>
      <c r="G72" s="98">
        <f>IFERROR(IF(VLOOKUP($A72,'Annex 2 Designated EHV charges'!$A:$O,11,FALSE)=0,"",VLOOKUP($A72,'Annex 2 Designated EHV charges'!$A:$O,11,FALSE)),"")</f>
        <v>3.77</v>
      </c>
      <c r="H72" s="98">
        <f>IFERROR(IF(VLOOKUP($A72,'Annex 2 Designated EHV charges'!$A:$O,12,FALSE)=0,"",VLOOKUP($A72,'Annex 2 Designated EHV charges'!$A:$O,12,FALSE)),"")</f>
        <v>3.77</v>
      </c>
      <c r="I72" s="235"/>
    </row>
    <row r="73" spans="1:9" ht="12.75" customHeight="1" x14ac:dyDescent="0.2">
      <c r="A73" s="91">
        <f t="array" ref="A73">IFERROR(INDEX('Annex 2 Designated EHV charges'!$A$11:$A$257, MATCH(0, IF(ISBLANK('Annex 2 Designated EHV charges'!$A$11:$A$257),1, COUNTIF(A$4:$A72, 'Annex 2 Designated EHV charges'!$A$11:$A$257)), 0)),"")</f>
        <v>883</v>
      </c>
      <c r="B73" s="91">
        <f>IF($A73="","",VLOOKUP($A73,'Annex 2 Designated EHV charges'!$A:$O,2,0))</f>
        <v>883</v>
      </c>
      <c r="C73" s="92">
        <f>IF($A73="","",VLOOKUP($A73,'Annex 2 Designated EHV charges'!$A:$O,3,0))</f>
        <v>1300060621950</v>
      </c>
      <c r="D73" s="91" t="str">
        <f>IF($A73="","",VLOOKUP($A73,'Annex 2 Designated EHV charges'!$A:$O,7,0))</f>
        <v>Hadley Solar Park</v>
      </c>
      <c r="E73" s="96" t="str">
        <f>IFERROR(IF(VLOOKUP($A73,'Annex 2 Designated EHV charges'!$A:$O,9,FALSE)=0,"",VLOOKUP($A73,'Annex 2 Designated EHV charges'!$A:$O,9,FALSE)),"")</f>
        <v>-</v>
      </c>
      <c r="F73" s="97">
        <f>IFERROR(IF(VLOOKUP($A73,'Annex 2 Designated EHV charges'!$A:$O,10,FALSE)=0,"",VLOOKUP($A73,'Annex 2 Designated EHV charges'!$A:$O,10,FALSE)),"")</f>
        <v>1.56</v>
      </c>
      <c r="G73" s="98">
        <f>IFERROR(IF(VLOOKUP($A73,'Annex 2 Designated EHV charges'!$A:$O,11,FALSE)=0,"",VLOOKUP($A73,'Annex 2 Designated EHV charges'!$A:$O,11,FALSE)),"")</f>
        <v>1.61</v>
      </c>
      <c r="H73" s="98">
        <f>IFERROR(IF(VLOOKUP($A73,'Annex 2 Designated EHV charges'!$A:$O,12,FALSE)=0,"",VLOOKUP($A73,'Annex 2 Designated EHV charges'!$A:$O,12,FALSE)),"")</f>
        <v>1.61</v>
      </c>
      <c r="I73" s="235"/>
    </row>
    <row r="74" spans="1:9" ht="12.75" customHeight="1" x14ac:dyDescent="0.2">
      <c r="A74" s="91">
        <f t="array" ref="A74">IFERROR(INDEX('Annex 2 Designated EHV charges'!$A$11:$A$257, MATCH(0, IF(ISBLANK('Annex 2 Designated EHV charges'!$A$11:$A$257),1, COUNTIF(A$4:$A73, 'Annex 2 Designated EHV charges'!$A$11:$A$257)), 0)),"")</f>
        <v>884</v>
      </c>
      <c r="B74" s="91">
        <f>IF($A74="","",VLOOKUP($A74,'Annex 2 Designated EHV charges'!$A:$O,2,0))</f>
        <v>884</v>
      </c>
      <c r="C74" s="92">
        <f>IF($A74="","",VLOOKUP($A74,'Annex 2 Designated EHV charges'!$A:$O,3,0))</f>
        <v>1300060707491</v>
      </c>
      <c r="D74" s="91" t="str">
        <f>IF($A74="","",VLOOKUP($A74,'Annex 2 Designated EHV charges'!$A:$O,7,0))</f>
        <v>Beaufort Road</v>
      </c>
      <c r="E74" s="96" t="str">
        <f>IFERROR(IF(VLOOKUP($A74,'Annex 2 Designated EHV charges'!$A:$O,9,FALSE)=0,"",VLOOKUP($A74,'Annex 2 Designated EHV charges'!$A:$O,9,FALSE)),"")</f>
        <v>-</v>
      </c>
      <c r="F74" s="97">
        <f>IFERROR(IF(VLOOKUP($A74,'Annex 2 Designated EHV charges'!$A:$O,10,FALSE)=0,"",VLOOKUP($A74,'Annex 2 Designated EHV charges'!$A:$O,10,FALSE)),"")</f>
        <v>18.09</v>
      </c>
      <c r="G74" s="98">
        <f>IFERROR(IF(VLOOKUP($A74,'Annex 2 Designated EHV charges'!$A:$O,11,FALSE)=0,"",VLOOKUP($A74,'Annex 2 Designated EHV charges'!$A:$O,11,FALSE)),"")</f>
        <v>3.58</v>
      </c>
      <c r="H74" s="98">
        <f>IFERROR(IF(VLOOKUP($A74,'Annex 2 Designated EHV charges'!$A:$O,12,FALSE)=0,"",VLOOKUP($A74,'Annex 2 Designated EHV charges'!$A:$O,12,FALSE)),"")</f>
        <v>3.58</v>
      </c>
      <c r="I74" s="235"/>
    </row>
    <row r="75" spans="1:9" ht="12.75" customHeight="1" x14ac:dyDescent="0.2">
      <c r="A75" s="91">
        <f t="array" ref="A75">IFERROR(INDEX('Annex 2 Designated EHV charges'!$A$11:$A$257, MATCH(0, IF(ISBLANK('Annex 2 Designated EHV charges'!$A$11:$A$257),1, COUNTIF(A$4:$A74, 'Annex 2 Designated EHV charges'!$A$11:$A$257)), 0)),"")</f>
        <v>885</v>
      </c>
      <c r="B75" s="91">
        <f>IF($A75="","",VLOOKUP($A75,'Annex 2 Designated EHV charges'!$A:$O,2,0))</f>
        <v>885</v>
      </c>
      <c r="C75" s="92">
        <f>IF($A75="","",VLOOKUP($A75,'Annex 2 Designated EHV charges'!$A:$O,3,0))</f>
        <v>1300060729547</v>
      </c>
      <c r="D75" s="91" t="str">
        <f>IF($A75="","",VLOOKUP($A75,'Annex 2 Designated EHV charges'!$A:$O,7,0))</f>
        <v>Mersey Warf STOR</v>
      </c>
      <c r="E75" s="96" t="str">
        <f>IFERROR(IF(VLOOKUP($A75,'Annex 2 Designated EHV charges'!$A:$O,9,FALSE)=0,"",VLOOKUP($A75,'Annex 2 Designated EHV charges'!$A:$O,9,FALSE)),"")</f>
        <v>-</v>
      </c>
      <c r="F75" s="97">
        <f>IFERROR(IF(VLOOKUP($A75,'Annex 2 Designated EHV charges'!$A:$O,10,FALSE)=0,"",VLOOKUP($A75,'Annex 2 Designated EHV charges'!$A:$O,10,FALSE)),"")</f>
        <v>187.81</v>
      </c>
      <c r="G75" s="98">
        <f>IFERROR(IF(VLOOKUP($A75,'Annex 2 Designated EHV charges'!$A:$O,11,FALSE)=0,"",VLOOKUP($A75,'Annex 2 Designated EHV charges'!$A:$O,11,FALSE)),"")</f>
        <v>2.0499999999999998</v>
      </c>
      <c r="H75" s="98">
        <f>IFERROR(IF(VLOOKUP($A75,'Annex 2 Designated EHV charges'!$A:$O,12,FALSE)=0,"",VLOOKUP($A75,'Annex 2 Designated EHV charges'!$A:$O,12,FALSE)),"")</f>
        <v>2.0499999999999998</v>
      </c>
      <c r="I75" s="235"/>
    </row>
    <row r="76" spans="1:9" ht="12.75" customHeight="1" x14ac:dyDescent="0.2">
      <c r="A76" s="91">
        <f t="array" ref="A76">IFERROR(INDEX('Annex 2 Designated EHV charges'!$A$11:$A$257, MATCH(0, IF(ISBLANK('Annex 2 Designated EHV charges'!$A$11:$A$257),1, COUNTIF(A$4:$A75, 'Annex 2 Designated EHV charges'!$A$11:$A$257)), 0)),"")</f>
        <v>886</v>
      </c>
      <c r="B76" s="91">
        <f>IF($A76="","",VLOOKUP($A76,'Annex 2 Designated EHV charges'!$A:$O,2,0))</f>
        <v>886</v>
      </c>
      <c r="C76" s="92">
        <f>IF($A76="","",VLOOKUP($A76,'Annex 2 Designated EHV charges'!$A:$O,3,0))</f>
        <v>1300060657830</v>
      </c>
      <c r="D76" s="91" t="str">
        <f>IF($A76="","",VLOOKUP($A76,'Annex 2 Designated EHV charges'!$A:$O,7,0))</f>
        <v>Charity Farm Solar Park</v>
      </c>
      <c r="E76" s="96" t="str">
        <f>IFERROR(IF(VLOOKUP($A76,'Annex 2 Designated EHV charges'!$A:$O,9,FALSE)=0,"",VLOOKUP($A76,'Annex 2 Designated EHV charges'!$A:$O,9,FALSE)),"")</f>
        <v>-</v>
      </c>
      <c r="F76" s="97">
        <f>IFERROR(IF(VLOOKUP($A76,'Annex 2 Designated EHV charges'!$A:$O,10,FALSE)=0,"",VLOOKUP($A76,'Annex 2 Designated EHV charges'!$A:$O,10,FALSE)),"")</f>
        <v>0.85</v>
      </c>
      <c r="G76" s="98">
        <f>IFERROR(IF(VLOOKUP($A76,'Annex 2 Designated EHV charges'!$A:$O,11,FALSE)=0,"",VLOOKUP($A76,'Annex 2 Designated EHV charges'!$A:$O,11,FALSE)),"")</f>
        <v>1.61</v>
      </c>
      <c r="H76" s="98">
        <f>IFERROR(IF(VLOOKUP($A76,'Annex 2 Designated EHV charges'!$A:$O,12,FALSE)=0,"",VLOOKUP($A76,'Annex 2 Designated EHV charges'!$A:$O,12,FALSE)),"")</f>
        <v>1.61</v>
      </c>
      <c r="I76" s="235"/>
    </row>
    <row r="77" spans="1:9" ht="12.75" customHeight="1" x14ac:dyDescent="0.2">
      <c r="A77" s="91">
        <f t="array" ref="A77">IFERROR(INDEX('Annex 2 Designated EHV charges'!$A$11:$A$257, MATCH(0, IF(ISBLANK('Annex 2 Designated EHV charges'!$A$11:$A$257),1, COUNTIF(A$4:$A76, 'Annex 2 Designated EHV charges'!$A$11:$A$257)), 0)),"")</f>
        <v>887</v>
      </c>
      <c r="B77" s="91">
        <f>IF($A77="","",VLOOKUP($A77,'Annex 2 Designated EHV charges'!$A:$O,2,0))</f>
        <v>887</v>
      </c>
      <c r="C77" s="92">
        <f>IF($A77="","",VLOOKUP($A77,'Annex 2 Designated EHV charges'!$A:$O,3,0))</f>
        <v>1300035619768</v>
      </c>
      <c r="D77" s="91" t="str">
        <f>IF($A77="","",VLOOKUP($A77,'Annex 2 Designated EHV charges'!$A:$O,7,0))</f>
        <v>Mynydd Gorduu</v>
      </c>
      <c r="E77" s="96" t="str">
        <f>IFERROR(IF(VLOOKUP($A77,'Annex 2 Designated EHV charges'!$A:$O,9,FALSE)=0,"",VLOOKUP($A77,'Annex 2 Designated EHV charges'!$A:$O,9,FALSE)),"")</f>
        <v>-</v>
      </c>
      <c r="F77" s="97">
        <f>IFERROR(IF(VLOOKUP($A77,'Annex 2 Designated EHV charges'!$A:$O,10,FALSE)=0,"",VLOOKUP($A77,'Annex 2 Designated EHV charges'!$A:$O,10,FALSE)),"")</f>
        <v>285.41000000000003</v>
      </c>
      <c r="G77" s="98">
        <f>IFERROR(IF(VLOOKUP($A77,'Annex 2 Designated EHV charges'!$A:$O,11,FALSE)=0,"",VLOOKUP($A77,'Annex 2 Designated EHV charges'!$A:$O,11,FALSE)),"")</f>
        <v>1.46</v>
      </c>
      <c r="H77" s="98">
        <f>IFERROR(IF(VLOOKUP($A77,'Annex 2 Designated EHV charges'!$A:$O,12,FALSE)=0,"",VLOOKUP($A77,'Annex 2 Designated EHV charges'!$A:$O,12,FALSE)),"")</f>
        <v>1.46</v>
      </c>
      <c r="I77" s="235"/>
    </row>
    <row r="78" spans="1:9" ht="12.75" customHeight="1" x14ac:dyDescent="0.2">
      <c r="A78" s="91">
        <f t="array" ref="A78">IFERROR(INDEX('Annex 2 Designated EHV charges'!$A$11:$A$257, MATCH(0, IF(ISBLANK('Annex 2 Designated EHV charges'!$A$11:$A$257),1, COUNTIF(A$4:$A77, 'Annex 2 Designated EHV charges'!$A$11:$A$257)), 0)),"")</f>
        <v>889</v>
      </c>
      <c r="B78" s="91">
        <f>IF($A78="","",VLOOKUP($A78,'Annex 2 Designated EHV charges'!$A:$O,2,0))</f>
        <v>889</v>
      </c>
      <c r="C78" s="92">
        <f>IF($A78="","",VLOOKUP($A78,'Annex 2 Designated EHV charges'!$A:$O,3,0))</f>
        <v>1300060626293</v>
      </c>
      <c r="D78" s="91" t="str">
        <f>IF($A78="","",VLOOKUP($A78,'Annex 2 Designated EHV charges'!$A:$O,7,0))</f>
        <v>Nefyn</v>
      </c>
      <c r="E78" s="96" t="str">
        <f>IFERROR(IF(VLOOKUP($A78,'Annex 2 Designated EHV charges'!$A:$O,9,FALSE)=0,"",VLOOKUP($A78,'Annex 2 Designated EHV charges'!$A:$O,9,FALSE)),"")</f>
        <v>-</v>
      </c>
      <c r="F78" s="97">
        <f>IFERROR(IF(VLOOKUP($A78,'Annex 2 Designated EHV charges'!$A:$O,10,FALSE)=0,"",VLOOKUP($A78,'Annex 2 Designated EHV charges'!$A:$O,10,FALSE)),"")</f>
        <v>1.17</v>
      </c>
      <c r="G78" s="98">
        <f>IFERROR(IF(VLOOKUP($A78,'Annex 2 Designated EHV charges'!$A:$O,11,FALSE)=0,"",VLOOKUP($A78,'Annex 2 Designated EHV charges'!$A:$O,11,FALSE)),"")</f>
        <v>2.06</v>
      </c>
      <c r="H78" s="98">
        <f>IFERROR(IF(VLOOKUP($A78,'Annex 2 Designated EHV charges'!$A:$O,12,FALSE)=0,"",VLOOKUP($A78,'Annex 2 Designated EHV charges'!$A:$O,12,FALSE)),"")</f>
        <v>2.06</v>
      </c>
      <c r="I78" s="235"/>
    </row>
    <row r="79" spans="1:9" ht="12.75" customHeight="1" x14ac:dyDescent="0.2">
      <c r="A79" s="91">
        <f t="array" ref="A79">IFERROR(INDEX('Annex 2 Designated EHV charges'!$A$11:$A$257, MATCH(0, IF(ISBLANK('Annex 2 Designated EHV charges'!$A$11:$A$257),1, COUNTIF(A$4:$A78, 'Annex 2 Designated EHV charges'!$A$11:$A$257)), 0)),"")</f>
        <v>890</v>
      </c>
      <c r="B79" s="91">
        <f>IF($A79="","",VLOOKUP($A79,'Annex 2 Designated EHV charges'!$A:$O,2,0))</f>
        <v>890</v>
      </c>
      <c r="C79" s="92">
        <f>IF($A79="","",VLOOKUP($A79,'Annex 2 Designated EHV charges'!$A:$O,3,0))</f>
        <v>1300060621987</v>
      </c>
      <c r="D79" s="91" t="str">
        <f>IF($A79="","",VLOOKUP($A79,'Annex 2 Designated EHV charges'!$A:$O,7,0))</f>
        <v>Frodsham WF 1</v>
      </c>
      <c r="E79" s="96" t="str">
        <f>IFERROR(IF(VLOOKUP($A79,'Annex 2 Designated EHV charges'!$A:$O,9,FALSE)=0,"",VLOOKUP($A79,'Annex 2 Designated EHV charges'!$A:$O,9,FALSE)),"")</f>
        <v>-</v>
      </c>
      <c r="F79" s="97">
        <f>IFERROR(IF(VLOOKUP($A79,'Annex 2 Designated EHV charges'!$A:$O,10,FALSE)=0,"",VLOOKUP($A79,'Annex 2 Designated EHV charges'!$A:$O,10,FALSE)),"")</f>
        <v>123.13</v>
      </c>
      <c r="G79" s="98">
        <f>IFERROR(IF(VLOOKUP($A79,'Annex 2 Designated EHV charges'!$A:$O,11,FALSE)=0,"",VLOOKUP($A79,'Annex 2 Designated EHV charges'!$A:$O,11,FALSE)),"")</f>
        <v>1.79</v>
      </c>
      <c r="H79" s="98">
        <f>IFERROR(IF(VLOOKUP($A79,'Annex 2 Designated EHV charges'!$A:$O,12,FALSE)=0,"",VLOOKUP($A79,'Annex 2 Designated EHV charges'!$A:$O,12,FALSE)),"")</f>
        <v>1.79</v>
      </c>
      <c r="I79" s="235"/>
    </row>
    <row r="80" spans="1:9" ht="12.75" customHeight="1" x14ac:dyDescent="0.2">
      <c r="A80" s="91">
        <f t="array" ref="A80">IFERROR(INDEX('Annex 2 Designated EHV charges'!$A$11:$A$257, MATCH(0, IF(ISBLANK('Annex 2 Designated EHV charges'!$A$11:$A$257),1, COUNTIF(A$4:$A79, 'Annex 2 Designated EHV charges'!$A$11:$A$257)), 0)),"")</f>
        <v>891</v>
      </c>
      <c r="B80" s="91">
        <f>IF($A80="","",VLOOKUP($A80,'Annex 2 Designated EHV charges'!$A:$O,2,0))</f>
        <v>891</v>
      </c>
      <c r="C80" s="92">
        <f>IF($A80="","",VLOOKUP($A80,'Annex 2 Designated EHV charges'!$A:$O,3,0))</f>
        <v>1300060622002</v>
      </c>
      <c r="D80" s="91" t="str">
        <f>IF($A80="","",VLOOKUP($A80,'Annex 2 Designated EHV charges'!$A:$O,7,0))</f>
        <v>Frodsham WF 2</v>
      </c>
      <c r="E80" s="96" t="str">
        <f>IFERROR(IF(VLOOKUP($A80,'Annex 2 Designated EHV charges'!$A:$O,9,FALSE)=0,"",VLOOKUP($A80,'Annex 2 Designated EHV charges'!$A:$O,9,FALSE)),"")</f>
        <v>-</v>
      </c>
      <c r="F80" s="97">
        <f>IFERROR(IF(VLOOKUP($A80,'Annex 2 Designated EHV charges'!$A:$O,10,FALSE)=0,"",VLOOKUP($A80,'Annex 2 Designated EHV charges'!$A:$O,10,FALSE)),"")</f>
        <v>57.05</v>
      </c>
      <c r="G80" s="98">
        <f>IFERROR(IF(VLOOKUP($A80,'Annex 2 Designated EHV charges'!$A:$O,11,FALSE)=0,"",VLOOKUP($A80,'Annex 2 Designated EHV charges'!$A:$O,11,FALSE)),"")</f>
        <v>1.84</v>
      </c>
      <c r="H80" s="98">
        <f>IFERROR(IF(VLOOKUP($A80,'Annex 2 Designated EHV charges'!$A:$O,12,FALSE)=0,"",VLOOKUP($A80,'Annex 2 Designated EHV charges'!$A:$O,12,FALSE)),"")</f>
        <v>1.84</v>
      </c>
      <c r="I80" s="235"/>
    </row>
    <row r="81" spans="1:9" ht="12.75" customHeight="1" x14ac:dyDescent="0.2">
      <c r="A81" s="91">
        <f t="array" ref="A81">IFERROR(INDEX('Annex 2 Designated EHV charges'!$A$11:$A$257, MATCH(0, IF(ISBLANK('Annex 2 Designated EHV charges'!$A$11:$A$257),1, COUNTIF(A$4:$A80, 'Annex 2 Designated EHV charges'!$A$11:$A$257)), 0)),"")</f>
        <v>892</v>
      </c>
      <c r="B81" s="91">
        <f>IF($A81="","",VLOOKUP($A81,'Annex 2 Designated EHV charges'!$A:$O,2,0))</f>
        <v>892</v>
      </c>
      <c r="C81" s="92">
        <f>IF($A81="","",VLOOKUP($A81,'Annex 2 Designated EHV charges'!$A:$O,3,0))</f>
        <v>1300060609697</v>
      </c>
      <c r="D81" s="91" t="str">
        <f>IF($A81="","",VLOOKUP($A81,'Annex 2 Designated EHV charges'!$A:$O,7,0))</f>
        <v>Ince Biomass</v>
      </c>
      <c r="E81" s="96" t="str">
        <f>IFERROR(IF(VLOOKUP($A81,'Annex 2 Designated EHV charges'!$A:$O,9,FALSE)=0,"",VLOOKUP($A81,'Annex 2 Designated EHV charges'!$A:$O,9,FALSE)),"")</f>
        <v>-</v>
      </c>
      <c r="F81" s="97">
        <f>IFERROR(IF(VLOOKUP($A81,'Annex 2 Designated EHV charges'!$A:$O,10,FALSE)=0,"",VLOOKUP($A81,'Annex 2 Designated EHV charges'!$A:$O,10,FALSE)),"")</f>
        <v>15774.53</v>
      </c>
      <c r="G81" s="98">
        <f>IFERROR(IF(VLOOKUP($A81,'Annex 2 Designated EHV charges'!$A:$O,11,FALSE)=0,"",VLOOKUP($A81,'Annex 2 Designated EHV charges'!$A:$O,11,FALSE)),"")</f>
        <v>2.16</v>
      </c>
      <c r="H81" s="98">
        <f>IFERROR(IF(VLOOKUP($A81,'Annex 2 Designated EHV charges'!$A:$O,12,FALSE)=0,"",VLOOKUP($A81,'Annex 2 Designated EHV charges'!$A:$O,12,FALSE)),"")</f>
        <v>2.16</v>
      </c>
      <c r="I81" s="235"/>
    </row>
    <row r="82" spans="1:9" ht="12.75" customHeight="1" x14ac:dyDescent="0.2">
      <c r="A82" s="91">
        <f t="array" ref="A82">IFERROR(INDEX('Annex 2 Designated EHV charges'!$A$11:$A$257, MATCH(0, IF(ISBLANK('Annex 2 Designated EHV charges'!$A$11:$A$257),1, COUNTIF(A$4:$A81, 'Annex 2 Designated EHV charges'!$A$11:$A$257)), 0)),"")</f>
        <v>893</v>
      </c>
      <c r="B82" s="91">
        <f>IF($A82="","",VLOOKUP($A82,'Annex 2 Designated EHV charges'!$A:$O,2,0))</f>
        <v>893</v>
      </c>
      <c r="C82" s="92">
        <f>IF($A82="","",VLOOKUP($A82,'Annex 2 Designated EHV charges'!$A:$O,3,0))</f>
        <v>1300060659740</v>
      </c>
      <c r="D82" s="91" t="str">
        <f>IF($A82="","",VLOOKUP($A82,'Annex 2 Designated EHV charges'!$A:$O,7,0))</f>
        <v>Kinmel Estate Solar Park</v>
      </c>
      <c r="E82" s="96" t="str">
        <f>IFERROR(IF(VLOOKUP($A82,'Annex 2 Designated EHV charges'!$A:$O,9,FALSE)=0,"",VLOOKUP($A82,'Annex 2 Designated EHV charges'!$A:$O,9,FALSE)),"")</f>
        <v>-</v>
      </c>
      <c r="F82" s="97">
        <f>IFERROR(IF(VLOOKUP($A82,'Annex 2 Designated EHV charges'!$A:$O,10,FALSE)=0,"",VLOOKUP($A82,'Annex 2 Designated EHV charges'!$A:$O,10,FALSE)),"")</f>
        <v>6.2</v>
      </c>
      <c r="G82" s="98">
        <f>IFERROR(IF(VLOOKUP($A82,'Annex 2 Designated EHV charges'!$A:$O,11,FALSE)=0,"",VLOOKUP($A82,'Annex 2 Designated EHV charges'!$A:$O,11,FALSE)),"")</f>
        <v>1.9</v>
      </c>
      <c r="H82" s="98">
        <f>IFERROR(IF(VLOOKUP($A82,'Annex 2 Designated EHV charges'!$A:$O,12,FALSE)=0,"",VLOOKUP($A82,'Annex 2 Designated EHV charges'!$A:$O,12,FALSE)),"")</f>
        <v>1.9</v>
      </c>
      <c r="I82" s="235"/>
    </row>
    <row r="83" spans="1:9" ht="12.75" customHeight="1" x14ac:dyDescent="0.2">
      <c r="A83" s="91">
        <f t="array" ref="A83">IFERROR(INDEX('Annex 2 Designated EHV charges'!$A$11:$A$257, MATCH(0, IF(ISBLANK('Annex 2 Designated EHV charges'!$A$11:$A$257),1, COUNTIF(A$4:$A82, 'Annex 2 Designated EHV charges'!$A$11:$A$257)), 0)),"")</f>
        <v>894</v>
      </c>
      <c r="B83" s="91">
        <f>IF($A83="","",VLOOKUP($A83,'Annex 2 Designated EHV charges'!$A:$O,2,0))</f>
        <v>894</v>
      </c>
      <c r="C83" s="92">
        <f>IF($A83="","",VLOOKUP($A83,'Annex 2 Designated EHV charges'!$A:$O,3,0))</f>
        <v>1300060647600</v>
      </c>
      <c r="D83" s="91" t="str">
        <f>IF($A83="","",VLOOKUP($A83,'Annex 2 Designated EHV charges'!$A:$O,7,0))</f>
        <v>Tirgwynt Wind Farm</v>
      </c>
      <c r="E83" s="96" t="str">
        <f>IFERROR(IF(VLOOKUP($A83,'Annex 2 Designated EHV charges'!$A:$O,9,FALSE)=0,"",VLOOKUP($A83,'Annex 2 Designated EHV charges'!$A:$O,9,FALSE)),"")</f>
        <v>-</v>
      </c>
      <c r="F83" s="97">
        <f>IFERROR(IF(VLOOKUP($A83,'Annex 2 Designated EHV charges'!$A:$O,10,FALSE)=0,"",VLOOKUP($A83,'Annex 2 Designated EHV charges'!$A:$O,10,FALSE)),"")</f>
        <v>580.88</v>
      </c>
      <c r="G83" s="98">
        <f>IFERROR(IF(VLOOKUP($A83,'Annex 2 Designated EHV charges'!$A:$O,11,FALSE)=0,"",VLOOKUP($A83,'Annex 2 Designated EHV charges'!$A:$O,11,FALSE)),"")</f>
        <v>1.45</v>
      </c>
      <c r="H83" s="98">
        <f>IFERROR(IF(VLOOKUP($A83,'Annex 2 Designated EHV charges'!$A:$O,12,FALSE)=0,"",VLOOKUP($A83,'Annex 2 Designated EHV charges'!$A:$O,12,FALSE)),"")</f>
        <v>1.45</v>
      </c>
      <c r="I83" s="235"/>
    </row>
    <row r="84" spans="1:9" ht="12.75" customHeight="1" x14ac:dyDescent="0.2">
      <c r="A84" s="91">
        <f t="array" ref="A84">IFERROR(INDEX('Annex 2 Designated EHV charges'!$A$11:$A$257, MATCH(0, IF(ISBLANK('Annex 2 Designated EHV charges'!$A$11:$A$257),1, COUNTIF(A$4:$A83, 'Annex 2 Designated EHV charges'!$A$11:$A$257)), 0)),"")</f>
        <v>895</v>
      </c>
      <c r="B84" s="91">
        <f>IF($A84="","",VLOOKUP($A84,'Annex 2 Designated EHV charges'!$A:$O,2,0))</f>
        <v>895</v>
      </c>
      <c r="C84" s="92">
        <f>IF($A84="","",VLOOKUP($A84,'Annex 2 Designated EHV charges'!$A:$O,3,0))</f>
        <v>1300060785462</v>
      </c>
      <c r="D84" s="91" t="str">
        <f>IF($A84="","",VLOOKUP($A84,'Annex 2 Designated EHV charges'!$A:$O,7,0))</f>
        <v>Brenig Wind Farm</v>
      </c>
      <c r="E84" s="96" t="str">
        <f>IFERROR(IF(VLOOKUP($A84,'Annex 2 Designated EHV charges'!$A:$O,9,FALSE)=0,"",VLOOKUP($A84,'Annex 2 Designated EHV charges'!$A:$O,9,FALSE)),"")</f>
        <v>-</v>
      </c>
      <c r="F84" s="97">
        <f>IFERROR(IF(VLOOKUP($A84,'Annex 2 Designated EHV charges'!$A:$O,10,FALSE)=0,"",VLOOKUP($A84,'Annex 2 Designated EHV charges'!$A:$O,10,FALSE)),"")</f>
        <v>1198.74</v>
      </c>
      <c r="G84" s="98" t="str">
        <f>IFERROR(IF(VLOOKUP($A84,'Annex 2 Designated EHV charges'!$A:$O,11,FALSE)=0,"",VLOOKUP($A84,'Annex 2 Designated EHV charges'!$A:$O,11,FALSE)),"")</f>
        <v>-</v>
      </c>
      <c r="H84" s="98" t="str">
        <f>IFERROR(IF(VLOOKUP($A84,'Annex 2 Designated EHV charges'!$A:$O,12,FALSE)=0,"",VLOOKUP($A84,'Annex 2 Designated EHV charges'!$A:$O,12,FALSE)),"")</f>
        <v>-</v>
      </c>
      <c r="I84" s="235"/>
    </row>
    <row r="85" spans="1:9" ht="12.75" customHeight="1" x14ac:dyDescent="0.2">
      <c r="A85" s="91">
        <f t="array" ref="A85">IFERROR(INDEX('Annex 2 Designated EHV charges'!$A$11:$A$257, MATCH(0, IF(ISBLANK('Annex 2 Designated EHV charges'!$A$11:$A$257),1, COUNTIF(A$4:$A84, 'Annex 2 Designated EHV charges'!$A$11:$A$257)), 0)),"")</f>
        <v>896</v>
      </c>
      <c r="B85" s="91">
        <f>IF($A85="","",VLOOKUP($A85,'Annex 2 Designated EHV charges'!$A:$O,2,0))</f>
        <v>896</v>
      </c>
      <c r="C85" s="92">
        <f>IF($A85="","",VLOOKUP($A85,'Annex 2 Designated EHV charges'!$A:$O,3,0))</f>
        <v>1300060673442</v>
      </c>
      <c r="D85" s="91" t="str">
        <f>IF($A85="","",VLOOKUP($A85,'Annex 2 Designated EHV charges'!$A:$O,7,0))</f>
        <v>Percival Lane STOR</v>
      </c>
      <c r="E85" s="96" t="str">
        <f>IFERROR(IF(VLOOKUP($A85,'Annex 2 Designated EHV charges'!$A:$O,9,FALSE)=0,"",VLOOKUP($A85,'Annex 2 Designated EHV charges'!$A:$O,9,FALSE)),"")</f>
        <v>-</v>
      </c>
      <c r="F85" s="97">
        <f>IFERROR(IF(VLOOKUP($A85,'Annex 2 Designated EHV charges'!$A:$O,10,FALSE)=0,"",VLOOKUP($A85,'Annex 2 Designated EHV charges'!$A:$O,10,FALSE)),"")</f>
        <v>1965.18</v>
      </c>
      <c r="G85" s="98">
        <f>IFERROR(IF(VLOOKUP($A85,'Annex 2 Designated EHV charges'!$A:$O,11,FALSE)=0,"",VLOOKUP($A85,'Annex 2 Designated EHV charges'!$A:$O,11,FALSE)),"")</f>
        <v>1.53</v>
      </c>
      <c r="H85" s="98">
        <f>IFERROR(IF(VLOOKUP($A85,'Annex 2 Designated EHV charges'!$A:$O,12,FALSE)=0,"",VLOOKUP($A85,'Annex 2 Designated EHV charges'!$A:$O,12,FALSE)),"")</f>
        <v>1.53</v>
      </c>
      <c r="I85" s="235"/>
    </row>
    <row r="86" spans="1:9" ht="12.75" customHeight="1" x14ac:dyDescent="0.2">
      <c r="A86" s="91">
        <f t="array" ref="A86">IFERROR(INDEX('Annex 2 Designated EHV charges'!$A$11:$A$257, MATCH(0, IF(ISBLANK('Annex 2 Designated EHV charges'!$A$11:$A$257),1, COUNTIF(A$4:$A85, 'Annex 2 Designated EHV charges'!$A$11:$A$257)), 0)),"")</f>
        <v>897</v>
      </c>
      <c r="B86" s="91">
        <f>IF($A86="","",VLOOKUP($A86,'Annex 2 Designated EHV charges'!$A:$O,2,0))</f>
        <v>897</v>
      </c>
      <c r="C86" s="92">
        <f>IF($A86="","",VLOOKUP($A86,'Annex 2 Designated EHV charges'!$A:$O,3,0))</f>
        <v>1300060673460</v>
      </c>
      <c r="D86" s="91" t="str">
        <f>IF($A86="","",VLOOKUP($A86,'Annex 2 Designated EHV charges'!$A:$O,7,0))</f>
        <v>Stanlow STOR</v>
      </c>
      <c r="E86" s="96" t="str">
        <f>IFERROR(IF(VLOOKUP($A86,'Annex 2 Designated EHV charges'!$A:$O,9,FALSE)=0,"",VLOOKUP($A86,'Annex 2 Designated EHV charges'!$A:$O,9,FALSE)),"")</f>
        <v>-</v>
      </c>
      <c r="F86" s="97">
        <f>IFERROR(IF(VLOOKUP($A86,'Annex 2 Designated EHV charges'!$A:$O,10,FALSE)=0,"",VLOOKUP($A86,'Annex 2 Designated EHV charges'!$A:$O,10,FALSE)),"")</f>
        <v>95.86</v>
      </c>
      <c r="G86" s="98">
        <f>IFERROR(IF(VLOOKUP($A86,'Annex 2 Designated EHV charges'!$A:$O,11,FALSE)=0,"",VLOOKUP($A86,'Annex 2 Designated EHV charges'!$A:$O,11,FALSE)),"")</f>
        <v>2.21</v>
      </c>
      <c r="H86" s="98">
        <f>IFERROR(IF(VLOOKUP($A86,'Annex 2 Designated EHV charges'!$A:$O,12,FALSE)=0,"",VLOOKUP($A86,'Annex 2 Designated EHV charges'!$A:$O,12,FALSE)),"")</f>
        <v>2.21</v>
      </c>
      <c r="I86" s="235"/>
    </row>
    <row r="87" spans="1:9" ht="12.75" customHeight="1" x14ac:dyDescent="0.2">
      <c r="A87" s="91">
        <f t="array" ref="A87">IFERROR(INDEX('Annex 2 Designated EHV charges'!$A$11:$A$257, MATCH(0, IF(ISBLANK('Annex 2 Designated EHV charges'!$A$11:$A$257),1, COUNTIF(A$4:$A86, 'Annex 2 Designated EHV charges'!$A$11:$A$257)), 0)),"")</f>
        <v>898</v>
      </c>
      <c r="B87" s="91">
        <f>IF($A87="","",VLOOKUP($A87,'Annex 2 Designated EHV charges'!$A:$O,2,0))</f>
        <v>898</v>
      </c>
      <c r="C87" s="92">
        <f>IF($A87="","",VLOOKUP($A87,'Annex 2 Designated EHV charges'!$A:$O,3,0))</f>
        <v>1300051694552</v>
      </c>
      <c r="D87" s="91" t="str">
        <f>IF($A87="","",VLOOKUP($A87,'Annex 2 Designated EHV charges'!$A:$O,7,0))</f>
        <v>PG Winnington</v>
      </c>
      <c r="E87" s="96" t="str">
        <f>IFERROR(IF(VLOOKUP($A87,'Annex 2 Designated EHV charges'!$A:$O,9,FALSE)=0,"",VLOOKUP($A87,'Annex 2 Designated EHV charges'!$A:$O,9,FALSE)),"")</f>
        <v>-</v>
      </c>
      <c r="F87" s="97">
        <f>IFERROR(IF(VLOOKUP($A87,'Annex 2 Designated EHV charges'!$A:$O,10,FALSE)=0,"",VLOOKUP($A87,'Annex 2 Designated EHV charges'!$A:$O,10,FALSE)),"")</f>
        <v>1135.1500000000001</v>
      </c>
      <c r="G87" s="98">
        <f>IFERROR(IF(VLOOKUP($A87,'Annex 2 Designated EHV charges'!$A:$O,11,FALSE)=0,"",VLOOKUP($A87,'Annex 2 Designated EHV charges'!$A:$O,11,FALSE)),"")</f>
        <v>1.55</v>
      </c>
      <c r="H87" s="98">
        <f>IFERROR(IF(VLOOKUP($A87,'Annex 2 Designated EHV charges'!$A:$O,12,FALSE)=0,"",VLOOKUP($A87,'Annex 2 Designated EHV charges'!$A:$O,12,FALSE)),"")</f>
        <v>1.55</v>
      </c>
      <c r="I87" s="235"/>
    </row>
    <row r="88" spans="1:9" ht="12.75" customHeight="1" x14ac:dyDescent="0.2">
      <c r="A88" s="91">
        <f t="array" ref="A88">IFERROR(INDEX('Annex 2 Designated EHV charges'!$A$11:$A$257, MATCH(0, IF(ISBLANK('Annex 2 Designated EHV charges'!$A$11:$A$257),1, COUNTIF(A$4:$A87, 'Annex 2 Designated EHV charges'!$A$11:$A$257)), 0)),"")</f>
        <v>899</v>
      </c>
      <c r="B88" s="91">
        <f>IF($A88="","",VLOOKUP($A88,'Annex 2 Designated EHV charges'!$A:$O,2,0))</f>
        <v>899</v>
      </c>
      <c r="C88" s="92">
        <f>IF($A88="","",VLOOKUP($A88,'Annex 2 Designated EHV charges'!$A:$O,3,0))</f>
        <v>1300060484140</v>
      </c>
      <c r="D88" s="91" t="str">
        <f>IF($A88="","",VLOOKUP($A88,'Annex 2 Designated EHV charges'!$A:$O,7,0))</f>
        <v>Airbus UK Ltd (33kV)</v>
      </c>
      <c r="E88" s="96" t="str">
        <f>IFERROR(IF(VLOOKUP($A88,'Annex 2 Designated EHV charges'!$A:$O,9,FALSE)=0,"",VLOOKUP($A88,'Annex 2 Designated EHV charges'!$A:$O,9,FALSE)),"")</f>
        <v>-</v>
      </c>
      <c r="F88" s="97">
        <f>IFERROR(IF(VLOOKUP($A88,'Annex 2 Designated EHV charges'!$A:$O,10,FALSE)=0,"",VLOOKUP($A88,'Annex 2 Designated EHV charges'!$A:$O,10,FALSE)),"")</f>
        <v>117620.32</v>
      </c>
      <c r="G88" s="98">
        <f>IFERROR(IF(VLOOKUP($A88,'Annex 2 Designated EHV charges'!$A:$O,11,FALSE)=0,"",VLOOKUP($A88,'Annex 2 Designated EHV charges'!$A:$O,11,FALSE)),"")</f>
        <v>4.51</v>
      </c>
      <c r="H88" s="98">
        <f>IFERROR(IF(VLOOKUP($A88,'Annex 2 Designated EHV charges'!$A:$O,12,FALSE)=0,"",VLOOKUP($A88,'Annex 2 Designated EHV charges'!$A:$O,12,FALSE)),"")</f>
        <v>4.51</v>
      </c>
      <c r="I88" s="235"/>
    </row>
    <row r="89" spans="1:9" ht="12.75" customHeight="1" x14ac:dyDescent="0.2">
      <c r="A89" s="91">
        <f t="array" ref="A89">IFERROR(INDEX('Annex 2 Designated EHV charges'!$A$11:$A$257, MATCH(0, IF(ISBLANK('Annex 2 Designated EHV charges'!$A$11:$A$257),1, COUNTIF(A$4:$A88, 'Annex 2 Designated EHV charges'!$A$11:$A$257)), 0)),"")</f>
        <v>911</v>
      </c>
      <c r="B89" s="91">
        <f>IF($A89="","",VLOOKUP($A89,'Annex 2 Designated EHV charges'!$A:$O,2,0))</f>
        <v>911</v>
      </c>
      <c r="C89" s="92">
        <f>IF($A89="","",VLOOKUP($A89,'Annex 2 Designated EHV charges'!$A:$O,3,0))</f>
        <v>1300060805612</v>
      </c>
      <c r="D89" s="91" t="str">
        <f>IF($A89="","",VLOOKUP($A89,'Annex 2 Designated EHV charges'!$A:$O,7,0))</f>
        <v>Griffiths Road STOR (Northwich Power)</v>
      </c>
      <c r="E89" s="96" t="str">
        <f>IFERROR(IF(VLOOKUP($A89,'Annex 2 Designated EHV charges'!$A:$O,9,FALSE)=0,"",VLOOKUP($A89,'Annex 2 Designated EHV charges'!$A:$O,9,FALSE)),"")</f>
        <v>-</v>
      </c>
      <c r="F89" s="97">
        <f>IFERROR(IF(VLOOKUP($A89,'Annex 2 Designated EHV charges'!$A:$O,10,FALSE)=0,"",VLOOKUP($A89,'Annex 2 Designated EHV charges'!$A:$O,10,FALSE)),"")</f>
        <v>235.08</v>
      </c>
      <c r="G89" s="98">
        <f>IFERROR(IF(VLOOKUP($A89,'Annex 2 Designated EHV charges'!$A:$O,11,FALSE)=0,"",VLOOKUP($A89,'Annex 2 Designated EHV charges'!$A:$O,11,FALSE)),"")</f>
        <v>2.72</v>
      </c>
      <c r="H89" s="98">
        <f>IFERROR(IF(VLOOKUP($A89,'Annex 2 Designated EHV charges'!$A:$O,12,FALSE)=0,"",VLOOKUP($A89,'Annex 2 Designated EHV charges'!$A:$O,12,FALSE)),"")</f>
        <v>2.72</v>
      </c>
      <c r="I89" s="235"/>
    </row>
    <row r="90" spans="1:9" ht="12.75" customHeight="1" x14ac:dyDescent="0.2">
      <c r="A90" s="91">
        <f t="array" ref="A90">IFERROR(INDEX('Annex 2 Designated EHV charges'!$A$11:$A$257, MATCH(0, IF(ISBLANK('Annex 2 Designated EHV charges'!$A$11:$A$257),1, COUNTIF(A$4:$A89, 'Annex 2 Designated EHV charges'!$A$11:$A$257)), 0)),"")</f>
        <v>912</v>
      </c>
      <c r="B90" s="91">
        <f>IF($A90="","",VLOOKUP($A90,'Annex 2 Designated EHV charges'!$A:$O,2,0))</f>
        <v>912</v>
      </c>
      <c r="C90" s="92">
        <f>IF($A90="","",VLOOKUP($A90,'Annex 2 Designated EHV charges'!$A:$O,3,0))</f>
        <v>1300060805560</v>
      </c>
      <c r="D90" s="91" t="str">
        <f>IF($A90="","",VLOOKUP($A90,'Annex 2 Designated EHV charges'!$A:$O,7,0))</f>
        <v>Warrington Power- Slutchers lane</v>
      </c>
      <c r="E90" s="96" t="str">
        <f>IFERROR(IF(VLOOKUP($A90,'Annex 2 Designated EHV charges'!$A:$O,9,FALSE)=0,"",VLOOKUP($A90,'Annex 2 Designated EHV charges'!$A:$O,9,FALSE)),"")</f>
        <v>-</v>
      </c>
      <c r="F90" s="97">
        <f>IFERROR(IF(VLOOKUP($A90,'Annex 2 Designated EHV charges'!$A:$O,10,FALSE)=0,"",VLOOKUP($A90,'Annex 2 Designated EHV charges'!$A:$O,10,FALSE)),"")</f>
        <v>136.62</v>
      </c>
      <c r="G90" s="98">
        <f>IFERROR(IF(VLOOKUP($A90,'Annex 2 Designated EHV charges'!$A:$O,11,FALSE)=0,"",VLOOKUP($A90,'Annex 2 Designated EHV charges'!$A:$O,11,FALSE)),"")</f>
        <v>2.02</v>
      </c>
      <c r="H90" s="98">
        <f>IFERROR(IF(VLOOKUP($A90,'Annex 2 Designated EHV charges'!$A:$O,12,FALSE)=0,"",VLOOKUP($A90,'Annex 2 Designated EHV charges'!$A:$O,12,FALSE)),"")</f>
        <v>2.02</v>
      </c>
      <c r="I90" s="235"/>
    </row>
    <row r="91" spans="1:9" ht="12.75" customHeight="1" x14ac:dyDescent="0.2">
      <c r="A91" s="91">
        <f t="array" ref="A91">IFERROR(INDEX('Annex 2 Designated EHV charges'!$A$11:$A$257, MATCH(0, IF(ISBLANK('Annex 2 Designated EHV charges'!$A$11:$A$257),1, COUNTIF(A$4:$A90, 'Annex 2 Designated EHV charges'!$A$11:$A$257)), 0)),"")</f>
        <v>913</v>
      </c>
      <c r="B91" s="91">
        <f>IF($A91="","",VLOOKUP($A91,'Annex 2 Designated EHV charges'!$A:$O,2,0))</f>
        <v>913</v>
      </c>
      <c r="C91" s="92">
        <f>IF($A91="","",VLOOKUP($A91,'Annex 2 Designated EHV charges'!$A:$O,3,0))</f>
        <v>1300060988493</v>
      </c>
      <c r="D91" s="91" t="str">
        <f>IF($A91="","",VLOOKUP($A91,'Annex 2 Designated EHV charges'!$A:$O,7,0))</f>
        <v xml:space="preserve">Hillside Network Rail </v>
      </c>
      <c r="E91" s="96" t="str">
        <f>IFERROR(IF(VLOOKUP($A91,'Annex 2 Designated EHV charges'!$A:$O,9,FALSE)=0,"",VLOOKUP($A91,'Annex 2 Designated EHV charges'!$A:$O,9,FALSE)),"")</f>
        <v>-</v>
      </c>
      <c r="F91" s="97">
        <f>IFERROR(IF(VLOOKUP($A91,'Annex 2 Designated EHV charges'!$A:$O,10,FALSE)=0,"",VLOOKUP($A91,'Annex 2 Designated EHV charges'!$A:$O,10,FALSE)),"")</f>
        <v>45860.55</v>
      </c>
      <c r="G91" s="98">
        <f>IFERROR(IF(VLOOKUP($A91,'Annex 2 Designated EHV charges'!$A:$O,11,FALSE)=0,"",VLOOKUP($A91,'Annex 2 Designated EHV charges'!$A:$O,11,FALSE)),"")</f>
        <v>6.65</v>
      </c>
      <c r="H91" s="98">
        <f>IFERROR(IF(VLOOKUP($A91,'Annex 2 Designated EHV charges'!$A:$O,12,FALSE)=0,"",VLOOKUP($A91,'Annex 2 Designated EHV charges'!$A:$O,12,FALSE)),"")</f>
        <v>6.65</v>
      </c>
      <c r="I91" s="235"/>
    </row>
    <row r="92" spans="1:9" ht="12.75" customHeight="1" x14ac:dyDescent="0.2">
      <c r="A92" s="91">
        <f t="array" ref="A92">IFERROR(INDEX('Annex 2 Designated EHV charges'!$A$11:$A$257, MATCH(0, IF(ISBLANK('Annex 2 Designated EHV charges'!$A$11:$A$257),1, COUNTIF(A$4:$A91, 'Annex 2 Designated EHV charges'!$A$11:$A$257)), 0)),"")</f>
        <v>914</v>
      </c>
      <c r="B92" s="91">
        <f>IF($A92="","",VLOOKUP($A92,'Annex 2 Designated EHV charges'!$A:$O,2,0))</f>
        <v>914</v>
      </c>
      <c r="C92" s="92">
        <f>IF($A92="","",VLOOKUP($A92,'Annex 2 Designated EHV charges'!$A:$O,3,0))</f>
        <v>1300060818597</v>
      </c>
      <c r="D92" s="91" t="str">
        <f>IF($A92="","",VLOOKUP($A92,'Annex 2 Designated EHV charges'!$A:$O,7,0))</f>
        <v>Latchford Lane Gas STOR</v>
      </c>
      <c r="E92" s="96" t="str">
        <f>IFERROR(IF(VLOOKUP($A92,'Annex 2 Designated EHV charges'!$A:$O,9,FALSE)=0,"",VLOOKUP($A92,'Annex 2 Designated EHV charges'!$A:$O,9,FALSE)),"")</f>
        <v>-</v>
      </c>
      <c r="F92" s="97">
        <f>IFERROR(IF(VLOOKUP($A92,'Annex 2 Designated EHV charges'!$A:$O,10,FALSE)=0,"",VLOOKUP($A92,'Annex 2 Designated EHV charges'!$A:$O,10,FALSE)),"")</f>
        <v>24.73</v>
      </c>
      <c r="G92" s="98">
        <f>IFERROR(IF(VLOOKUP($A92,'Annex 2 Designated EHV charges'!$A:$O,11,FALSE)=0,"",VLOOKUP($A92,'Annex 2 Designated EHV charges'!$A:$O,11,FALSE)),"")</f>
        <v>3.02</v>
      </c>
      <c r="H92" s="98">
        <f>IFERROR(IF(VLOOKUP($A92,'Annex 2 Designated EHV charges'!$A:$O,12,FALSE)=0,"",VLOOKUP($A92,'Annex 2 Designated EHV charges'!$A:$O,12,FALSE)),"")</f>
        <v>3.02</v>
      </c>
      <c r="I92" s="235"/>
    </row>
    <row r="93" spans="1:9" ht="12.75" customHeight="1" x14ac:dyDescent="0.2">
      <c r="A93" s="91">
        <f t="array" ref="A93">IFERROR(INDEX('Annex 2 Designated EHV charges'!$A$11:$A$257, MATCH(0, IF(ISBLANK('Annex 2 Designated EHV charges'!$A$11:$A$257),1, COUNTIF(A$4:$A92, 'Annex 2 Designated EHV charges'!$A$11:$A$257)), 0)),"")</f>
        <v>916</v>
      </c>
      <c r="B93" s="91">
        <f>IF($A93="","",VLOOKUP($A93,'Annex 2 Designated EHV charges'!$A:$O,2,0))</f>
        <v>916</v>
      </c>
      <c r="C93" s="92">
        <f>IF($A93="","",VLOOKUP($A93,'Annex 2 Designated EHV charges'!$A:$O,3,0))</f>
        <v>1300060914180</v>
      </c>
      <c r="D93" s="91" t="str">
        <f>IF($A93="","",VLOOKUP($A93,'Annex 2 Designated EHV charges'!$A:$O,7,0))</f>
        <v>ERF Way STOR</v>
      </c>
      <c r="E93" s="96" t="str">
        <f>IFERROR(IF(VLOOKUP($A93,'Annex 2 Designated EHV charges'!$A:$O,9,FALSE)=0,"",VLOOKUP($A93,'Annex 2 Designated EHV charges'!$A:$O,9,FALSE)),"")</f>
        <v>-</v>
      </c>
      <c r="F93" s="97">
        <f>IFERROR(IF(VLOOKUP($A93,'Annex 2 Designated EHV charges'!$A:$O,10,FALSE)=0,"",VLOOKUP($A93,'Annex 2 Designated EHV charges'!$A:$O,10,FALSE)),"")</f>
        <v>103.58</v>
      </c>
      <c r="G93" s="98">
        <f>IFERROR(IF(VLOOKUP($A93,'Annex 2 Designated EHV charges'!$A:$O,11,FALSE)=0,"",VLOOKUP($A93,'Annex 2 Designated EHV charges'!$A:$O,11,FALSE)),"")</f>
        <v>2.27</v>
      </c>
      <c r="H93" s="98">
        <f>IFERROR(IF(VLOOKUP($A93,'Annex 2 Designated EHV charges'!$A:$O,12,FALSE)=0,"",VLOOKUP($A93,'Annex 2 Designated EHV charges'!$A:$O,12,FALSE)),"")</f>
        <v>2.27</v>
      </c>
      <c r="I93" s="235"/>
    </row>
    <row r="94" spans="1:9" ht="12.75" customHeight="1" x14ac:dyDescent="0.2">
      <c r="A94" s="91">
        <f t="array" ref="A94">IFERROR(INDEX('Annex 2 Designated EHV charges'!$A$11:$A$257, MATCH(0, IF(ISBLANK('Annex 2 Designated EHV charges'!$A$11:$A$257),1, COUNTIF(A$4:$A93, 'Annex 2 Designated EHV charges'!$A$11:$A$257)), 0)),"")</f>
        <v>917</v>
      </c>
      <c r="B94" s="91">
        <f>IF($A94="","",VLOOKUP($A94,'Annex 2 Designated EHV charges'!$A:$O,2,0))</f>
        <v>917</v>
      </c>
      <c r="C94" s="92">
        <f>IF($A94="","",VLOOKUP($A94,'Annex 2 Designated EHV charges'!$A:$O,3,0))</f>
        <v>1300060928379</v>
      </c>
      <c r="D94" s="91" t="str">
        <f>IF($A94="","",VLOOKUP($A94,'Annex 2 Designated EHV charges'!$A:$O,7,0))</f>
        <v>Hooton Bio Mass</v>
      </c>
      <c r="E94" s="96" t="str">
        <f>IFERROR(IF(VLOOKUP($A94,'Annex 2 Designated EHV charges'!$A:$O,9,FALSE)=0,"",VLOOKUP($A94,'Annex 2 Designated EHV charges'!$A:$O,9,FALSE)),"")</f>
        <v>-</v>
      </c>
      <c r="F94" s="97">
        <f>IFERROR(IF(VLOOKUP($A94,'Annex 2 Designated EHV charges'!$A:$O,10,FALSE)=0,"",VLOOKUP($A94,'Annex 2 Designated EHV charges'!$A:$O,10,FALSE)),"")</f>
        <v>1242.03</v>
      </c>
      <c r="G94" s="98">
        <f>IFERROR(IF(VLOOKUP($A94,'Annex 2 Designated EHV charges'!$A:$O,11,FALSE)=0,"",VLOOKUP($A94,'Annex 2 Designated EHV charges'!$A:$O,11,FALSE)),"")</f>
        <v>1.68</v>
      </c>
      <c r="H94" s="98">
        <f>IFERROR(IF(VLOOKUP($A94,'Annex 2 Designated EHV charges'!$A:$O,12,FALSE)=0,"",VLOOKUP($A94,'Annex 2 Designated EHV charges'!$A:$O,12,FALSE)),"")</f>
        <v>1.68</v>
      </c>
      <c r="I94" s="235"/>
    </row>
    <row r="95" spans="1:9" ht="12.75" customHeight="1" x14ac:dyDescent="0.2">
      <c r="A95" s="91">
        <f t="array" ref="A95">IFERROR(INDEX('Annex 2 Designated EHV charges'!$A$11:$A$257, MATCH(0, IF(ISBLANK('Annex 2 Designated EHV charges'!$A$11:$A$257),1, COUNTIF(A$4:$A94, 'Annex 2 Designated EHV charges'!$A$11:$A$257)), 0)),"")</f>
        <v>918</v>
      </c>
      <c r="B95" s="91">
        <f>IF($A95="","",VLOOKUP($A95,'Annex 2 Designated EHV charges'!$A:$O,2,0))</f>
        <v>918</v>
      </c>
      <c r="C95" s="92">
        <f>IF($A95="","",VLOOKUP($A95,'Annex 2 Designated EHV charges'!$A:$O,3,0))</f>
        <v>1300060901943</v>
      </c>
      <c r="D95" s="91" t="str">
        <f>IF($A95="","",VLOOKUP($A95,'Annex 2 Designated EHV charges'!$A:$O,7,0))</f>
        <v>Alexandra Park</v>
      </c>
      <c r="E95" s="96" t="str">
        <f>IFERROR(IF(VLOOKUP($A95,'Annex 2 Designated EHV charges'!$A:$O,9,FALSE)=0,"",VLOOKUP($A95,'Annex 2 Designated EHV charges'!$A:$O,9,FALSE)),"")</f>
        <v>-</v>
      </c>
      <c r="F95" s="97">
        <f>IFERROR(IF(VLOOKUP($A95,'Annex 2 Designated EHV charges'!$A:$O,10,FALSE)=0,"",VLOOKUP($A95,'Annex 2 Designated EHV charges'!$A:$O,10,FALSE)),"")</f>
        <v>134.03</v>
      </c>
      <c r="G95" s="98">
        <f>IFERROR(IF(VLOOKUP($A95,'Annex 2 Designated EHV charges'!$A:$O,11,FALSE)=0,"",VLOOKUP($A95,'Annex 2 Designated EHV charges'!$A:$O,11,FALSE)),"")</f>
        <v>2.1800000000000002</v>
      </c>
      <c r="H95" s="98">
        <f>IFERROR(IF(VLOOKUP($A95,'Annex 2 Designated EHV charges'!$A:$O,12,FALSE)=0,"",VLOOKUP($A95,'Annex 2 Designated EHV charges'!$A:$O,12,FALSE)),"")</f>
        <v>2.1800000000000002</v>
      </c>
      <c r="I95" s="235"/>
    </row>
    <row r="96" spans="1:9" ht="12.75" customHeight="1" x14ac:dyDescent="0.2">
      <c r="A96" s="91">
        <f t="array" ref="A96">IFERROR(INDEX('Annex 2 Designated EHV charges'!$A$11:$A$257, MATCH(0, IF(ISBLANK('Annex 2 Designated EHV charges'!$A$11:$A$257),1, COUNTIF(A$4:$A95, 'Annex 2 Designated EHV charges'!$A$11:$A$257)), 0)),"")</f>
        <v>919</v>
      </c>
      <c r="B96" s="91">
        <f>IF($A96="","",VLOOKUP($A96,'Annex 2 Designated EHV charges'!$A:$O,2,0))</f>
        <v>919</v>
      </c>
      <c r="C96" s="92">
        <f>IF($A96="","",VLOOKUP($A96,'Annex 2 Designated EHV charges'!$A:$O,3,0))</f>
        <v>1300060969923</v>
      </c>
      <c r="D96" s="91" t="str">
        <f>IF($A96="","",VLOOKUP($A96,'Annex 2 Designated EHV charges'!$A:$O,7,0))</f>
        <v>NR Bidston</v>
      </c>
      <c r="E96" s="96" t="str">
        <f>IFERROR(IF(VLOOKUP($A96,'Annex 2 Designated EHV charges'!$A:$O,9,FALSE)=0,"",VLOOKUP($A96,'Annex 2 Designated EHV charges'!$A:$O,9,FALSE)),"")</f>
        <v>-</v>
      </c>
      <c r="F96" s="97">
        <f>IFERROR(IF(VLOOKUP($A96,'Annex 2 Designated EHV charges'!$A:$O,10,FALSE)=0,"",VLOOKUP($A96,'Annex 2 Designated EHV charges'!$A:$O,10,FALSE)),"")</f>
        <v>44104.91</v>
      </c>
      <c r="G96" s="98">
        <f>IFERROR(IF(VLOOKUP($A96,'Annex 2 Designated EHV charges'!$A:$O,11,FALSE)=0,"",VLOOKUP($A96,'Annex 2 Designated EHV charges'!$A:$O,11,FALSE)),"")</f>
        <v>2.3199999999999998</v>
      </c>
      <c r="H96" s="98">
        <f>IFERROR(IF(VLOOKUP($A96,'Annex 2 Designated EHV charges'!$A:$O,12,FALSE)=0,"",VLOOKUP($A96,'Annex 2 Designated EHV charges'!$A:$O,12,FALSE)),"")</f>
        <v>2.3199999999999998</v>
      </c>
      <c r="I96" s="235"/>
    </row>
    <row r="97" spans="1:9" ht="12.75" customHeight="1" x14ac:dyDescent="0.2">
      <c r="A97" s="91">
        <f t="array" ref="A97">IFERROR(INDEX('Annex 2 Designated EHV charges'!$A$11:$A$257, MATCH(0, IF(ISBLANK('Annex 2 Designated EHV charges'!$A$11:$A$257),1, COUNTIF(A$4:$A96, 'Annex 2 Designated EHV charges'!$A$11:$A$257)), 0)),"")</f>
        <v>921</v>
      </c>
      <c r="B97" s="91">
        <f>IF($A97="","",VLOOKUP($A97,'Annex 2 Designated EHV charges'!$A:$O,2,0))</f>
        <v>921</v>
      </c>
      <c r="C97" s="92">
        <f>IF($A97="","",VLOOKUP($A97,'Annex 2 Designated EHV charges'!$A:$O,3,0))</f>
        <v>1300050654248</v>
      </c>
      <c r="D97" s="91" t="str">
        <f>IF($A97="","",VLOOKUP($A97,'Annex 2 Designated EHV charges'!$A:$O,7,0))</f>
        <v>Network Rail (Crewe)</v>
      </c>
      <c r="E97" s="96" t="str">
        <f>IFERROR(IF(VLOOKUP($A97,'Annex 2 Designated EHV charges'!$A:$O,9,FALSE)=0,"",VLOOKUP($A97,'Annex 2 Designated EHV charges'!$A:$O,9,FALSE)),"")</f>
        <v>-</v>
      </c>
      <c r="F97" s="97">
        <f>IFERROR(IF(VLOOKUP($A97,'Annex 2 Designated EHV charges'!$A:$O,10,FALSE)=0,"",VLOOKUP($A97,'Annex 2 Designated EHV charges'!$A:$O,10,FALSE)),"")</f>
        <v>120746.32</v>
      </c>
      <c r="G97" s="98">
        <f>IFERROR(IF(VLOOKUP($A97,'Annex 2 Designated EHV charges'!$A:$O,11,FALSE)=0,"",VLOOKUP($A97,'Annex 2 Designated EHV charges'!$A:$O,11,FALSE)),"")</f>
        <v>4.16</v>
      </c>
      <c r="H97" s="98">
        <f>IFERROR(IF(VLOOKUP($A97,'Annex 2 Designated EHV charges'!$A:$O,12,FALSE)=0,"",VLOOKUP($A97,'Annex 2 Designated EHV charges'!$A:$O,12,FALSE)),"")</f>
        <v>4.16</v>
      </c>
      <c r="I97" s="235"/>
    </row>
    <row r="98" spans="1:9" ht="12.75" customHeight="1" x14ac:dyDescent="0.2">
      <c r="A98" s="91">
        <f t="array" ref="A98">IFERROR(INDEX('Annex 2 Designated EHV charges'!$A$11:$A$257, MATCH(0, IF(ISBLANK('Annex 2 Designated EHV charges'!$A$11:$A$257),1, COUNTIF(A$4:$A97, 'Annex 2 Designated EHV charges'!$A$11:$A$257)), 0)),"")</f>
        <v>923</v>
      </c>
      <c r="B98" s="91">
        <f>IF($A98="","",VLOOKUP($A98,'Annex 2 Designated EHV charges'!$A:$O,2,0))</f>
        <v>923</v>
      </c>
      <c r="C98" s="92">
        <f>IF($A98="","",VLOOKUP($A98,'Annex 2 Designated EHV charges'!$A:$O,3,0))</f>
        <v>1300050649994</v>
      </c>
      <c r="D98" s="91" t="str">
        <f>IF($A98="","",VLOOKUP($A98,'Annex 2 Designated EHV charges'!$A:$O,7,0))</f>
        <v>Network Rail (Bankhall)</v>
      </c>
      <c r="E98" s="96" t="str">
        <f>IFERROR(IF(VLOOKUP($A98,'Annex 2 Designated EHV charges'!$A:$O,9,FALSE)=0,"",VLOOKUP($A98,'Annex 2 Designated EHV charges'!$A:$O,9,FALSE)),"")</f>
        <v>-</v>
      </c>
      <c r="F98" s="97">
        <f>IFERROR(IF(VLOOKUP($A98,'Annex 2 Designated EHV charges'!$A:$O,10,FALSE)=0,"",VLOOKUP($A98,'Annex 2 Designated EHV charges'!$A:$O,10,FALSE)),"")</f>
        <v>108974.41</v>
      </c>
      <c r="G98" s="98">
        <f>IFERROR(IF(VLOOKUP($A98,'Annex 2 Designated EHV charges'!$A:$O,11,FALSE)=0,"",VLOOKUP($A98,'Annex 2 Designated EHV charges'!$A:$O,11,FALSE)),"")</f>
        <v>4.45</v>
      </c>
      <c r="H98" s="98">
        <f>IFERROR(IF(VLOOKUP($A98,'Annex 2 Designated EHV charges'!$A:$O,12,FALSE)=0,"",VLOOKUP($A98,'Annex 2 Designated EHV charges'!$A:$O,12,FALSE)),"")</f>
        <v>4.45</v>
      </c>
      <c r="I98" s="235"/>
    </row>
    <row r="99" spans="1:9" ht="12.75" customHeight="1" x14ac:dyDescent="0.2">
      <c r="A99" s="91">
        <f t="array" ref="A99">IFERROR(INDEX('Annex 2 Designated EHV charges'!$A$11:$A$257, MATCH(0, IF(ISBLANK('Annex 2 Designated EHV charges'!$A$11:$A$257),1, COUNTIF(A$4:$A98, 'Annex 2 Designated EHV charges'!$A$11:$A$257)), 0)),"")</f>
        <v>924</v>
      </c>
      <c r="B99" s="91">
        <f>IF($A99="","",VLOOKUP($A99,'Annex 2 Designated EHV charges'!$A:$O,2,0))</f>
        <v>924</v>
      </c>
      <c r="C99" s="92">
        <f>IF($A99="","",VLOOKUP($A99,'Annex 2 Designated EHV charges'!$A:$O,3,0))</f>
        <v>1300060972493</v>
      </c>
      <c r="D99" s="91" t="str">
        <f>IF($A99="","",VLOOKUP($A99,'Annex 2 Designated EHV charges'!$A:$O,7,0))</f>
        <v>NR Bromborough</v>
      </c>
      <c r="E99" s="96" t="str">
        <f>IFERROR(IF(VLOOKUP($A99,'Annex 2 Designated EHV charges'!$A:$O,9,FALSE)=0,"",VLOOKUP($A99,'Annex 2 Designated EHV charges'!$A:$O,9,FALSE)),"")</f>
        <v>-</v>
      </c>
      <c r="F99" s="97">
        <f>IFERROR(IF(VLOOKUP($A99,'Annex 2 Designated EHV charges'!$A:$O,10,FALSE)=0,"",VLOOKUP($A99,'Annex 2 Designated EHV charges'!$A:$O,10,FALSE)),"")</f>
        <v>44925.96</v>
      </c>
      <c r="G99" s="98">
        <f>IFERROR(IF(VLOOKUP($A99,'Annex 2 Designated EHV charges'!$A:$O,11,FALSE)=0,"",VLOOKUP($A99,'Annex 2 Designated EHV charges'!$A:$O,11,FALSE)),"")</f>
        <v>3.65</v>
      </c>
      <c r="H99" s="98">
        <f>IFERROR(IF(VLOOKUP($A99,'Annex 2 Designated EHV charges'!$A:$O,12,FALSE)=0,"",VLOOKUP($A99,'Annex 2 Designated EHV charges'!$A:$O,12,FALSE)),"")</f>
        <v>3.65</v>
      </c>
      <c r="I99" s="235"/>
    </row>
    <row r="100" spans="1:9" ht="12.75" customHeight="1" x14ac:dyDescent="0.2">
      <c r="A100" s="91">
        <f t="array" ref="A100">IFERROR(INDEX('Annex 2 Designated EHV charges'!$A$11:$A$257, MATCH(0, IF(ISBLANK('Annex 2 Designated EHV charges'!$A$11:$A$257),1, COUNTIF(A$4:$A99, 'Annex 2 Designated EHV charges'!$A$11:$A$257)), 0)),"")</f>
        <v>925</v>
      </c>
      <c r="B100" s="91">
        <f>IF($A100="","",VLOOKUP($A100,'Annex 2 Designated EHV charges'!$A:$O,2,0))</f>
        <v>925</v>
      </c>
      <c r="C100" s="92">
        <f>IF($A100="","",VLOOKUP($A100,'Annex 2 Designated EHV charges'!$A:$O,3,0))</f>
        <v>1300050654220</v>
      </c>
      <c r="D100" s="91" t="str">
        <f>IF($A100="","",VLOOKUP($A100,'Annex 2 Designated EHV charges'!$A:$O,7,0))</f>
        <v>Network Rail (Shore Road)</v>
      </c>
      <c r="E100" s="96" t="str">
        <f>IFERROR(IF(VLOOKUP($A100,'Annex 2 Designated EHV charges'!$A:$O,9,FALSE)=0,"",VLOOKUP($A100,'Annex 2 Designated EHV charges'!$A:$O,9,FALSE)),"")</f>
        <v>-</v>
      </c>
      <c r="F100" s="97">
        <f>IFERROR(IF(VLOOKUP($A100,'Annex 2 Designated EHV charges'!$A:$O,10,FALSE)=0,"",VLOOKUP($A100,'Annex 2 Designated EHV charges'!$A:$O,10,FALSE)),"")</f>
        <v>50601.34</v>
      </c>
      <c r="G100" s="98">
        <f>IFERROR(IF(VLOOKUP($A100,'Annex 2 Designated EHV charges'!$A:$O,11,FALSE)=0,"",VLOOKUP($A100,'Annex 2 Designated EHV charges'!$A:$O,11,FALSE)),"")</f>
        <v>2.79</v>
      </c>
      <c r="H100" s="98">
        <f>IFERROR(IF(VLOOKUP($A100,'Annex 2 Designated EHV charges'!$A:$O,12,FALSE)=0,"",VLOOKUP($A100,'Annex 2 Designated EHV charges'!$A:$O,12,FALSE)),"")</f>
        <v>2.79</v>
      </c>
      <c r="I100" s="235"/>
    </row>
    <row r="101" spans="1:9" ht="12.75" customHeight="1" x14ac:dyDescent="0.2">
      <c r="A101" s="91" t="str">
        <f t="array" ref="A101">IFERROR(INDEX('Annex 2 Designated EHV charges'!$A$11:$A$257, MATCH(0, IF(ISBLANK('Annex 2 Designated EHV charges'!$A$11:$A$257),1, COUNTIF(A$4:$A100, 'Annex 2 Designated EHV charges'!$A$11:$A$257)), 0)),"")</f>
        <v>Y05</v>
      </c>
      <c r="B101" s="91" t="str">
        <f>IF($A101="","",VLOOKUP($A101,'Annex 2 Designated EHV charges'!$A:$O,2,0))</f>
        <v>Y05</v>
      </c>
      <c r="C101" s="92" t="str">
        <f>IF($A101="","",VLOOKUP($A101,'Annex 2 Designated EHV charges'!$A:$O,3,0))</f>
        <v>MSID 0030</v>
      </c>
      <c r="D101" s="91" t="str">
        <f>IF($A101="","",VLOOKUP($A101,'Annex 2 Designated EHV charges'!$A:$O,7,0))</f>
        <v>Risley</v>
      </c>
      <c r="E101" s="96" t="str">
        <f>IFERROR(IF(VLOOKUP($A101,'Annex 2 Designated EHV charges'!$A:$O,9,FALSE)=0,"",VLOOKUP($A101,'Annex 2 Designated EHV charges'!$A:$O,9,FALSE)),"")</f>
        <v>-</v>
      </c>
      <c r="F101" s="97">
        <f>IFERROR(IF(VLOOKUP($A101,'Annex 2 Designated EHV charges'!$A:$O,10,FALSE)=0,"",VLOOKUP($A101,'Annex 2 Designated EHV charges'!$A:$O,10,FALSE)),"")</f>
        <v>106756.44</v>
      </c>
      <c r="G101" s="98">
        <f>IFERROR(IF(VLOOKUP($A101,'Annex 2 Designated EHV charges'!$A:$O,11,FALSE)=0,"",VLOOKUP($A101,'Annex 2 Designated EHV charges'!$A:$O,11,FALSE)),"")</f>
        <v>5.0999999999999996</v>
      </c>
      <c r="H101" s="98">
        <f>IFERROR(IF(VLOOKUP($A101,'Annex 2 Designated EHV charges'!$A:$O,12,FALSE)=0,"",VLOOKUP($A101,'Annex 2 Designated EHV charges'!$A:$O,12,FALSE)),"")</f>
        <v>5.0999999999999996</v>
      </c>
      <c r="I101" s="235"/>
    </row>
    <row r="102" spans="1:9" ht="12.75" customHeight="1" x14ac:dyDescent="0.2">
      <c r="A102" s="91" t="str">
        <f t="array" ref="A102">IFERROR(INDEX('Annex 2 Designated EHV charges'!$A$11:$A$257, MATCH(0, IF(ISBLANK('Annex 2 Designated EHV charges'!$A$11:$A$257),1, COUNTIF(A$4:$A101, 'Annex 2 Designated EHV charges'!$A$11:$A$257)), 0)),"")</f>
        <v>Y06</v>
      </c>
      <c r="B102" s="91" t="str">
        <f>IF($A102="","",VLOOKUP($A102,'Annex 2 Designated EHV charges'!$A:$O,2,0))</f>
        <v>Y06</v>
      </c>
      <c r="C102" s="92" t="str">
        <f>IF($A102="","",VLOOKUP($A102,'Annex 2 Designated EHV charges'!$A:$O,3,0))</f>
        <v>MSID 0031/32</v>
      </c>
      <c r="D102" s="91" t="str">
        <f>IF($A102="","",VLOOKUP($A102,'Annex 2 Designated EHV charges'!$A:$O,7,0))</f>
        <v>Bold</v>
      </c>
      <c r="E102" s="96" t="str">
        <f>IFERROR(IF(VLOOKUP($A102,'Annex 2 Designated EHV charges'!$A:$O,9,FALSE)=0,"",VLOOKUP($A102,'Annex 2 Designated EHV charges'!$A:$O,9,FALSE)),"")</f>
        <v>-</v>
      </c>
      <c r="F102" s="97">
        <f>IFERROR(IF(VLOOKUP($A102,'Annex 2 Designated EHV charges'!$A:$O,10,FALSE)=0,"",VLOOKUP($A102,'Annex 2 Designated EHV charges'!$A:$O,10,FALSE)),"")</f>
        <v>229012.51</v>
      </c>
      <c r="G102" s="98">
        <f>IFERROR(IF(VLOOKUP($A102,'Annex 2 Designated EHV charges'!$A:$O,11,FALSE)=0,"",VLOOKUP($A102,'Annex 2 Designated EHV charges'!$A:$O,11,FALSE)),"")</f>
        <v>2.83</v>
      </c>
      <c r="H102" s="98">
        <f>IFERROR(IF(VLOOKUP($A102,'Annex 2 Designated EHV charges'!$A:$O,12,FALSE)=0,"",VLOOKUP($A102,'Annex 2 Designated EHV charges'!$A:$O,12,FALSE)),"")</f>
        <v>2.83</v>
      </c>
      <c r="I102" s="235"/>
    </row>
    <row r="103" spans="1:9" ht="12.75" customHeight="1" x14ac:dyDescent="0.2">
      <c r="A103" s="91" t="str">
        <f t="array" ref="A103">IFERROR(INDEX('Annex 2 Designated EHV charges'!$A$11:$A$257, MATCH(0, IF(ISBLANK('Annex 2 Designated EHV charges'!$A$11:$A$257),1, COUNTIF(A$4:$A102, 'Annex 2 Designated EHV charges'!$A$11:$A$257)), 0)),"")</f>
        <v>Y02</v>
      </c>
      <c r="B103" s="91" t="str">
        <f>IF($A103="","",VLOOKUP($A103,'Annex 2 Designated EHV charges'!$A:$O,2,0))</f>
        <v>Y02</v>
      </c>
      <c r="C103" s="92" t="str">
        <f>IF($A103="","",VLOOKUP($A103,'Annex 2 Designated EHV charges'!$A:$O,3,0))</f>
        <v>MSID 4532/33</v>
      </c>
      <c r="D103" s="91" t="str">
        <f>IF($A103="","",VLOOKUP($A103,'Annex 2 Designated EHV charges'!$A:$O,7,0))</f>
        <v>Dolgarrog PS</v>
      </c>
      <c r="E103" s="96" t="str">
        <f>IFERROR(IF(VLOOKUP($A103,'Annex 2 Designated EHV charges'!$A:$O,9,FALSE)=0,"",VLOOKUP($A103,'Annex 2 Designated EHV charges'!$A:$O,9,FALSE)),"")</f>
        <v>-</v>
      </c>
      <c r="F103" s="97" t="str">
        <f>IFERROR(IF(VLOOKUP($A103,'Annex 2 Designated EHV charges'!$A:$O,10,FALSE)=0,"",VLOOKUP($A103,'Annex 2 Designated EHV charges'!$A:$O,10,FALSE)),"")</f>
        <v>-</v>
      </c>
      <c r="G103" s="98">
        <f>IFERROR(IF(VLOOKUP($A103,'Annex 2 Designated EHV charges'!$A:$O,11,FALSE)=0,"",VLOOKUP($A103,'Annex 2 Designated EHV charges'!$A:$O,11,FALSE)),"")</f>
        <v>2.29</v>
      </c>
      <c r="H103" s="98">
        <f>IFERROR(IF(VLOOKUP($A103,'Annex 2 Designated EHV charges'!$A:$O,12,FALSE)=0,"",VLOOKUP($A103,'Annex 2 Designated EHV charges'!$A:$O,12,FALSE)),"")</f>
        <v>2.29</v>
      </c>
      <c r="I103" s="235"/>
    </row>
    <row r="104" spans="1:9" ht="12.75" customHeight="1" x14ac:dyDescent="0.2">
      <c r="A104" s="91" t="str">
        <f t="array" ref="A104">IFERROR(INDEX('Annex 2 Designated EHV charges'!$A$11:$A$257, MATCH(0, IF(ISBLANK('Annex 2 Designated EHV charges'!$A$11:$A$257),1, COUNTIF(A$4:$A103, 'Annex 2 Designated EHV charges'!$A$11:$A$257)), 0)),"")</f>
        <v>Y01</v>
      </c>
      <c r="B104" s="91" t="str">
        <f>IF($A104="","",VLOOKUP($A104,'Annex 2 Designated EHV charges'!$A:$O,2,0))</f>
        <v>Y01</v>
      </c>
      <c r="C104" s="92" t="str">
        <f>IF($A104="","",VLOOKUP($A104,'Annex 2 Designated EHV charges'!$A:$O,3,0))</f>
        <v>MSID 7203</v>
      </c>
      <c r="D104" s="91" t="str">
        <f>IF($A104="","",VLOOKUP($A104,'Annex 2 Designated EHV charges'!$A:$O,7,0))</f>
        <v>Burbo Bank</v>
      </c>
      <c r="E104" s="96" t="str">
        <f>IFERROR(IF(VLOOKUP($A104,'Annex 2 Designated EHV charges'!$A:$O,9,FALSE)=0,"",VLOOKUP($A104,'Annex 2 Designated EHV charges'!$A:$O,9,FALSE)),"")</f>
        <v>-</v>
      </c>
      <c r="F104" s="97">
        <f>IFERROR(IF(VLOOKUP($A104,'Annex 2 Designated EHV charges'!$A:$O,10,FALSE)=0,"",VLOOKUP($A104,'Annex 2 Designated EHV charges'!$A:$O,10,FALSE)),"")</f>
        <v>18470.34</v>
      </c>
      <c r="G104" s="98" t="str">
        <f>IFERROR(IF(VLOOKUP($A104,'Annex 2 Designated EHV charges'!$A:$O,11,FALSE)=0,"",VLOOKUP($A104,'Annex 2 Designated EHV charges'!$A:$O,11,FALSE)),"")</f>
        <v>-</v>
      </c>
      <c r="H104" s="98" t="str">
        <f>IFERROR(IF(VLOOKUP($A104,'Annex 2 Designated EHV charges'!$A:$O,12,FALSE)=0,"",VLOOKUP($A104,'Annex 2 Designated EHV charges'!$A:$O,12,FALSE)),"")</f>
        <v>-</v>
      </c>
      <c r="I104" s="235"/>
    </row>
    <row r="105" spans="1:9" ht="12.75" customHeight="1" x14ac:dyDescent="0.2">
      <c r="A105" s="91" t="str">
        <f t="array" ref="A105">IFERROR(INDEX('Annex 2 Designated EHV charges'!$A$11:$A$257, MATCH(0, IF(ISBLANK('Annex 2 Designated EHV charges'!$A$11:$A$257),1, COUNTIF(A$4:$A104, 'Annex 2 Designated EHV charges'!$A$11:$A$257)), 0)),"")</f>
        <v>Y09</v>
      </c>
      <c r="B105" s="91" t="str">
        <f>IF($A105="","",VLOOKUP($A105,'Annex 2 Designated EHV charges'!$A:$O,2,0))</f>
        <v>Y09</v>
      </c>
      <c r="C105" s="92" t="str">
        <f>IF($A105="","",VLOOKUP($A105,'Annex 2 Designated EHV charges'!$A:$O,3,0))</f>
        <v>MSID 7382/3/4</v>
      </c>
      <c r="D105" s="91" t="str">
        <f>IF($A105="","",VLOOKUP($A105,'Annex 2 Designated EHV charges'!$A:$O,7,0))</f>
        <v>Cheshire Power Station</v>
      </c>
      <c r="E105" s="96" t="str">
        <f>IFERROR(IF(VLOOKUP($A105,'Annex 2 Designated EHV charges'!$A:$O,9,FALSE)=0,"",VLOOKUP($A105,'Annex 2 Designated EHV charges'!$A:$O,9,FALSE)),"")</f>
        <v>-</v>
      </c>
      <c r="F105" s="97" t="str">
        <f>IFERROR(IF(VLOOKUP($A105,'Annex 2 Designated EHV charges'!$A:$O,10,FALSE)=0,"",VLOOKUP($A105,'Annex 2 Designated EHV charges'!$A:$O,10,FALSE)),"")</f>
        <v>-</v>
      </c>
      <c r="G105" s="98">
        <f>IFERROR(IF(VLOOKUP($A105,'Annex 2 Designated EHV charges'!$A:$O,11,FALSE)=0,"",VLOOKUP($A105,'Annex 2 Designated EHV charges'!$A:$O,11,FALSE)),"")</f>
        <v>2.0099999999999998</v>
      </c>
      <c r="H105" s="98">
        <f>IFERROR(IF(VLOOKUP($A105,'Annex 2 Designated EHV charges'!$A:$O,12,FALSE)=0,"",VLOOKUP($A105,'Annex 2 Designated EHV charges'!$A:$O,12,FALSE)),"")</f>
        <v>2.0099999999999998</v>
      </c>
      <c r="I105" s="235"/>
    </row>
    <row r="106" spans="1:9" ht="12.75" customHeight="1" x14ac:dyDescent="0.2">
      <c r="A106" s="91" t="str">
        <f t="array" ref="A106">IFERROR(INDEX('Annex 2 Designated EHV charges'!$A$11:$A$257, MATCH(0, IF(ISBLANK('Annex 2 Designated EHV charges'!$A$11:$A$257),1, COUNTIF(A$4:$A105, 'Annex 2 Designated EHV charges'!$A$11:$A$257)), 0)),"")</f>
        <v>Y07</v>
      </c>
      <c r="B106" s="91" t="str">
        <f>IF($A106="","",VLOOKUP($A106,'Annex 2 Designated EHV charges'!$A:$O,2,0))</f>
        <v>Y07</v>
      </c>
      <c r="C106" s="92" t="str">
        <f>IF($A106="","",VLOOKUP($A106,'Annex 2 Designated EHV charges'!$A:$O,3,0))</f>
        <v xml:space="preserve">MSID 7385 </v>
      </c>
      <c r="D106" s="91" t="str">
        <f>IF($A106="","",VLOOKUP($A106,'Annex 2 Designated EHV charges'!$A:$O,7,0))</f>
        <v xml:space="preserve">Carnegie Battery Storage </v>
      </c>
      <c r="E106" s="96" t="str">
        <f>IFERROR(IF(VLOOKUP($A106,'Annex 2 Designated EHV charges'!$A:$O,9,FALSE)=0,"",VLOOKUP($A106,'Annex 2 Designated EHV charges'!$A:$O,9,FALSE)),"")</f>
        <v>-</v>
      </c>
      <c r="F106" s="97" t="str">
        <f>IFERROR(IF(VLOOKUP($A106,'Annex 2 Designated EHV charges'!$A:$O,10,FALSE)=0,"",VLOOKUP($A106,'Annex 2 Designated EHV charges'!$A:$O,10,FALSE)),"")</f>
        <v>-</v>
      </c>
      <c r="G106" s="98">
        <f>IFERROR(IF(VLOOKUP($A106,'Annex 2 Designated EHV charges'!$A:$O,11,FALSE)=0,"",VLOOKUP($A106,'Annex 2 Designated EHV charges'!$A:$O,11,FALSE)),"")</f>
        <v>1.22</v>
      </c>
      <c r="H106" s="98">
        <f>IFERROR(IF(VLOOKUP($A106,'Annex 2 Designated EHV charges'!$A:$O,12,FALSE)=0,"",VLOOKUP($A106,'Annex 2 Designated EHV charges'!$A:$O,12,FALSE)),"")</f>
        <v>1.22</v>
      </c>
      <c r="I106" s="235"/>
    </row>
    <row r="107" spans="1:9" ht="12.75" customHeight="1" x14ac:dyDescent="0.2">
      <c r="A107" s="91">
        <f t="array" ref="A107">IFERROR(INDEX('Annex 2 Designated EHV charges'!$A$11:$A$257, MATCH(0, IF(ISBLANK('Annex 2 Designated EHV charges'!$A$11:$A$257),1, COUNTIF(A$4:$A106, 'Annex 2 Designated EHV charges'!$A$11:$A$257)), 0)),"")</f>
        <v>300</v>
      </c>
      <c r="B107" s="91">
        <f>IF($A107="","",VLOOKUP($A107,'Annex 2 Designated EHV charges'!$A:$O,2,0))</f>
        <v>300</v>
      </c>
      <c r="C107" s="92">
        <f>IF($A107="","",VLOOKUP($A107,'Annex 2 Designated EHV charges'!$A:$O,3,0))</f>
        <v>1300035348714</v>
      </c>
      <c r="D107" s="91" t="str">
        <f>IF($A107="","",VLOOKUP($A107,'Annex 2 Designated EHV charges'!$A:$O,7,0))</f>
        <v>Royal London Insurance</v>
      </c>
      <c r="E107" s="96">
        <f>IFERROR(IF(VLOOKUP($A107,'Annex 2 Designated EHV charges'!$A:$O,9,FALSE)=0,"",VLOOKUP($A107,'Annex 2 Designated EHV charges'!$A:$O,9,FALSE)),"")</f>
        <v>1.9530000000000001</v>
      </c>
      <c r="F107" s="97">
        <f>IFERROR(IF(VLOOKUP($A107,'Annex 2 Designated EHV charges'!$A:$O,10,FALSE)=0,"",VLOOKUP($A107,'Annex 2 Designated EHV charges'!$A:$O,10,FALSE)),"")</f>
        <v>42639.62</v>
      </c>
      <c r="G107" s="98">
        <f>IFERROR(IF(VLOOKUP($A107,'Annex 2 Designated EHV charges'!$A:$O,11,FALSE)=0,"",VLOOKUP($A107,'Annex 2 Designated EHV charges'!$A:$O,11,FALSE)),"")</f>
        <v>1.21</v>
      </c>
      <c r="H107" s="98">
        <f>IFERROR(IF(VLOOKUP($A107,'Annex 2 Designated EHV charges'!$A:$O,12,FALSE)=0,"",VLOOKUP($A107,'Annex 2 Designated EHV charges'!$A:$O,12,FALSE)),"")</f>
        <v>1.21</v>
      </c>
      <c r="I107" s="235"/>
    </row>
    <row r="108" spans="1:9" ht="12.75" customHeight="1" x14ac:dyDescent="0.2">
      <c r="A108" s="91">
        <f t="array" ref="A108">IFERROR(INDEX('Annex 2 Designated EHV charges'!$A$11:$A$257, MATCH(0, IF(ISBLANK('Annex 2 Designated EHV charges'!$A$11:$A$257),1, COUNTIF(A$4:$A107, 'Annex 2 Designated EHV charges'!$A$11:$A$257)), 0)),"")</f>
        <v>301</v>
      </c>
      <c r="B108" s="91">
        <f>IF($A108="","",VLOOKUP($A108,'Annex 2 Designated EHV charges'!$A:$O,2,0))</f>
        <v>301</v>
      </c>
      <c r="C108" s="92">
        <f>IF($A108="","",VLOOKUP($A108,'Annex 2 Designated EHV charges'!$A:$O,3,0))</f>
        <v>1300035349160</v>
      </c>
      <c r="D108" s="91" t="str">
        <f>IF($A108="","",VLOOKUP($A108,'Annex 2 Designated EHV charges'!$A:$O,7,0))</f>
        <v>Amerdale Ltd</v>
      </c>
      <c r="E108" s="96">
        <f>IFERROR(IF(VLOOKUP($A108,'Annex 2 Designated EHV charges'!$A:$O,9,FALSE)=0,"",VLOOKUP($A108,'Annex 2 Designated EHV charges'!$A:$O,9,FALSE)),"")</f>
        <v>0.82599999999999996</v>
      </c>
      <c r="F108" s="97">
        <f>IFERROR(IF(VLOOKUP($A108,'Annex 2 Designated EHV charges'!$A:$O,10,FALSE)=0,"",VLOOKUP($A108,'Annex 2 Designated EHV charges'!$A:$O,10,FALSE)),"")</f>
        <v>15672.33</v>
      </c>
      <c r="G108" s="98">
        <f>IFERROR(IF(VLOOKUP($A108,'Annex 2 Designated EHV charges'!$A:$O,11,FALSE)=0,"",VLOOKUP($A108,'Annex 2 Designated EHV charges'!$A:$O,11,FALSE)),"")</f>
        <v>1.95</v>
      </c>
      <c r="H108" s="98">
        <f>IFERROR(IF(VLOOKUP($A108,'Annex 2 Designated EHV charges'!$A:$O,12,FALSE)=0,"",VLOOKUP($A108,'Annex 2 Designated EHV charges'!$A:$O,12,FALSE)),"")</f>
        <v>1.95</v>
      </c>
      <c r="I108" s="235"/>
    </row>
    <row r="109" spans="1:9" ht="12.75" customHeight="1" x14ac:dyDescent="0.2">
      <c r="A109" s="91">
        <f t="array" ref="A109">IFERROR(INDEX('Annex 2 Designated EHV charges'!$A$11:$A$257, MATCH(0, IF(ISBLANK('Annex 2 Designated EHV charges'!$A$11:$A$257),1, COUNTIF(A$4:$A108, 'Annex 2 Designated EHV charges'!$A$11:$A$257)), 0)),"")</f>
        <v>302</v>
      </c>
      <c r="B109" s="91">
        <f>IF($A109="","",VLOOKUP($A109,'Annex 2 Designated EHV charges'!$A:$O,2,0))</f>
        <v>302</v>
      </c>
      <c r="C109" s="92">
        <f>IF($A109="","",VLOOKUP($A109,'Annex 2 Designated EHV charges'!$A:$O,3,0))</f>
        <v>1300035349461</v>
      </c>
      <c r="D109" s="91" t="str">
        <f>IF($A109="","",VLOOKUP($A109,'Annex 2 Designated EHV charges'!$A:$O,7,0))</f>
        <v>United Biscuits (Uk) Ltd</v>
      </c>
      <c r="E109" s="96" t="str">
        <f>IFERROR(IF(VLOOKUP($A109,'Annex 2 Designated EHV charges'!$A:$O,9,FALSE)=0,"",VLOOKUP($A109,'Annex 2 Designated EHV charges'!$A:$O,9,FALSE)),"")</f>
        <v>-</v>
      </c>
      <c r="F109" s="97">
        <f>IFERROR(IF(VLOOKUP($A109,'Annex 2 Designated EHV charges'!$A:$O,10,FALSE)=0,"",VLOOKUP($A109,'Annex 2 Designated EHV charges'!$A:$O,10,FALSE)),"")</f>
        <v>42639.62</v>
      </c>
      <c r="G109" s="98">
        <f>IFERROR(IF(VLOOKUP($A109,'Annex 2 Designated EHV charges'!$A:$O,11,FALSE)=0,"",VLOOKUP($A109,'Annex 2 Designated EHV charges'!$A:$O,11,FALSE)),"")</f>
        <v>4.3</v>
      </c>
      <c r="H109" s="98">
        <f>IFERROR(IF(VLOOKUP($A109,'Annex 2 Designated EHV charges'!$A:$O,12,FALSE)=0,"",VLOOKUP($A109,'Annex 2 Designated EHV charges'!$A:$O,12,FALSE)),"")</f>
        <v>4.3</v>
      </c>
      <c r="I109" s="235"/>
    </row>
    <row r="110" spans="1:9" ht="12.75" customHeight="1" x14ac:dyDescent="0.2">
      <c r="A110" s="91">
        <f t="array" ref="A110">IFERROR(INDEX('Annex 2 Designated EHV charges'!$A$11:$A$257, MATCH(0, IF(ISBLANK('Annex 2 Designated EHV charges'!$A$11:$A$257),1, COUNTIF(A$4:$A109, 'Annex 2 Designated EHV charges'!$A$11:$A$257)), 0)),"")</f>
        <v>303</v>
      </c>
      <c r="B110" s="91">
        <f>IF($A110="","",VLOOKUP($A110,'Annex 2 Designated EHV charges'!$A:$O,2,0))</f>
        <v>303</v>
      </c>
      <c r="C110" s="92">
        <f>IF($A110="","",VLOOKUP($A110,'Annex 2 Designated EHV charges'!$A:$O,3,0))</f>
        <v>1300035350156</v>
      </c>
      <c r="D110" s="91" t="str">
        <f>IF($A110="","",VLOOKUP($A110,'Annex 2 Designated EHV charges'!$A:$O,7,0))</f>
        <v>Brocklebank Dock</v>
      </c>
      <c r="E110" s="96">
        <f>IFERROR(IF(VLOOKUP($A110,'Annex 2 Designated EHV charges'!$A:$O,9,FALSE)=0,"",VLOOKUP($A110,'Annex 2 Designated EHV charges'!$A:$O,9,FALSE)),"")</f>
        <v>1.234</v>
      </c>
      <c r="F110" s="97">
        <f>IFERROR(IF(VLOOKUP($A110,'Annex 2 Designated EHV charges'!$A:$O,10,FALSE)=0,"",VLOOKUP($A110,'Annex 2 Designated EHV charges'!$A:$O,10,FALSE)),"")</f>
        <v>42639.62</v>
      </c>
      <c r="G110" s="98">
        <f>IFERROR(IF(VLOOKUP($A110,'Annex 2 Designated EHV charges'!$A:$O,11,FALSE)=0,"",VLOOKUP($A110,'Annex 2 Designated EHV charges'!$A:$O,11,FALSE)),"")</f>
        <v>6.55</v>
      </c>
      <c r="H110" s="98">
        <f>IFERROR(IF(VLOOKUP($A110,'Annex 2 Designated EHV charges'!$A:$O,12,FALSE)=0,"",VLOOKUP($A110,'Annex 2 Designated EHV charges'!$A:$O,12,FALSE)),"")</f>
        <v>6.55</v>
      </c>
      <c r="I110" s="235"/>
    </row>
    <row r="111" spans="1:9" ht="12.75" customHeight="1" x14ac:dyDescent="0.2">
      <c r="A111" s="91">
        <f t="array" ref="A111">IFERROR(INDEX('Annex 2 Designated EHV charges'!$A$11:$A$257, MATCH(0, IF(ISBLANK('Annex 2 Designated EHV charges'!$A$11:$A$257),1, COUNTIF(A$4:$A110, 'Annex 2 Designated EHV charges'!$A$11:$A$257)), 0)),"")</f>
        <v>304</v>
      </c>
      <c r="B111" s="91">
        <f>IF($A111="","",VLOOKUP($A111,'Annex 2 Designated EHV charges'!$A:$O,2,0))</f>
        <v>304</v>
      </c>
      <c r="C111" s="92">
        <f>IF($A111="","",VLOOKUP($A111,'Annex 2 Designated EHV charges'!$A:$O,3,0))</f>
        <v>1300035351949</v>
      </c>
      <c r="D111" s="91" t="str">
        <f>IF($A111="","",VLOOKUP($A111,'Annex 2 Designated EHV charges'!$A:$O,7,0))</f>
        <v>Bruntwood Limited</v>
      </c>
      <c r="E111" s="96">
        <f>IFERROR(IF(VLOOKUP($A111,'Annex 2 Designated EHV charges'!$A:$O,9,FALSE)=0,"",VLOOKUP($A111,'Annex 2 Designated EHV charges'!$A:$O,9,FALSE)),"")</f>
        <v>0.13200000000000001</v>
      </c>
      <c r="F111" s="97">
        <f>IFERROR(IF(VLOOKUP($A111,'Annex 2 Designated EHV charges'!$A:$O,10,FALSE)=0,"",VLOOKUP($A111,'Annex 2 Designated EHV charges'!$A:$O,10,FALSE)),"")</f>
        <v>15672.33</v>
      </c>
      <c r="G111" s="98">
        <f>IFERROR(IF(VLOOKUP($A111,'Annex 2 Designated EHV charges'!$A:$O,11,FALSE)=0,"",VLOOKUP($A111,'Annex 2 Designated EHV charges'!$A:$O,11,FALSE)),"")</f>
        <v>3.31</v>
      </c>
      <c r="H111" s="98">
        <f>IFERROR(IF(VLOOKUP($A111,'Annex 2 Designated EHV charges'!$A:$O,12,FALSE)=0,"",VLOOKUP($A111,'Annex 2 Designated EHV charges'!$A:$O,12,FALSE)),"")</f>
        <v>3.31</v>
      </c>
      <c r="I111" s="235"/>
    </row>
    <row r="112" spans="1:9" ht="12.75" customHeight="1" x14ac:dyDescent="0.2">
      <c r="A112" s="91">
        <f t="array" ref="A112">IFERROR(INDEX('Annex 2 Designated EHV charges'!$A$11:$A$257, MATCH(0, IF(ISBLANK('Annex 2 Designated EHV charges'!$A$11:$A$257),1, COUNTIF(A$4:$A111, 'Annex 2 Designated EHV charges'!$A$11:$A$257)), 0)),"")</f>
        <v>306</v>
      </c>
      <c r="B112" s="91">
        <f>IF($A112="","",VLOOKUP($A112,'Annex 2 Designated EHV charges'!$A:$O,2,0))</f>
        <v>306</v>
      </c>
      <c r="C112" s="92">
        <f>IF($A112="","",VLOOKUP($A112,'Annex 2 Designated EHV charges'!$A:$O,3,0))</f>
        <v>1300035352214</v>
      </c>
      <c r="D112" s="91" t="str">
        <f>IF($A112="","",VLOOKUP($A112,'Annex 2 Designated EHV charges'!$A:$O,7,0))</f>
        <v>University Of Liverpool</v>
      </c>
      <c r="E112" s="96">
        <f>IFERROR(IF(VLOOKUP($A112,'Annex 2 Designated EHV charges'!$A:$O,9,FALSE)=0,"",VLOOKUP($A112,'Annex 2 Designated EHV charges'!$A:$O,9,FALSE)),"")</f>
        <v>0.93600000000000005</v>
      </c>
      <c r="F112" s="97">
        <f>IFERROR(IF(VLOOKUP($A112,'Annex 2 Designated EHV charges'!$A:$O,10,FALSE)=0,"",VLOOKUP($A112,'Annex 2 Designated EHV charges'!$A:$O,10,FALSE)),"")</f>
        <v>107078.42</v>
      </c>
      <c r="G112" s="98">
        <f>IFERROR(IF(VLOOKUP($A112,'Annex 2 Designated EHV charges'!$A:$O,11,FALSE)=0,"",VLOOKUP($A112,'Annex 2 Designated EHV charges'!$A:$O,11,FALSE)),"")</f>
        <v>2.4300000000000002</v>
      </c>
      <c r="H112" s="98">
        <f>IFERROR(IF(VLOOKUP($A112,'Annex 2 Designated EHV charges'!$A:$O,12,FALSE)=0,"",VLOOKUP($A112,'Annex 2 Designated EHV charges'!$A:$O,12,FALSE)),"")</f>
        <v>2.4300000000000002</v>
      </c>
      <c r="I112" s="235"/>
    </row>
    <row r="113" spans="1:9" ht="12.75" customHeight="1" x14ac:dyDescent="0.2">
      <c r="A113" s="91">
        <f t="array" ref="A113">IFERROR(INDEX('Annex 2 Designated EHV charges'!$A$11:$A$257, MATCH(0, IF(ISBLANK('Annex 2 Designated EHV charges'!$A$11:$A$257),1, COUNTIF(A$4:$A112, 'Annex 2 Designated EHV charges'!$A$11:$A$257)), 0)),"")</f>
        <v>307</v>
      </c>
      <c r="B113" s="91">
        <f>IF($A113="","",VLOOKUP($A113,'Annex 2 Designated EHV charges'!$A:$O,2,0))</f>
        <v>307</v>
      </c>
      <c r="C113" s="92">
        <f>IF($A113="","",VLOOKUP($A113,'Annex 2 Designated EHV charges'!$A:$O,3,0))</f>
        <v>1300035352232</v>
      </c>
      <c r="D113" s="91" t="str">
        <f>IF($A113="","",VLOOKUP($A113,'Annex 2 Designated EHV charges'!$A:$O,7,0))</f>
        <v>Norwepp Ltd</v>
      </c>
      <c r="E113" s="96">
        <f>IFERROR(IF(VLOOKUP($A113,'Annex 2 Designated EHV charges'!$A:$O,9,FALSE)=0,"",VLOOKUP($A113,'Annex 2 Designated EHV charges'!$A:$O,9,FALSE)),"")</f>
        <v>1.042</v>
      </c>
      <c r="F113" s="97">
        <f>IFERROR(IF(VLOOKUP($A113,'Annex 2 Designated EHV charges'!$A:$O,10,FALSE)=0,"",VLOOKUP($A113,'Annex 2 Designated EHV charges'!$A:$O,10,FALSE)),"")</f>
        <v>42639.62</v>
      </c>
      <c r="G113" s="98">
        <f>IFERROR(IF(VLOOKUP($A113,'Annex 2 Designated EHV charges'!$A:$O,11,FALSE)=0,"",VLOOKUP($A113,'Annex 2 Designated EHV charges'!$A:$O,11,FALSE)),"")</f>
        <v>2.2200000000000002</v>
      </c>
      <c r="H113" s="98">
        <f>IFERROR(IF(VLOOKUP($A113,'Annex 2 Designated EHV charges'!$A:$O,12,FALSE)=0,"",VLOOKUP($A113,'Annex 2 Designated EHV charges'!$A:$O,12,FALSE)),"")</f>
        <v>2.2200000000000002</v>
      </c>
      <c r="I113" s="235"/>
    </row>
    <row r="114" spans="1:9" ht="12.75" customHeight="1" x14ac:dyDescent="0.2">
      <c r="A114" s="91">
        <f t="array" ref="A114">IFERROR(INDEX('Annex 2 Designated EHV charges'!$A$11:$A$257, MATCH(0, IF(ISBLANK('Annex 2 Designated EHV charges'!$A$11:$A$257),1, COUNTIF(A$4:$A113, 'Annex 2 Designated EHV charges'!$A$11:$A$257)), 0)),"")</f>
        <v>308</v>
      </c>
      <c r="B114" s="91">
        <f>IF($A114="","",VLOOKUP($A114,'Annex 2 Designated EHV charges'!$A:$O,2,0))</f>
        <v>308</v>
      </c>
      <c r="C114" s="92">
        <f>IF($A114="","",VLOOKUP($A114,'Annex 2 Designated EHV charges'!$A:$O,3,0))</f>
        <v>1300035353050</v>
      </c>
      <c r="D114" s="91" t="str">
        <f>IF($A114="","",VLOOKUP($A114,'Annex 2 Designated EHV charges'!$A:$O,7,0))</f>
        <v>New Capital Dev Ltd</v>
      </c>
      <c r="E114" s="96" t="str">
        <f>IFERROR(IF(VLOOKUP($A114,'Annex 2 Designated EHV charges'!$A:$O,9,FALSE)=0,"",VLOOKUP($A114,'Annex 2 Designated EHV charges'!$A:$O,9,FALSE)),"")</f>
        <v>-</v>
      </c>
      <c r="F114" s="97">
        <f>IFERROR(IF(VLOOKUP($A114,'Annex 2 Designated EHV charges'!$A:$O,10,FALSE)=0,"",VLOOKUP($A114,'Annex 2 Designated EHV charges'!$A:$O,10,FALSE)),"")</f>
        <v>15672.33</v>
      </c>
      <c r="G114" s="98">
        <f>IFERROR(IF(VLOOKUP($A114,'Annex 2 Designated EHV charges'!$A:$O,11,FALSE)=0,"",VLOOKUP($A114,'Annex 2 Designated EHV charges'!$A:$O,11,FALSE)),"")</f>
        <v>2.9</v>
      </c>
      <c r="H114" s="98">
        <f>IFERROR(IF(VLOOKUP($A114,'Annex 2 Designated EHV charges'!$A:$O,12,FALSE)=0,"",VLOOKUP($A114,'Annex 2 Designated EHV charges'!$A:$O,12,FALSE)),"")</f>
        <v>2.9</v>
      </c>
      <c r="I114" s="235"/>
    </row>
    <row r="115" spans="1:9" ht="12.75" customHeight="1" x14ac:dyDescent="0.2">
      <c r="A115" s="91">
        <f t="array" ref="A115">IFERROR(INDEX('Annex 2 Designated EHV charges'!$A$11:$A$257, MATCH(0, IF(ISBLANK('Annex 2 Designated EHV charges'!$A$11:$A$257),1, COUNTIF(A$4:$A114, 'Annex 2 Designated EHV charges'!$A$11:$A$257)), 0)),"")</f>
        <v>309</v>
      </c>
      <c r="B115" s="91">
        <f>IF($A115="","",VLOOKUP($A115,'Annex 2 Designated EHV charges'!$A:$O,2,0))</f>
        <v>309</v>
      </c>
      <c r="C115" s="92">
        <f>IF($A115="","",VLOOKUP($A115,'Annex 2 Designated EHV charges'!$A:$O,3,0))</f>
        <v>1300035354346</v>
      </c>
      <c r="D115" s="91" t="str">
        <f>IF($A115="","",VLOOKUP($A115,'Annex 2 Designated EHV charges'!$A:$O,7,0))</f>
        <v>Chiron Vaccines Ltd</v>
      </c>
      <c r="E115" s="96" t="str">
        <f>IFERROR(IF(VLOOKUP($A115,'Annex 2 Designated EHV charges'!$A:$O,9,FALSE)=0,"",VLOOKUP($A115,'Annex 2 Designated EHV charges'!$A:$O,9,FALSE)),"")</f>
        <v>-</v>
      </c>
      <c r="F115" s="97">
        <f>IFERROR(IF(VLOOKUP($A115,'Annex 2 Designated EHV charges'!$A:$O,10,FALSE)=0,"",VLOOKUP($A115,'Annex 2 Designated EHV charges'!$A:$O,10,FALSE)),"")</f>
        <v>42616.06</v>
      </c>
      <c r="G115" s="98">
        <f>IFERROR(IF(VLOOKUP($A115,'Annex 2 Designated EHV charges'!$A:$O,11,FALSE)=0,"",VLOOKUP($A115,'Annex 2 Designated EHV charges'!$A:$O,11,FALSE)),"")</f>
        <v>1.41</v>
      </c>
      <c r="H115" s="98">
        <f>IFERROR(IF(VLOOKUP($A115,'Annex 2 Designated EHV charges'!$A:$O,12,FALSE)=0,"",VLOOKUP($A115,'Annex 2 Designated EHV charges'!$A:$O,12,FALSE)),"")</f>
        <v>1.41</v>
      </c>
      <c r="I115" s="235"/>
    </row>
    <row r="116" spans="1:9" ht="12.75" customHeight="1" x14ac:dyDescent="0.2">
      <c r="A116" s="91">
        <f t="array" ref="A116">IFERROR(INDEX('Annex 2 Designated EHV charges'!$A$11:$A$257, MATCH(0, IF(ISBLANK('Annex 2 Designated EHV charges'!$A$11:$A$257),1, COUNTIF(A$4:$A115, 'Annex 2 Designated EHV charges'!$A$11:$A$257)), 0)),"")</f>
        <v>311</v>
      </c>
      <c r="B116" s="91">
        <f>IF($A116="","",VLOOKUP($A116,'Annex 2 Designated EHV charges'!$A:$O,2,0))</f>
        <v>311</v>
      </c>
      <c r="C116" s="92">
        <f>IF($A116="","",VLOOKUP($A116,'Annex 2 Designated EHV charges'!$A:$O,3,0))</f>
        <v>1300035355526</v>
      </c>
      <c r="D116" s="91" t="str">
        <f>IF($A116="","",VLOOKUP($A116,'Annex 2 Designated EHV charges'!$A:$O,7,0))</f>
        <v>Bruntwood Ltd (Warrington)</v>
      </c>
      <c r="E116" s="96" t="str">
        <f>IFERROR(IF(VLOOKUP($A116,'Annex 2 Designated EHV charges'!$A:$O,9,FALSE)=0,"",VLOOKUP($A116,'Annex 2 Designated EHV charges'!$A:$O,9,FALSE)),"")</f>
        <v>-</v>
      </c>
      <c r="F116" s="97">
        <f>IFERROR(IF(VLOOKUP($A116,'Annex 2 Designated EHV charges'!$A:$O,10,FALSE)=0,"",VLOOKUP($A116,'Annex 2 Designated EHV charges'!$A:$O,10,FALSE)),"")</f>
        <v>15672.33</v>
      </c>
      <c r="G116" s="98">
        <f>IFERROR(IF(VLOOKUP($A116,'Annex 2 Designated EHV charges'!$A:$O,11,FALSE)=0,"",VLOOKUP($A116,'Annex 2 Designated EHV charges'!$A:$O,11,FALSE)),"")</f>
        <v>2.33</v>
      </c>
      <c r="H116" s="98">
        <f>IFERROR(IF(VLOOKUP($A116,'Annex 2 Designated EHV charges'!$A:$O,12,FALSE)=0,"",VLOOKUP($A116,'Annex 2 Designated EHV charges'!$A:$O,12,FALSE)),"")</f>
        <v>2.33</v>
      </c>
      <c r="I116" s="235"/>
    </row>
    <row r="117" spans="1:9" ht="12.75" customHeight="1" x14ac:dyDescent="0.2">
      <c r="A117" s="91">
        <f t="array" ref="A117">IFERROR(INDEX('Annex 2 Designated EHV charges'!$A$11:$A$257, MATCH(0, IF(ISBLANK('Annex 2 Designated EHV charges'!$A$11:$A$257),1, COUNTIF(A$4:$A116, 'Annex 2 Designated EHV charges'!$A$11:$A$257)), 0)),"")</f>
        <v>312</v>
      </c>
      <c r="B117" s="91">
        <f>IF($A117="","",VLOOKUP($A117,'Annex 2 Designated EHV charges'!$A:$O,2,0))</f>
        <v>312</v>
      </c>
      <c r="C117" s="92">
        <f>IF($A117="","",VLOOKUP($A117,'Annex 2 Designated EHV charges'!$A:$O,3,0))</f>
        <v>1300060736891</v>
      </c>
      <c r="D117" s="91" t="str">
        <f>IF($A117="","",VLOOKUP($A117,'Annex 2 Designated EHV charges'!$A:$O,7,0))</f>
        <v>Alpoco Orthios Eco Park</v>
      </c>
      <c r="E117" s="96" t="str">
        <f>IFERROR(IF(VLOOKUP($A117,'Annex 2 Designated EHV charges'!$A:$O,9,FALSE)=0,"",VLOOKUP($A117,'Annex 2 Designated EHV charges'!$A:$O,9,FALSE)),"")</f>
        <v>-</v>
      </c>
      <c r="F117" s="97">
        <f>IFERROR(IF(VLOOKUP($A117,'Annex 2 Designated EHV charges'!$A:$O,10,FALSE)=0,"",VLOOKUP($A117,'Annex 2 Designated EHV charges'!$A:$O,10,FALSE)),"")</f>
        <v>15662.49</v>
      </c>
      <c r="G117" s="98">
        <f>IFERROR(IF(VLOOKUP($A117,'Annex 2 Designated EHV charges'!$A:$O,11,FALSE)=0,"",VLOOKUP($A117,'Annex 2 Designated EHV charges'!$A:$O,11,FALSE)),"")</f>
        <v>1.54</v>
      </c>
      <c r="H117" s="98">
        <f>IFERROR(IF(VLOOKUP($A117,'Annex 2 Designated EHV charges'!$A:$O,12,FALSE)=0,"",VLOOKUP($A117,'Annex 2 Designated EHV charges'!$A:$O,12,FALSE)),"")</f>
        <v>1.54</v>
      </c>
      <c r="I117" s="235"/>
    </row>
    <row r="118" spans="1:9" ht="12.75" customHeight="1" x14ac:dyDescent="0.2">
      <c r="A118" s="91">
        <f t="array" ref="A118">IFERROR(INDEX('Annex 2 Designated EHV charges'!$A$11:$A$257, MATCH(0, IF(ISBLANK('Annex 2 Designated EHV charges'!$A$11:$A$257),1, COUNTIF(A$4:$A117, 'Annex 2 Designated EHV charges'!$A$11:$A$257)), 0)),"")</f>
        <v>314</v>
      </c>
      <c r="B118" s="91">
        <f>IF($A118="","",VLOOKUP($A118,'Annex 2 Designated EHV charges'!$A:$O,2,0))</f>
        <v>314</v>
      </c>
      <c r="C118" s="92">
        <f>IF($A118="","",VLOOKUP($A118,'Annex 2 Designated EHV charges'!$A:$O,3,0))</f>
        <v>1300035359567</v>
      </c>
      <c r="D118" s="91" t="str">
        <f>IF($A118="","",VLOOKUP($A118,'Annex 2 Designated EHV charges'!$A:$O,7,0))</f>
        <v>SCA Limited</v>
      </c>
      <c r="E118" s="96">
        <f>IFERROR(IF(VLOOKUP($A118,'Annex 2 Designated EHV charges'!$A:$O,9,FALSE)=0,"",VLOOKUP($A118,'Annex 2 Designated EHV charges'!$A:$O,9,FALSE)),"")</f>
        <v>0.29699999999999999</v>
      </c>
      <c r="F118" s="97">
        <f>IFERROR(IF(VLOOKUP($A118,'Annex 2 Designated EHV charges'!$A:$O,10,FALSE)=0,"",VLOOKUP($A118,'Annex 2 Designated EHV charges'!$A:$O,10,FALSE)),"")</f>
        <v>15672.33</v>
      </c>
      <c r="G118" s="98">
        <f>IFERROR(IF(VLOOKUP($A118,'Annex 2 Designated EHV charges'!$A:$O,11,FALSE)=0,"",VLOOKUP($A118,'Annex 2 Designated EHV charges'!$A:$O,11,FALSE)),"")</f>
        <v>2.41</v>
      </c>
      <c r="H118" s="98">
        <f>IFERROR(IF(VLOOKUP($A118,'Annex 2 Designated EHV charges'!$A:$O,12,FALSE)=0,"",VLOOKUP($A118,'Annex 2 Designated EHV charges'!$A:$O,12,FALSE)),"")</f>
        <v>2.41</v>
      </c>
      <c r="I118" s="235"/>
    </row>
    <row r="119" spans="1:9" ht="12.75" customHeight="1" x14ac:dyDescent="0.2">
      <c r="A119" s="91">
        <f t="array" ref="A119">IFERROR(INDEX('Annex 2 Designated EHV charges'!$A$11:$A$257, MATCH(0, IF(ISBLANK('Annex 2 Designated EHV charges'!$A$11:$A$257),1, COUNTIF(A$4:$A118, 'Annex 2 Designated EHV charges'!$A$11:$A$257)), 0)),"")</f>
        <v>315</v>
      </c>
      <c r="B119" s="91">
        <f>IF($A119="","",VLOOKUP($A119,'Annex 2 Designated EHV charges'!$A:$O,2,0))</f>
        <v>315</v>
      </c>
      <c r="C119" s="92">
        <f>IF($A119="","",VLOOKUP($A119,'Annex 2 Designated EHV charges'!$A:$O,3,0))</f>
        <v>1300035359725</v>
      </c>
      <c r="D119" s="91" t="str">
        <f>IF($A119="","",VLOOKUP($A119,'Annex 2 Designated EHV charges'!$A:$O,7,0))</f>
        <v>UU Water Plc - Sutton Hall</v>
      </c>
      <c r="E119" s="96">
        <f>IFERROR(IF(VLOOKUP($A119,'Annex 2 Designated EHV charges'!$A:$O,9,FALSE)=0,"",VLOOKUP($A119,'Annex 2 Designated EHV charges'!$A:$O,9,FALSE)),"")</f>
        <v>0.30099999999999999</v>
      </c>
      <c r="F119" s="97">
        <f>IFERROR(IF(VLOOKUP($A119,'Annex 2 Designated EHV charges'!$A:$O,10,FALSE)=0,"",VLOOKUP($A119,'Annex 2 Designated EHV charges'!$A:$O,10,FALSE)),"")</f>
        <v>15581.39</v>
      </c>
      <c r="G119" s="98">
        <f>IFERROR(IF(VLOOKUP($A119,'Annex 2 Designated EHV charges'!$A:$O,11,FALSE)=0,"",VLOOKUP($A119,'Annex 2 Designated EHV charges'!$A:$O,11,FALSE)),"")</f>
        <v>6.31</v>
      </c>
      <c r="H119" s="98">
        <f>IFERROR(IF(VLOOKUP($A119,'Annex 2 Designated EHV charges'!$A:$O,12,FALSE)=0,"",VLOOKUP($A119,'Annex 2 Designated EHV charges'!$A:$O,12,FALSE)),"")</f>
        <v>6.31</v>
      </c>
      <c r="I119" s="235"/>
    </row>
    <row r="120" spans="1:9" ht="12.75" customHeight="1" x14ac:dyDescent="0.2">
      <c r="A120" s="91">
        <f t="array" ref="A120">IFERROR(INDEX('Annex 2 Designated EHV charges'!$A$11:$A$257, MATCH(0, IF(ISBLANK('Annex 2 Designated EHV charges'!$A$11:$A$257),1, COUNTIF(A$4:$A119, 'Annex 2 Designated EHV charges'!$A$11:$A$257)), 0)),"")</f>
        <v>316</v>
      </c>
      <c r="B120" s="91">
        <f>IF($A120="","",VLOOKUP($A120,'Annex 2 Designated EHV charges'!$A:$O,2,0))</f>
        <v>316</v>
      </c>
      <c r="C120" s="92">
        <f>IF($A120="","",VLOOKUP($A120,'Annex 2 Designated EHV charges'!$A:$O,3,0))</f>
        <v>1300035360386</v>
      </c>
      <c r="D120" s="91" t="str">
        <f>IF($A120="","",VLOOKUP($A120,'Annex 2 Designated EHV charges'!$A:$O,7,0))</f>
        <v>Dairy Crest Ltd</v>
      </c>
      <c r="E120" s="96">
        <f>IFERROR(IF(VLOOKUP($A120,'Annex 2 Designated EHV charges'!$A:$O,9,FALSE)=0,"",VLOOKUP($A120,'Annex 2 Designated EHV charges'!$A:$O,9,FALSE)),"")</f>
        <v>0.76800000000000002</v>
      </c>
      <c r="F120" s="97">
        <f>IFERROR(IF(VLOOKUP($A120,'Annex 2 Designated EHV charges'!$A:$O,10,FALSE)=0,"",VLOOKUP($A120,'Annex 2 Designated EHV charges'!$A:$O,10,FALSE)),"")</f>
        <v>15672.33</v>
      </c>
      <c r="G120" s="98">
        <f>IFERROR(IF(VLOOKUP($A120,'Annex 2 Designated EHV charges'!$A:$O,11,FALSE)=0,"",VLOOKUP($A120,'Annex 2 Designated EHV charges'!$A:$O,11,FALSE)),"")</f>
        <v>5.74</v>
      </c>
      <c r="H120" s="98">
        <f>IFERROR(IF(VLOOKUP($A120,'Annex 2 Designated EHV charges'!$A:$O,12,FALSE)=0,"",VLOOKUP($A120,'Annex 2 Designated EHV charges'!$A:$O,12,FALSE)),"")</f>
        <v>5.74</v>
      </c>
      <c r="I120" s="235"/>
    </row>
    <row r="121" spans="1:9" ht="12.75" customHeight="1" x14ac:dyDescent="0.2">
      <c r="A121" s="91">
        <f t="array" ref="A121">IFERROR(INDEX('Annex 2 Designated EHV charges'!$A$11:$A$257, MATCH(0, IF(ISBLANK('Annex 2 Designated EHV charges'!$A$11:$A$257),1, COUNTIF(A$4:$A120, 'Annex 2 Designated EHV charges'!$A$11:$A$257)), 0)),"")</f>
        <v>317</v>
      </c>
      <c r="B121" s="91">
        <f>IF($A121="","",VLOOKUP($A121,'Annex 2 Designated EHV charges'!$A:$O,2,0))</f>
        <v>317</v>
      </c>
      <c r="C121" s="92">
        <f>IF($A121="","",VLOOKUP($A121,'Annex 2 Designated EHV charges'!$A:$O,3,0))</f>
        <v>1300035360632</v>
      </c>
      <c r="D121" s="91" t="str">
        <f>IF($A121="","",VLOOKUP($A121,'Annex 2 Designated EHV charges'!$A:$O,7,0))</f>
        <v>Tetra Pak Manufacturing Uk Ltd</v>
      </c>
      <c r="E121" s="96">
        <f>IFERROR(IF(VLOOKUP($A121,'Annex 2 Designated EHV charges'!$A:$O,9,FALSE)=0,"",VLOOKUP($A121,'Annex 2 Designated EHV charges'!$A:$O,9,FALSE)),"")</f>
        <v>0.75</v>
      </c>
      <c r="F121" s="97">
        <f>IFERROR(IF(VLOOKUP($A121,'Annex 2 Designated EHV charges'!$A:$O,10,FALSE)=0,"",VLOOKUP($A121,'Annex 2 Designated EHV charges'!$A:$O,10,FALSE)),"")</f>
        <v>15672.33</v>
      </c>
      <c r="G121" s="98">
        <f>IFERROR(IF(VLOOKUP($A121,'Annex 2 Designated EHV charges'!$A:$O,11,FALSE)=0,"",VLOOKUP($A121,'Annex 2 Designated EHV charges'!$A:$O,11,FALSE)),"")</f>
        <v>2.97</v>
      </c>
      <c r="H121" s="98">
        <f>IFERROR(IF(VLOOKUP($A121,'Annex 2 Designated EHV charges'!$A:$O,12,FALSE)=0,"",VLOOKUP($A121,'Annex 2 Designated EHV charges'!$A:$O,12,FALSE)),"")</f>
        <v>2.97</v>
      </c>
      <c r="I121" s="235"/>
    </row>
    <row r="122" spans="1:9" ht="12.75" customHeight="1" x14ac:dyDescent="0.2">
      <c r="A122" s="91">
        <f t="array" ref="A122">IFERROR(INDEX('Annex 2 Designated EHV charges'!$A$11:$A$257, MATCH(0, IF(ISBLANK('Annex 2 Designated EHV charges'!$A$11:$A$257),1, COUNTIF(A$4:$A121, 'Annex 2 Designated EHV charges'!$A$11:$A$257)), 0)),"")</f>
        <v>318</v>
      </c>
      <c r="B122" s="91">
        <f>IF($A122="","",VLOOKUP($A122,'Annex 2 Designated EHV charges'!$A:$O,2,0))</f>
        <v>318</v>
      </c>
      <c r="C122" s="92">
        <f>IF($A122="","",VLOOKUP($A122,'Annex 2 Designated EHV charges'!$A:$O,3,0))</f>
        <v>1300035360952</v>
      </c>
      <c r="D122" s="91" t="str">
        <f>IF($A122="","",VLOOKUP($A122,'Annex 2 Designated EHV charges'!$A:$O,7,0))</f>
        <v>Hydro Aluminium Deeside Ltd</v>
      </c>
      <c r="E122" s="96">
        <f>IFERROR(IF(VLOOKUP($A122,'Annex 2 Designated EHV charges'!$A:$O,9,FALSE)=0,"",VLOOKUP($A122,'Annex 2 Designated EHV charges'!$A:$O,9,FALSE)),"")</f>
        <v>0.78600000000000003</v>
      </c>
      <c r="F122" s="97">
        <f>IFERROR(IF(VLOOKUP($A122,'Annex 2 Designated EHV charges'!$A:$O,10,FALSE)=0,"",VLOOKUP($A122,'Annex 2 Designated EHV charges'!$A:$O,10,FALSE)),"")</f>
        <v>15672.33</v>
      </c>
      <c r="G122" s="98">
        <f>IFERROR(IF(VLOOKUP($A122,'Annex 2 Designated EHV charges'!$A:$O,11,FALSE)=0,"",VLOOKUP($A122,'Annex 2 Designated EHV charges'!$A:$O,11,FALSE)),"")</f>
        <v>4.54</v>
      </c>
      <c r="H122" s="98">
        <f>IFERROR(IF(VLOOKUP($A122,'Annex 2 Designated EHV charges'!$A:$O,12,FALSE)=0,"",VLOOKUP($A122,'Annex 2 Designated EHV charges'!$A:$O,12,FALSE)),"")</f>
        <v>4.54</v>
      </c>
      <c r="I122" s="235"/>
    </row>
    <row r="123" spans="1:9" ht="12.75" customHeight="1" x14ac:dyDescent="0.2">
      <c r="A123" s="91">
        <f t="array" ref="A123">IFERROR(INDEX('Annex 2 Designated EHV charges'!$A$11:$A$257, MATCH(0, IF(ISBLANK('Annex 2 Designated EHV charges'!$A$11:$A$257),1, COUNTIF(A$4:$A122, 'Annex 2 Designated EHV charges'!$A$11:$A$257)), 0)),"")</f>
        <v>319</v>
      </c>
      <c r="B123" s="91">
        <f>IF($A123="","",VLOOKUP($A123,'Annex 2 Designated EHV charges'!$A:$O,2,0))</f>
        <v>319</v>
      </c>
      <c r="C123" s="92">
        <f>IF($A123="","",VLOOKUP($A123,'Annex 2 Designated EHV charges'!$A:$O,3,0))</f>
        <v>1300035362719</v>
      </c>
      <c r="D123" s="91" t="str">
        <f>IF($A123="","",VLOOKUP($A123,'Annex 2 Designated EHV charges'!$A:$O,7,0))</f>
        <v>British Polythene Industries Plc</v>
      </c>
      <c r="E123" s="96" t="str">
        <f>IFERROR(IF(VLOOKUP($A123,'Annex 2 Designated EHV charges'!$A:$O,9,FALSE)=0,"",VLOOKUP($A123,'Annex 2 Designated EHV charges'!$A:$O,9,FALSE)),"")</f>
        <v>-</v>
      </c>
      <c r="F123" s="97">
        <f>IFERROR(IF(VLOOKUP($A123,'Annex 2 Designated EHV charges'!$A:$O,10,FALSE)=0,"",VLOOKUP($A123,'Annex 2 Designated EHV charges'!$A:$O,10,FALSE)),"")</f>
        <v>15672.33</v>
      </c>
      <c r="G123" s="98">
        <f>IFERROR(IF(VLOOKUP($A123,'Annex 2 Designated EHV charges'!$A:$O,11,FALSE)=0,"",VLOOKUP($A123,'Annex 2 Designated EHV charges'!$A:$O,11,FALSE)),"")</f>
        <v>4.5</v>
      </c>
      <c r="H123" s="98">
        <f>IFERROR(IF(VLOOKUP($A123,'Annex 2 Designated EHV charges'!$A:$O,12,FALSE)=0,"",VLOOKUP($A123,'Annex 2 Designated EHV charges'!$A:$O,12,FALSE)),"")</f>
        <v>4.5</v>
      </c>
      <c r="I123" s="235"/>
    </row>
    <row r="124" spans="1:9" ht="12.75" customHeight="1" x14ac:dyDescent="0.2">
      <c r="A124" s="91">
        <f t="array" ref="A124">IFERROR(INDEX('Annex 2 Designated EHV charges'!$A$11:$A$257, MATCH(0, IF(ISBLANK('Annex 2 Designated EHV charges'!$A$11:$A$257),1, COUNTIF(A$4:$A123, 'Annex 2 Designated EHV charges'!$A$11:$A$257)), 0)),"")</f>
        <v>320</v>
      </c>
      <c r="B124" s="91">
        <f>IF($A124="","",VLOOKUP($A124,'Annex 2 Designated EHV charges'!$A:$O,2,0))</f>
        <v>320</v>
      </c>
      <c r="C124" s="92">
        <f>IF($A124="","",VLOOKUP($A124,'Annex 2 Designated EHV charges'!$A:$O,3,0))</f>
        <v>1300035363002</v>
      </c>
      <c r="D124" s="91" t="str">
        <f>IF($A124="","",VLOOKUP($A124,'Annex 2 Designated EHV charges'!$A:$O,7,0))</f>
        <v>Stanton Land And Marine Ltd</v>
      </c>
      <c r="E124" s="96">
        <f>IFERROR(IF(VLOOKUP($A124,'Annex 2 Designated EHV charges'!$A:$O,9,FALSE)=0,"",VLOOKUP($A124,'Annex 2 Designated EHV charges'!$A:$O,9,FALSE)),"")</f>
        <v>3.887</v>
      </c>
      <c r="F124" s="97">
        <f>IFERROR(IF(VLOOKUP($A124,'Annex 2 Designated EHV charges'!$A:$O,10,FALSE)=0,"",VLOOKUP($A124,'Annex 2 Designated EHV charges'!$A:$O,10,FALSE)),"")</f>
        <v>17091.96</v>
      </c>
      <c r="G124" s="98">
        <f>IFERROR(IF(VLOOKUP($A124,'Annex 2 Designated EHV charges'!$A:$O,11,FALSE)=0,"",VLOOKUP($A124,'Annex 2 Designated EHV charges'!$A:$O,11,FALSE)),"")</f>
        <v>3.64</v>
      </c>
      <c r="H124" s="98">
        <f>IFERROR(IF(VLOOKUP($A124,'Annex 2 Designated EHV charges'!$A:$O,12,FALSE)=0,"",VLOOKUP($A124,'Annex 2 Designated EHV charges'!$A:$O,12,FALSE)),"")</f>
        <v>3.64</v>
      </c>
      <c r="I124" s="235"/>
    </row>
    <row r="125" spans="1:9" ht="12.75" customHeight="1" x14ac:dyDescent="0.2">
      <c r="A125" s="91">
        <f t="array" ref="A125">IFERROR(INDEX('Annex 2 Designated EHV charges'!$A$11:$A$257, MATCH(0, IF(ISBLANK('Annex 2 Designated EHV charges'!$A$11:$A$257),1, COUNTIF(A$4:$A124, 'Annex 2 Designated EHV charges'!$A$11:$A$257)), 0)),"")</f>
        <v>321</v>
      </c>
      <c r="B125" s="91">
        <f>IF($A125="","",VLOOKUP($A125,'Annex 2 Designated EHV charges'!$A:$O,2,0))</f>
        <v>321</v>
      </c>
      <c r="C125" s="92">
        <f>IF($A125="","",VLOOKUP($A125,'Annex 2 Designated EHV charges'!$A:$O,3,0))</f>
        <v>1300035364619</v>
      </c>
      <c r="D125" s="91" t="str">
        <f>IF($A125="","",VLOOKUP($A125,'Annex 2 Designated EHV charges'!$A:$O,7,0))</f>
        <v>Bombardier UK Ltd</v>
      </c>
      <c r="E125" s="96">
        <f>IFERROR(IF(VLOOKUP($A125,'Annex 2 Designated EHV charges'!$A:$O,9,FALSE)=0,"",VLOOKUP($A125,'Annex 2 Designated EHV charges'!$A:$O,9,FALSE)),"")</f>
        <v>0.626</v>
      </c>
      <c r="F125" s="97">
        <f>IFERROR(IF(VLOOKUP($A125,'Annex 2 Designated EHV charges'!$A:$O,10,FALSE)=0,"",VLOOKUP($A125,'Annex 2 Designated EHV charges'!$A:$O,10,FALSE)),"")</f>
        <v>18189.61</v>
      </c>
      <c r="G125" s="98">
        <f>IFERROR(IF(VLOOKUP($A125,'Annex 2 Designated EHV charges'!$A:$O,11,FALSE)=0,"",VLOOKUP($A125,'Annex 2 Designated EHV charges'!$A:$O,11,FALSE)),"")</f>
        <v>3.78</v>
      </c>
      <c r="H125" s="98">
        <f>IFERROR(IF(VLOOKUP($A125,'Annex 2 Designated EHV charges'!$A:$O,12,FALSE)=0,"",VLOOKUP($A125,'Annex 2 Designated EHV charges'!$A:$O,12,FALSE)),"")</f>
        <v>3.78</v>
      </c>
      <c r="I125" s="235"/>
    </row>
    <row r="126" spans="1:9" ht="12.75" customHeight="1" x14ac:dyDescent="0.2">
      <c r="A126" s="91">
        <f t="array" ref="A126">IFERROR(INDEX('Annex 2 Designated EHV charges'!$A$11:$A$257, MATCH(0, IF(ISBLANK('Annex 2 Designated EHV charges'!$A$11:$A$257),1, COUNTIF(A$4:$A125, 'Annex 2 Designated EHV charges'!$A$11:$A$257)), 0)),"")</f>
        <v>323</v>
      </c>
      <c r="B126" s="91">
        <f>IF($A126="","",VLOOKUP($A126,'Annex 2 Designated EHV charges'!$A:$O,2,0))</f>
        <v>323</v>
      </c>
      <c r="C126" s="92">
        <f>IF($A126="","",VLOOKUP($A126,'Annex 2 Designated EHV charges'!$A:$O,3,0))</f>
        <v>1300035366379</v>
      </c>
      <c r="D126" s="91" t="str">
        <f>IF($A126="","",VLOOKUP($A126,'Annex 2 Designated EHV charges'!$A:$O,7,0))</f>
        <v>Tarmac Limited</v>
      </c>
      <c r="E126" s="96" t="str">
        <f>IFERROR(IF(VLOOKUP($A126,'Annex 2 Designated EHV charges'!$A:$O,9,FALSE)=0,"",VLOOKUP($A126,'Annex 2 Designated EHV charges'!$A:$O,9,FALSE)),"")</f>
        <v>-</v>
      </c>
      <c r="F126" s="97">
        <f>IFERROR(IF(VLOOKUP($A126,'Annex 2 Designated EHV charges'!$A:$O,10,FALSE)=0,"",VLOOKUP($A126,'Annex 2 Designated EHV charges'!$A:$O,10,FALSE)),"")</f>
        <v>15511.33</v>
      </c>
      <c r="G126" s="98">
        <f>IFERROR(IF(VLOOKUP($A126,'Annex 2 Designated EHV charges'!$A:$O,11,FALSE)=0,"",VLOOKUP($A126,'Annex 2 Designated EHV charges'!$A:$O,11,FALSE)),"")</f>
        <v>1.64</v>
      </c>
      <c r="H126" s="98">
        <f>IFERROR(IF(VLOOKUP($A126,'Annex 2 Designated EHV charges'!$A:$O,12,FALSE)=0,"",VLOOKUP($A126,'Annex 2 Designated EHV charges'!$A:$O,12,FALSE)),"")</f>
        <v>1.64</v>
      </c>
      <c r="I126" s="235"/>
    </row>
    <row r="127" spans="1:9" ht="12.75" customHeight="1" x14ac:dyDescent="0.2">
      <c r="A127" s="91">
        <f t="array" ref="A127">IFERROR(INDEX('Annex 2 Designated EHV charges'!$A$11:$A$257, MATCH(0, IF(ISBLANK('Annex 2 Designated EHV charges'!$A$11:$A$257),1, COUNTIF(A$4:$A126, 'Annex 2 Designated EHV charges'!$A$11:$A$257)), 0)),"")</f>
        <v>324</v>
      </c>
      <c r="B127" s="91">
        <f>IF($A127="","",VLOOKUP($A127,'Annex 2 Designated EHV charges'!$A:$O,2,0))</f>
        <v>324</v>
      </c>
      <c r="C127" s="92">
        <f>IF($A127="","",VLOOKUP($A127,'Annex 2 Designated EHV charges'!$A:$O,3,0))</f>
        <v>1300035369760</v>
      </c>
      <c r="D127" s="91" t="str">
        <f>IF($A127="","",VLOOKUP($A127,'Annex 2 Designated EHV charges'!$A:$O,7,0))</f>
        <v>Texplan</v>
      </c>
      <c r="E127" s="96">
        <f>IFERROR(IF(VLOOKUP($A127,'Annex 2 Designated EHV charges'!$A:$O,9,FALSE)=0,"",VLOOKUP($A127,'Annex 2 Designated EHV charges'!$A:$O,9,FALSE)),"")</f>
        <v>0.29899999999999999</v>
      </c>
      <c r="F127" s="97">
        <f>IFERROR(IF(VLOOKUP($A127,'Annex 2 Designated EHV charges'!$A:$O,10,FALSE)=0,"",VLOOKUP($A127,'Annex 2 Designated EHV charges'!$A:$O,10,FALSE)),"")</f>
        <v>15672.33</v>
      </c>
      <c r="G127" s="98">
        <f>IFERROR(IF(VLOOKUP($A127,'Annex 2 Designated EHV charges'!$A:$O,11,FALSE)=0,"",VLOOKUP($A127,'Annex 2 Designated EHV charges'!$A:$O,11,FALSE)),"")</f>
        <v>1.64</v>
      </c>
      <c r="H127" s="98">
        <f>IFERROR(IF(VLOOKUP($A127,'Annex 2 Designated EHV charges'!$A:$O,12,FALSE)=0,"",VLOOKUP($A127,'Annex 2 Designated EHV charges'!$A:$O,12,FALSE)),"")</f>
        <v>1.64</v>
      </c>
      <c r="I127" s="235"/>
    </row>
    <row r="128" spans="1:9" ht="12.75" customHeight="1" x14ac:dyDescent="0.2">
      <c r="A128" s="91">
        <f t="array" ref="A128">IFERROR(INDEX('Annex 2 Designated EHV charges'!$A$11:$A$257, MATCH(0, IF(ISBLANK('Annex 2 Designated EHV charges'!$A$11:$A$257),1, COUNTIF(A$4:$A127, 'Annex 2 Designated EHV charges'!$A$11:$A$257)), 0)),"")</f>
        <v>325</v>
      </c>
      <c r="B128" s="91">
        <f>IF($A128="","",VLOOKUP($A128,'Annex 2 Designated EHV charges'!$A:$O,2,0))</f>
        <v>325</v>
      </c>
      <c r="C128" s="92">
        <f>IF($A128="","",VLOOKUP($A128,'Annex 2 Designated EHV charges'!$A:$O,3,0))</f>
        <v>1300051555440</v>
      </c>
      <c r="D128" s="91" t="str">
        <f>IF($A128="","",VLOOKUP($A128,'Annex 2 Designated EHV charges'!$A:$O,7,0))</f>
        <v>SCA</v>
      </c>
      <c r="E128" s="96" t="str">
        <f>IFERROR(IF(VLOOKUP($A128,'Annex 2 Designated EHV charges'!$A:$O,9,FALSE)=0,"",VLOOKUP($A128,'Annex 2 Designated EHV charges'!$A:$O,9,FALSE)),"")</f>
        <v>-</v>
      </c>
      <c r="F128" s="97">
        <f>IFERROR(IF(VLOOKUP($A128,'Annex 2 Designated EHV charges'!$A:$O,10,FALSE)=0,"",VLOOKUP($A128,'Annex 2 Designated EHV charges'!$A:$O,10,FALSE)),"")</f>
        <v>42639.62</v>
      </c>
      <c r="G128" s="98">
        <f>IFERROR(IF(VLOOKUP($A128,'Annex 2 Designated EHV charges'!$A:$O,11,FALSE)=0,"",VLOOKUP($A128,'Annex 2 Designated EHV charges'!$A:$O,11,FALSE)),"")</f>
        <v>4.3499999999999996</v>
      </c>
      <c r="H128" s="98">
        <f>IFERROR(IF(VLOOKUP($A128,'Annex 2 Designated EHV charges'!$A:$O,12,FALSE)=0,"",VLOOKUP($A128,'Annex 2 Designated EHV charges'!$A:$O,12,FALSE)),"")</f>
        <v>4.3499999999999996</v>
      </c>
      <c r="I128" s="235"/>
    </row>
    <row r="129" spans="1:9" ht="12.75" customHeight="1" x14ac:dyDescent="0.2">
      <c r="A129" s="91">
        <f t="array" ref="A129">IFERROR(INDEX('Annex 2 Designated EHV charges'!$A$11:$A$257, MATCH(0, IF(ISBLANK('Annex 2 Designated EHV charges'!$A$11:$A$257),1, COUNTIF(A$4:$A128, 'Annex 2 Designated EHV charges'!$A$11:$A$257)), 0)),"")</f>
        <v>322</v>
      </c>
      <c r="B129" s="91">
        <f>IF($A129="","",VLOOKUP($A129,'Annex 2 Designated EHV charges'!$A:$O,2,0))</f>
        <v>322</v>
      </c>
      <c r="C129" s="92">
        <f>IF($A129="","",VLOOKUP($A129,'Annex 2 Designated EHV charges'!$A:$O,3,0))</f>
        <v>1300035364707</v>
      </c>
      <c r="D129" s="91" t="str">
        <f>IF($A129="","",VLOOKUP($A129,'Annex 2 Designated EHV charges'!$A:$O,7,0))</f>
        <v>Bentley Motor Cars Ltd</v>
      </c>
      <c r="E129" s="96" t="str">
        <f>IFERROR(IF(VLOOKUP($A129,'Annex 2 Designated EHV charges'!$A:$O,9,FALSE)=0,"",VLOOKUP($A129,'Annex 2 Designated EHV charges'!$A:$O,9,FALSE)),"")</f>
        <v>-</v>
      </c>
      <c r="F129" s="97">
        <f>IFERROR(IF(VLOOKUP($A129,'Annex 2 Designated EHV charges'!$A:$O,10,FALSE)=0,"",VLOOKUP($A129,'Annex 2 Designated EHV charges'!$A:$O,10,FALSE)),"")</f>
        <v>42662.62</v>
      </c>
      <c r="G129" s="98">
        <f>IFERROR(IF(VLOOKUP($A129,'Annex 2 Designated EHV charges'!$A:$O,11,FALSE)=0,"",VLOOKUP($A129,'Annex 2 Designated EHV charges'!$A:$O,11,FALSE)),"")</f>
        <v>3.61</v>
      </c>
      <c r="H129" s="98">
        <f>IFERROR(IF(VLOOKUP($A129,'Annex 2 Designated EHV charges'!$A:$O,12,FALSE)=0,"",VLOOKUP($A129,'Annex 2 Designated EHV charges'!$A:$O,12,FALSE)),"")</f>
        <v>3.61</v>
      </c>
      <c r="I129" s="235"/>
    </row>
    <row r="130" spans="1:9" ht="12.75" customHeight="1" x14ac:dyDescent="0.2">
      <c r="A130" s="91">
        <f t="array" ref="A130">IFERROR(INDEX('Annex 2 Designated EHV charges'!$A$11:$A$257, MATCH(0, IF(ISBLANK('Annex 2 Designated EHV charges'!$A$11:$A$257),1, COUNTIF(A$4:$A129, 'Annex 2 Designated EHV charges'!$A$11:$A$257)), 0)),"")</f>
        <v>326</v>
      </c>
      <c r="B130" s="91">
        <f>IF($A130="","",VLOOKUP($A130,'Annex 2 Designated EHV charges'!$A:$O,2,0))</f>
        <v>326</v>
      </c>
      <c r="C130" s="92">
        <f>IF($A130="","",VLOOKUP($A130,'Annex 2 Designated EHV charges'!$A:$O,3,0))</f>
        <v>1300052619849</v>
      </c>
      <c r="D130" s="91" t="str">
        <f>IF($A130="","",VLOOKUP($A130,'Annex 2 Designated EHV charges'!$A:$O,7,0))</f>
        <v>Somerfield Plc</v>
      </c>
      <c r="E130" s="96" t="str">
        <f>IFERROR(IF(VLOOKUP($A130,'Annex 2 Designated EHV charges'!$A:$O,9,FALSE)=0,"",VLOOKUP($A130,'Annex 2 Designated EHV charges'!$A:$O,9,FALSE)),"")</f>
        <v>-</v>
      </c>
      <c r="F130" s="97">
        <f>IFERROR(IF(VLOOKUP($A130,'Annex 2 Designated EHV charges'!$A:$O,10,FALSE)=0,"",VLOOKUP($A130,'Annex 2 Designated EHV charges'!$A:$O,10,FALSE)),"")</f>
        <v>15672.33</v>
      </c>
      <c r="G130" s="98">
        <f>IFERROR(IF(VLOOKUP($A130,'Annex 2 Designated EHV charges'!$A:$O,11,FALSE)=0,"",VLOOKUP($A130,'Annex 2 Designated EHV charges'!$A:$O,11,FALSE)),"")</f>
        <v>4.16</v>
      </c>
      <c r="H130" s="98">
        <f>IFERROR(IF(VLOOKUP($A130,'Annex 2 Designated EHV charges'!$A:$O,12,FALSE)=0,"",VLOOKUP($A130,'Annex 2 Designated EHV charges'!$A:$O,12,FALSE)),"")</f>
        <v>4.16</v>
      </c>
      <c r="I130" s="235"/>
    </row>
    <row r="131" spans="1:9" ht="12.75" customHeight="1" x14ac:dyDescent="0.2">
      <c r="A131" s="91">
        <f t="array" ref="A131">IFERROR(INDEX('Annex 2 Designated EHV charges'!$A$11:$A$257, MATCH(0, IF(ISBLANK('Annex 2 Designated EHV charges'!$A$11:$A$257),1, COUNTIF(A$4:$A130, 'Annex 2 Designated EHV charges'!$A$11:$A$257)), 0)),"")</f>
        <v>329</v>
      </c>
      <c r="B131" s="91">
        <f>IF($A131="","",VLOOKUP($A131,'Annex 2 Designated EHV charges'!$A:$O,2,0))</f>
        <v>329</v>
      </c>
      <c r="C131" s="92">
        <f>IF($A131="","",VLOOKUP($A131,'Annex 2 Designated EHV charges'!$A:$O,3,0))</f>
        <v>1300035349035</v>
      </c>
      <c r="D131" s="91" t="str">
        <f>IF($A131="","",VLOOKUP($A131,'Annex 2 Designated EHV charges'!$A:$O,7,0))</f>
        <v>Dairy Crest</v>
      </c>
      <c r="E131" s="96">
        <f>IFERROR(IF(VLOOKUP($A131,'Annex 2 Designated EHV charges'!$A:$O,9,FALSE)=0,"",VLOOKUP($A131,'Annex 2 Designated EHV charges'!$A:$O,9,FALSE)),"")</f>
        <v>0.84499999999999997</v>
      </c>
      <c r="F131" s="97">
        <f>IFERROR(IF(VLOOKUP($A131,'Annex 2 Designated EHV charges'!$A:$O,10,FALSE)=0,"",VLOOKUP($A131,'Annex 2 Designated EHV charges'!$A:$O,10,FALSE)),"")</f>
        <v>42639.62</v>
      </c>
      <c r="G131" s="98">
        <f>IFERROR(IF(VLOOKUP($A131,'Annex 2 Designated EHV charges'!$A:$O,11,FALSE)=0,"",VLOOKUP($A131,'Annex 2 Designated EHV charges'!$A:$O,11,FALSE)),"")</f>
        <v>3.85</v>
      </c>
      <c r="H131" s="98">
        <f>IFERROR(IF(VLOOKUP($A131,'Annex 2 Designated EHV charges'!$A:$O,12,FALSE)=0,"",VLOOKUP($A131,'Annex 2 Designated EHV charges'!$A:$O,12,FALSE)),"")</f>
        <v>3.85</v>
      </c>
      <c r="I131" s="235"/>
    </row>
    <row r="132" spans="1:9" ht="12.75" customHeight="1" x14ac:dyDescent="0.2">
      <c r="A132" s="91">
        <f t="array" ref="A132">IFERROR(INDEX('Annex 2 Designated EHV charges'!$A$11:$A$257, MATCH(0, IF(ISBLANK('Annex 2 Designated EHV charges'!$A$11:$A$257),1, COUNTIF(A$4:$A131, 'Annex 2 Designated EHV charges'!$A$11:$A$257)), 0)),"")</f>
        <v>331</v>
      </c>
      <c r="B132" s="91">
        <f>IF($A132="","",VLOOKUP($A132,'Annex 2 Designated EHV charges'!$A:$O,2,0))</f>
        <v>331</v>
      </c>
      <c r="C132" s="92">
        <f>IF($A132="","",VLOOKUP($A132,'Annex 2 Designated EHV charges'!$A:$O,3,0))</f>
        <v>1300035349114</v>
      </c>
      <c r="D132" s="91" t="str">
        <f>IF($A132="","",VLOOKUP($A132,'Annex 2 Designated EHV charges'!$A:$O,7,0))</f>
        <v>Kodak Ltd</v>
      </c>
      <c r="E132" s="96">
        <f>IFERROR(IF(VLOOKUP($A132,'Annex 2 Designated EHV charges'!$A:$O,9,FALSE)=0,"",VLOOKUP($A132,'Annex 2 Designated EHV charges'!$A:$O,9,FALSE)),"")</f>
        <v>0.85099999999999998</v>
      </c>
      <c r="F132" s="97">
        <f>IFERROR(IF(VLOOKUP($A132,'Annex 2 Designated EHV charges'!$A:$O,10,FALSE)=0,"",VLOOKUP($A132,'Annex 2 Designated EHV charges'!$A:$O,10,FALSE)),"")</f>
        <v>42639.62</v>
      </c>
      <c r="G132" s="98">
        <f>IFERROR(IF(VLOOKUP($A132,'Annex 2 Designated EHV charges'!$A:$O,11,FALSE)=0,"",VLOOKUP($A132,'Annex 2 Designated EHV charges'!$A:$O,11,FALSE)),"")</f>
        <v>2.5299999999999998</v>
      </c>
      <c r="H132" s="98">
        <f>IFERROR(IF(VLOOKUP($A132,'Annex 2 Designated EHV charges'!$A:$O,12,FALSE)=0,"",VLOOKUP($A132,'Annex 2 Designated EHV charges'!$A:$O,12,FALSE)),"")</f>
        <v>2.5299999999999998</v>
      </c>
      <c r="I132" s="235"/>
    </row>
    <row r="133" spans="1:9" ht="12.75" customHeight="1" x14ac:dyDescent="0.2">
      <c r="A133" s="91">
        <f t="array" ref="A133">IFERROR(INDEX('Annex 2 Designated EHV charges'!$A$11:$A$257, MATCH(0, IF(ISBLANK('Annex 2 Designated EHV charges'!$A$11:$A$257),1, COUNTIF(A$4:$A132, 'Annex 2 Designated EHV charges'!$A$11:$A$257)), 0)),"")</f>
        <v>333</v>
      </c>
      <c r="B133" s="91">
        <f>IF($A133="","",VLOOKUP($A133,'Annex 2 Designated EHV charges'!$A:$O,2,0))</f>
        <v>333</v>
      </c>
      <c r="C133" s="92">
        <f>IF($A133="","",VLOOKUP($A133,'Annex 2 Designated EHV charges'!$A:$O,3,0))</f>
        <v>1300035349346</v>
      </c>
      <c r="D133" s="91" t="str">
        <f>IF($A133="","",VLOOKUP($A133,'Annex 2 Designated EHV charges'!$A:$O,7,0))</f>
        <v>Thyssen Krupp (Group)</v>
      </c>
      <c r="E133" s="96">
        <f>IFERROR(IF(VLOOKUP($A133,'Annex 2 Designated EHV charges'!$A:$O,9,FALSE)=0,"",VLOOKUP($A133,'Annex 2 Designated EHV charges'!$A:$O,9,FALSE)),"")</f>
        <v>0.83799999999999997</v>
      </c>
      <c r="F133" s="97">
        <f>IFERROR(IF(VLOOKUP($A133,'Annex 2 Designated EHV charges'!$A:$O,10,FALSE)=0,"",VLOOKUP($A133,'Annex 2 Designated EHV charges'!$A:$O,10,FALSE)),"")</f>
        <v>15672.33</v>
      </c>
      <c r="G133" s="98">
        <f>IFERROR(IF(VLOOKUP($A133,'Annex 2 Designated EHV charges'!$A:$O,11,FALSE)=0,"",VLOOKUP($A133,'Annex 2 Designated EHV charges'!$A:$O,11,FALSE)),"")</f>
        <v>4.43</v>
      </c>
      <c r="H133" s="98">
        <f>IFERROR(IF(VLOOKUP($A133,'Annex 2 Designated EHV charges'!$A:$O,12,FALSE)=0,"",VLOOKUP($A133,'Annex 2 Designated EHV charges'!$A:$O,12,FALSE)),"")</f>
        <v>4.43</v>
      </c>
      <c r="I133" s="235"/>
    </row>
    <row r="134" spans="1:9" ht="12.75" customHeight="1" x14ac:dyDescent="0.2">
      <c r="A134" s="91">
        <f t="array" ref="A134">IFERROR(INDEX('Annex 2 Designated EHV charges'!$A$11:$A$257, MATCH(0, IF(ISBLANK('Annex 2 Designated EHV charges'!$A$11:$A$257),1, COUNTIF(A$4:$A133, 'Annex 2 Designated EHV charges'!$A$11:$A$257)), 0)),"")</f>
        <v>334</v>
      </c>
      <c r="B134" s="91">
        <f>IF($A134="","",VLOOKUP($A134,'Annex 2 Designated EHV charges'!$A:$O,2,0))</f>
        <v>334</v>
      </c>
      <c r="C134" s="92">
        <f>IF($A134="","",VLOOKUP($A134,'Annex 2 Designated EHV charges'!$A:$O,3,0))</f>
        <v>1300035349355</v>
      </c>
      <c r="D134" s="91" t="str">
        <f>IF($A134="","",VLOOKUP($A134,'Annex 2 Designated EHV charges'!$A:$O,7,0))</f>
        <v>New Horizon Global Ltd</v>
      </c>
      <c r="E134" s="96">
        <f>IFERROR(IF(VLOOKUP($A134,'Annex 2 Designated EHV charges'!$A:$O,9,FALSE)=0,"",VLOOKUP($A134,'Annex 2 Designated EHV charges'!$A:$O,9,FALSE)),"")</f>
        <v>0.92800000000000005</v>
      </c>
      <c r="F134" s="97">
        <f>IFERROR(IF(VLOOKUP($A134,'Annex 2 Designated EHV charges'!$A:$O,10,FALSE)=0,"",VLOOKUP($A134,'Annex 2 Designated EHV charges'!$A:$O,10,FALSE)),"")</f>
        <v>15672.33</v>
      </c>
      <c r="G134" s="98">
        <f>IFERROR(IF(VLOOKUP($A134,'Annex 2 Designated EHV charges'!$A:$O,11,FALSE)=0,"",VLOOKUP($A134,'Annex 2 Designated EHV charges'!$A:$O,11,FALSE)),"")</f>
        <v>3.71</v>
      </c>
      <c r="H134" s="98">
        <f>IFERROR(IF(VLOOKUP($A134,'Annex 2 Designated EHV charges'!$A:$O,12,FALSE)=0,"",VLOOKUP($A134,'Annex 2 Designated EHV charges'!$A:$O,12,FALSE)),"")</f>
        <v>3.71</v>
      </c>
      <c r="I134" s="235"/>
    </row>
    <row r="135" spans="1:9" ht="12.75" customHeight="1" x14ac:dyDescent="0.2">
      <c r="A135" s="91">
        <f t="array" ref="A135">IFERROR(INDEX('Annex 2 Designated EHV charges'!$A$11:$A$257, MATCH(0, IF(ISBLANK('Annex 2 Designated EHV charges'!$A$11:$A$257),1, COUNTIF(A$4:$A134, 'Annex 2 Designated EHV charges'!$A$11:$A$257)), 0)),"")</f>
        <v>335</v>
      </c>
      <c r="B135" s="91">
        <f>IF($A135="","",VLOOKUP($A135,'Annex 2 Designated EHV charges'!$A:$O,2,0))</f>
        <v>335</v>
      </c>
      <c r="C135" s="92">
        <f>IF($A135="","",VLOOKUP($A135,'Annex 2 Designated EHV charges'!$A:$O,3,0))</f>
        <v>1300035349639</v>
      </c>
      <c r="D135" s="91" t="str">
        <f>IF($A135="","",VLOOKUP($A135,'Annex 2 Designated EHV charges'!$A:$O,7,0))</f>
        <v>Seaforth Cornmill</v>
      </c>
      <c r="E135" s="96" t="str">
        <f>IFERROR(IF(VLOOKUP($A135,'Annex 2 Designated EHV charges'!$A:$O,9,FALSE)=0,"",VLOOKUP($A135,'Annex 2 Designated EHV charges'!$A:$O,9,FALSE)),"")</f>
        <v>-</v>
      </c>
      <c r="F135" s="97">
        <f>IFERROR(IF(VLOOKUP($A135,'Annex 2 Designated EHV charges'!$A:$O,10,FALSE)=0,"",VLOOKUP($A135,'Annex 2 Designated EHV charges'!$A:$O,10,FALSE)),"")</f>
        <v>15672.33</v>
      </c>
      <c r="G135" s="98">
        <f>IFERROR(IF(VLOOKUP($A135,'Annex 2 Designated EHV charges'!$A:$O,11,FALSE)=0,"",VLOOKUP($A135,'Annex 2 Designated EHV charges'!$A:$O,11,FALSE)),"")</f>
        <v>4.58</v>
      </c>
      <c r="H135" s="98">
        <f>IFERROR(IF(VLOOKUP($A135,'Annex 2 Designated EHV charges'!$A:$O,12,FALSE)=0,"",VLOOKUP($A135,'Annex 2 Designated EHV charges'!$A:$O,12,FALSE)),"")</f>
        <v>4.58</v>
      </c>
      <c r="I135" s="235"/>
    </row>
    <row r="136" spans="1:9" ht="12.75" customHeight="1" x14ac:dyDescent="0.2">
      <c r="A136" s="91">
        <f t="array" ref="A136">IFERROR(INDEX('Annex 2 Designated EHV charges'!$A$11:$A$257, MATCH(0, IF(ISBLANK('Annex 2 Designated EHV charges'!$A$11:$A$257),1, COUNTIF(A$4:$A135, 'Annex 2 Designated EHV charges'!$A$11:$A$257)), 0)),"")</f>
        <v>336</v>
      </c>
      <c r="B136" s="91">
        <f>IF($A136="","",VLOOKUP($A136,'Annex 2 Designated EHV charges'!$A:$O,2,0))</f>
        <v>336</v>
      </c>
      <c r="C136" s="92">
        <f>IF($A136="","",VLOOKUP($A136,'Annex 2 Designated EHV charges'!$A:$O,3,0))</f>
        <v>1300060254338</v>
      </c>
      <c r="D136" s="91" t="str">
        <f>IF($A136="","",VLOOKUP($A136,'Annex 2 Designated EHV charges'!$A:$O,7,0))</f>
        <v>Altcar Rifle Range Estate</v>
      </c>
      <c r="E136" s="96">
        <f>IFERROR(IF(VLOOKUP($A136,'Annex 2 Designated EHV charges'!$A:$O,9,FALSE)=0,"",VLOOKUP($A136,'Annex 2 Designated EHV charges'!$A:$O,9,FALSE)),"")</f>
        <v>2.1869999999999998</v>
      </c>
      <c r="F136" s="97">
        <f>IFERROR(IF(VLOOKUP($A136,'Annex 2 Designated EHV charges'!$A:$O,10,FALSE)=0,"",VLOOKUP($A136,'Annex 2 Designated EHV charges'!$A:$O,10,FALSE)),"")</f>
        <v>16930.97</v>
      </c>
      <c r="G136" s="98">
        <f>IFERROR(IF(VLOOKUP($A136,'Annex 2 Designated EHV charges'!$A:$O,11,FALSE)=0,"",VLOOKUP($A136,'Annex 2 Designated EHV charges'!$A:$O,11,FALSE)),"")</f>
        <v>3.15</v>
      </c>
      <c r="H136" s="98">
        <f>IFERROR(IF(VLOOKUP($A136,'Annex 2 Designated EHV charges'!$A:$O,12,FALSE)=0,"",VLOOKUP($A136,'Annex 2 Designated EHV charges'!$A:$O,12,FALSE)),"")</f>
        <v>3.15</v>
      </c>
      <c r="I136" s="235"/>
    </row>
    <row r="137" spans="1:9" ht="12.75" customHeight="1" x14ac:dyDescent="0.2">
      <c r="A137" s="91">
        <f t="array" ref="A137">IFERROR(INDEX('Annex 2 Designated EHV charges'!$A$11:$A$257, MATCH(0, IF(ISBLANK('Annex 2 Designated EHV charges'!$A$11:$A$257),1, COUNTIF(A$4:$A136, 'Annex 2 Designated EHV charges'!$A$11:$A$257)), 0)),"")</f>
        <v>337</v>
      </c>
      <c r="B137" s="91">
        <f>IF($A137="","",VLOOKUP($A137,'Annex 2 Designated EHV charges'!$A:$O,2,0))</f>
        <v>337</v>
      </c>
      <c r="C137" s="92">
        <f>IF($A137="","",VLOOKUP($A137,'Annex 2 Designated EHV charges'!$A:$O,3,0))</f>
        <v>1300035350680</v>
      </c>
      <c r="D137" s="91" t="str">
        <f>IF($A137="","",VLOOKUP($A137,'Annex 2 Designated EHV charges'!$A:$O,7,0))</f>
        <v>News International Plc</v>
      </c>
      <c r="E137" s="96">
        <f>IFERROR(IF(VLOOKUP($A137,'Annex 2 Designated EHV charges'!$A:$O,9,FALSE)=0,"",VLOOKUP($A137,'Annex 2 Designated EHV charges'!$A:$O,9,FALSE)),"")</f>
        <v>0.83499999999999996</v>
      </c>
      <c r="F137" s="97">
        <f>IFERROR(IF(VLOOKUP($A137,'Annex 2 Designated EHV charges'!$A:$O,10,FALSE)=0,"",VLOOKUP($A137,'Annex 2 Designated EHV charges'!$A:$O,10,FALSE)),"")</f>
        <v>42639.62</v>
      </c>
      <c r="G137" s="98">
        <f>IFERROR(IF(VLOOKUP($A137,'Annex 2 Designated EHV charges'!$A:$O,11,FALSE)=0,"",VLOOKUP($A137,'Annex 2 Designated EHV charges'!$A:$O,11,FALSE)),"")</f>
        <v>2.1</v>
      </c>
      <c r="H137" s="98">
        <f>IFERROR(IF(VLOOKUP($A137,'Annex 2 Designated EHV charges'!$A:$O,12,FALSE)=0,"",VLOOKUP($A137,'Annex 2 Designated EHV charges'!$A:$O,12,FALSE)),"")</f>
        <v>2.1</v>
      </c>
      <c r="I137" s="235"/>
    </row>
    <row r="138" spans="1:9" ht="12.75" customHeight="1" x14ac:dyDescent="0.2">
      <c r="A138" s="91">
        <f t="array" ref="A138">IFERROR(INDEX('Annex 2 Designated EHV charges'!$A$11:$A$257, MATCH(0, IF(ISBLANK('Annex 2 Designated EHV charges'!$A$11:$A$257),1, COUNTIF(A$4:$A137, 'Annex 2 Designated EHV charges'!$A$11:$A$257)), 0)),"")</f>
        <v>338</v>
      </c>
      <c r="B138" s="91">
        <f>IF($A138="","",VLOOKUP($A138,'Annex 2 Designated EHV charges'!$A:$O,2,0))</f>
        <v>338</v>
      </c>
      <c r="C138" s="92">
        <f>IF($A138="","",VLOOKUP($A138,'Annex 2 Designated EHV charges'!$A:$O,3,0))</f>
        <v>1300035351248</v>
      </c>
      <c r="D138" s="91" t="str">
        <f>IF($A138="","",VLOOKUP($A138,'Annex 2 Designated EHV charges'!$A:$O,7,0))</f>
        <v>Essex International Limited</v>
      </c>
      <c r="E138" s="96">
        <f>IFERROR(IF(VLOOKUP($A138,'Annex 2 Designated EHV charges'!$A:$O,9,FALSE)=0,"",VLOOKUP($A138,'Annex 2 Designated EHV charges'!$A:$O,9,FALSE)),"")</f>
        <v>0.43099999999999999</v>
      </c>
      <c r="F138" s="97">
        <f>IFERROR(IF(VLOOKUP($A138,'Annex 2 Designated EHV charges'!$A:$O,10,FALSE)=0,"",VLOOKUP($A138,'Annex 2 Designated EHV charges'!$A:$O,10,FALSE)),"")</f>
        <v>15672.33</v>
      </c>
      <c r="G138" s="98">
        <f>IFERROR(IF(VLOOKUP($A138,'Annex 2 Designated EHV charges'!$A:$O,11,FALSE)=0,"",VLOOKUP($A138,'Annex 2 Designated EHV charges'!$A:$O,11,FALSE)),"")</f>
        <v>2.97</v>
      </c>
      <c r="H138" s="98">
        <f>IFERROR(IF(VLOOKUP($A138,'Annex 2 Designated EHV charges'!$A:$O,12,FALSE)=0,"",VLOOKUP($A138,'Annex 2 Designated EHV charges'!$A:$O,12,FALSE)),"")</f>
        <v>2.97</v>
      </c>
      <c r="I138" s="235"/>
    </row>
    <row r="139" spans="1:9" ht="12.75" customHeight="1" x14ac:dyDescent="0.2">
      <c r="A139" s="91">
        <f t="array" ref="A139">IFERROR(INDEX('Annex 2 Designated EHV charges'!$A$11:$A$257, MATCH(0, IF(ISBLANK('Annex 2 Designated EHV charges'!$A$11:$A$257),1, COUNTIF(A$4:$A138, 'Annex 2 Designated EHV charges'!$A$11:$A$257)), 0)),"")</f>
        <v>339</v>
      </c>
      <c r="B139" s="91">
        <f>IF($A139="","",VLOOKUP($A139,'Annex 2 Designated EHV charges'!$A:$O,2,0))</f>
        <v>339</v>
      </c>
      <c r="C139" s="92">
        <f>IF($A139="","",VLOOKUP($A139,'Annex 2 Designated EHV charges'!$A:$O,3,0))</f>
        <v>1300035351735</v>
      </c>
      <c r="D139" s="91" t="str">
        <f>IF($A139="","",VLOOKUP($A139,'Annex 2 Designated EHV charges'!$A:$O,7,0))</f>
        <v>Elizabeth II Law Courts</v>
      </c>
      <c r="E139" s="96">
        <f>IFERROR(IF(VLOOKUP($A139,'Annex 2 Designated EHV charges'!$A:$O,9,FALSE)=0,"",VLOOKUP($A139,'Annex 2 Designated EHV charges'!$A:$O,9,FALSE)),"")</f>
        <v>0.151</v>
      </c>
      <c r="F139" s="97">
        <f>IFERROR(IF(VLOOKUP($A139,'Annex 2 Designated EHV charges'!$A:$O,10,FALSE)=0,"",VLOOKUP($A139,'Annex 2 Designated EHV charges'!$A:$O,10,FALSE)),"")</f>
        <v>15672.33</v>
      </c>
      <c r="G139" s="98">
        <f>IFERROR(IF(VLOOKUP($A139,'Annex 2 Designated EHV charges'!$A:$O,11,FALSE)=0,"",VLOOKUP($A139,'Annex 2 Designated EHV charges'!$A:$O,11,FALSE)),"")</f>
        <v>3.88</v>
      </c>
      <c r="H139" s="98">
        <f>IFERROR(IF(VLOOKUP($A139,'Annex 2 Designated EHV charges'!$A:$O,12,FALSE)=0,"",VLOOKUP($A139,'Annex 2 Designated EHV charges'!$A:$O,12,FALSE)),"")</f>
        <v>3.88</v>
      </c>
      <c r="I139" s="235"/>
    </row>
    <row r="140" spans="1:9" ht="12.75" customHeight="1" x14ac:dyDescent="0.2">
      <c r="A140" s="91">
        <f t="array" ref="A140">IFERROR(INDEX('Annex 2 Designated EHV charges'!$A$11:$A$257, MATCH(0, IF(ISBLANK('Annex 2 Designated EHV charges'!$A$11:$A$257),1, COUNTIF(A$4:$A139, 'Annex 2 Designated EHV charges'!$A$11:$A$257)), 0)),"")</f>
        <v>340</v>
      </c>
      <c r="B140" s="91">
        <f>IF($A140="","",VLOOKUP($A140,'Annex 2 Designated EHV charges'!$A:$O,2,0))</f>
        <v>340</v>
      </c>
      <c r="C140" s="92">
        <f>IF($A140="","",VLOOKUP($A140,'Annex 2 Designated EHV charges'!$A:$O,3,0))</f>
        <v>1300035351967</v>
      </c>
      <c r="D140" s="91" t="str">
        <f>IF($A140="","",VLOOKUP($A140,'Annex 2 Designated EHV charges'!$A:$O,7,0))</f>
        <v>Downing Property Services Ltd</v>
      </c>
      <c r="E140" s="96">
        <f>IFERROR(IF(VLOOKUP($A140,'Annex 2 Designated EHV charges'!$A:$O,9,FALSE)=0,"",VLOOKUP($A140,'Annex 2 Designated EHV charges'!$A:$O,9,FALSE)),"")</f>
        <v>0.13700000000000001</v>
      </c>
      <c r="F140" s="97">
        <f>IFERROR(IF(VLOOKUP($A140,'Annex 2 Designated EHV charges'!$A:$O,10,FALSE)=0,"",VLOOKUP($A140,'Annex 2 Designated EHV charges'!$A:$O,10,FALSE)),"")</f>
        <v>15672.33</v>
      </c>
      <c r="G140" s="98">
        <f>IFERROR(IF(VLOOKUP($A140,'Annex 2 Designated EHV charges'!$A:$O,11,FALSE)=0,"",VLOOKUP($A140,'Annex 2 Designated EHV charges'!$A:$O,11,FALSE)),"")</f>
        <v>3.23</v>
      </c>
      <c r="H140" s="98">
        <f>IFERROR(IF(VLOOKUP($A140,'Annex 2 Designated EHV charges'!$A:$O,12,FALSE)=0,"",VLOOKUP($A140,'Annex 2 Designated EHV charges'!$A:$O,12,FALSE)),"")</f>
        <v>3.23</v>
      </c>
      <c r="I140" s="235"/>
    </row>
    <row r="141" spans="1:9" ht="12.75" customHeight="1" x14ac:dyDescent="0.2">
      <c r="A141" s="91">
        <f t="array" ref="A141">IFERROR(INDEX('Annex 2 Designated EHV charges'!$A$11:$A$257, MATCH(0, IF(ISBLANK('Annex 2 Designated EHV charges'!$A$11:$A$257),1, COUNTIF(A$4:$A140, 'Annex 2 Designated EHV charges'!$A$11:$A$257)), 0)),"")</f>
        <v>341</v>
      </c>
      <c r="B141" s="91">
        <f>IF($A141="","",VLOOKUP($A141,'Annex 2 Designated EHV charges'!$A:$O,2,0))</f>
        <v>341</v>
      </c>
      <c r="C141" s="92">
        <f>IF($A141="","",VLOOKUP($A141,'Annex 2 Designated EHV charges'!$A:$O,3,0))</f>
        <v>1300035352739</v>
      </c>
      <c r="D141" s="91" t="str">
        <f>IF($A141="","",VLOOKUP($A141,'Annex 2 Designated EHV charges'!$A:$O,7,0))</f>
        <v>Canada Dock</v>
      </c>
      <c r="E141" s="96" t="str">
        <f>IFERROR(IF(VLOOKUP($A141,'Annex 2 Designated EHV charges'!$A:$O,9,FALSE)=0,"",VLOOKUP($A141,'Annex 2 Designated EHV charges'!$A:$O,9,FALSE)),"")</f>
        <v>-</v>
      </c>
      <c r="F141" s="97">
        <f>IFERROR(IF(VLOOKUP($A141,'Annex 2 Designated EHV charges'!$A:$O,10,FALSE)=0,"",VLOOKUP($A141,'Annex 2 Designated EHV charges'!$A:$O,10,FALSE)),"")</f>
        <v>42639.62</v>
      </c>
      <c r="G141" s="98">
        <f>IFERROR(IF(VLOOKUP($A141,'Annex 2 Designated EHV charges'!$A:$O,11,FALSE)=0,"",VLOOKUP($A141,'Annex 2 Designated EHV charges'!$A:$O,11,FALSE)),"")</f>
        <v>3.28</v>
      </c>
      <c r="H141" s="98">
        <f>IFERROR(IF(VLOOKUP($A141,'Annex 2 Designated EHV charges'!$A:$O,12,FALSE)=0,"",VLOOKUP($A141,'Annex 2 Designated EHV charges'!$A:$O,12,FALSE)),"")</f>
        <v>3.28</v>
      </c>
      <c r="I141" s="235"/>
    </row>
    <row r="142" spans="1:9" ht="12.75" customHeight="1" x14ac:dyDescent="0.2">
      <c r="A142" s="91">
        <f t="array" ref="A142">IFERROR(INDEX('Annex 2 Designated EHV charges'!$A$11:$A$257, MATCH(0, IF(ISBLANK('Annex 2 Designated EHV charges'!$A$11:$A$257),1, COUNTIF(A$4:$A141, 'Annex 2 Designated EHV charges'!$A$11:$A$257)), 0)),"")</f>
        <v>343</v>
      </c>
      <c r="B142" s="91">
        <f>IF($A142="","",VLOOKUP($A142,'Annex 2 Designated EHV charges'!$A:$O,2,0))</f>
        <v>343</v>
      </c>
      <c r="C142" s="92">
        <f>IF($A142="","",VLOOKUP($A142,'Annex 2 Designated EHV charges'!$A:$O,3,0))</f>
        <v>1300035352970</v>
      </c>
      <c r="D142" s="91" t="str">
        <f>IF($A142="","",VLOOKUP($A142,'Annex 2 Designated EHV charges'!$A:$O,7,0))</f>
        <v>Liverpool Airport</v>
      </c>
      <c r="E142" s="96" t="str">
        <f>IFERROR(IF(VLOOKUP($A142,'Annex 2 Designated EHV charges'!$A:$O,9,FALSE)=0,"",VLOOKUP($A142,'Annex 2 Designated EHV charges'!$A:$O,9,FALSE)),"")</f>
        <v>-</v>
      </c>
      <c r="F142" s="97">
        <f>IFERROR(IF(VLOOKUP($A142,'Annex 2 Designated EHV charges'!$A:$O,10,FALSE)=0,"",VLOOKUP($A142,'Annex 2 Designated EHV charges'!$A:$O,10,FALSE)),"")</f>
        <v>15672.33</v>
      </c>
      <c r="G142" s="98">
        <f>IFERROR(IF(VLOOKUP($A142,'Annex 2 Designated EHV charges'!$A:$O,11,FALSE)=0,"",VLOOKUP($A142,'Annex 2 Designated EHV charges'!$A:$O,11,FALSE)),"")</f>
        <v>5.17</v>
      </c>
      <c r="H142" s="98">
        <f>IFERROR(IF(VLOOKUP($A142,'Annex 2 Designated EHV charges'!$A:$O,12,FALSE)=0,"",VLOOKUP($A142,'Annex 2 Designated EHV charges'!$A:$O,12,FALSE)),"")</f>
        <v>5.17</v>
      </c>
      <c r="I142" s="235"/>
    </row>
    <row r="143" spans="1:9" ht="12.75" customHeight="1" x14ac:dyDescent="0.2">
      <c r="A143" s="91">
        <f t="array" ref="A143">IFERROR(INDEX('Annex 2 Designated EHV charges'!$A$11:$A$257, MATCH(0, IF(ISBLANK('Annex 2 Designated EHV charges'!$A$11:$A$257),1, COUNTIF(A$4:$A142, 'Annex 2 Designated EHV charges'!$A$11:$A$257)), 0)),"")</f>
        <v>345</v>
      </c>
      <c r="B143" s="91">
        <f>IF($A143="","",VLOOKUP($A143,'Annex 2 Designated EHV charges'!$A:$O,2,0))</f>
        <v>345</v>
      </c>
      <c r="C143" s="92">
        <f>IF($A143="","",VLOOKUP($A143,'Annex 2 Designated EHV charges'!$A:$O,3,0))</f>
        <v>1300035354986</v>
      </c>
      <c r="D143" s="91" t="str">
        <f>IF($A143="","",VLOOKUP($A143,'Annex 2 Designated EHV charges'!$A:$O,7,0))</f>
        <v>Novelis Uk Ltd</v>
      </c>
      <c r="E143" s="96" t="str">
        <f>IFERROR(IF(VLOOKUP($A143,'Annex 2 Designated EHV charges'!$A:$O,9,FALSE)=0,"",VLOOKUP($A143,'Annex 2 Designated EHV charges'!$A:$O,9,FALSE)),"")</f>
        <v>-</v>
      </c>
      <c r="F143" s="97">
        <f>IFERROR(IF(VLOOKUP($A143,'Annex 2 Designated EHV charges'!$A:$O,10,FALSE)=0,"",VLOOKUP($A143,'Annex 2 Designated EHV charges'!$A:$O,10,FALSE)),"")</f>
        <v>42639.62</v>
      </c>
      <c r="G143" s="98">
        <f>IFERROR(IF(VLOOKUP($A143,'Annex 2 Designated EHV charges'!$A:$O,11,FALSE)=0,"",VLOOKUP($A143,'Annex 2 Designated EHV charges'!$A:$O,11,FALSE)),"")</f>
        <v>5.91</v>
      </c>
      <c r="H143" s="98">
        <f>IFERROR(IF(VLOOKUP($A143,'Annex 2 Designated EHV charges'!$A:$O,12,FALSE)=0,"",VLOOKUP($A143,'Annex 2 Designated EHV charges'!$A:$O,12,FALSE)),"")</f>
        <v>5.91</v>
      </c>
      <c r="I143" s="235"/>
    </row>
    <row r="144" spans="1:9" x14ac:dyDescent="0.2">
      <c r="A144" s="91">
        <f t="array" ref="A144">IFERROR(INDEX('Annex 2 Designated EHV charges'!$A$11:$A$257, MATCH(0, IF(ISBLANK('Annex 2 Designated EHV charges'!$A$11:$A$257),1, COUNTIF(A$4:$A143, 'Annex 2 Designated EHV charges'!$A$11:$A$257)), 0)),"")</f>
        <v>346</v>
      </c>
      <c r="B144" s="91">
        <f>IF($A144="","",VLOOKUP($A144,'Annex 2 Designated EHV charges'!$A:$O,2,0))</f>
        <v>346</v>
      </c>
      <c r="C144" s="92">
        <f>IF($A144="","",VLOOKUP($A144,'Annex 2 Designated EHV charges'!$A:$O,3,0))</f>
        <v>1300035355118</v>
      </c>
      <c r="D144" s="91" t="str">
        <f>IF($A144="","",VLOOKUP($A144,'Annex 2 Designated EHV charges'!$A:$O,7,0))</f>
        <v>PQ Silicas UK Ltd</v>
      </c>
      <c r="E144" s="96" t="str">
        <f>IFERROR(IF(VLOOKUP($A144,'Annex 2 Designated EHV charges'!$A:$O,9,FALSE)=0,"",VLOOKUP($A144,'Annex 2 Designated EHV charges'!$A:$O,9,FALSE)),"")</f>
        <v>-</v>
      </c>
      <c r="F144" s="97">
        <f>IFERROR(IF(VLOOKUP($A144,'Annex 2 Designated EHV charges'!$A:$O,10,FALSE)=0,"",VLOOKUP($A144,'Annex 2 Designated EHV charges'!$A:$O,10,FALSE)),"")</f>
        <v>42800.61</v>
      </c>
      <c r="G144" s="98">
        <f>IFERROR(IF(VLOOKUP($A144,'Annex 2 Designated EHV charges'!$A:$O,11,FALSE)=0,"",VLOOKUP($A144,'Annex 2 Designated EHV charges'!$A:$O,11,FALSE)),"")</f>
        <v>3.69</v>
      </c>
      <c r="H144" s="98">
        <f>IFERROR(IF(VLOOKUP($A144,'Annex 2 Designated EHV charges'!$A:$O,12,FALSE)=0,"",VLOOKUP($A144,'Annex 2 Designated EHV charges'!$A:$O,12,FALSE)),"")</f>
        <v>3.69</v>
      </c>
      <c r="I144" s="235"/>
    </row>
    <row r="145" spans="1:9" x14ac:dyDescent="0.2">
      <c r="A145" s="91">
        <f t="array" ref="A145">IFERROR(INDEX('Annex 2 Designated EHV charges'!$A$11:$A$257, MATCH(0, IF(ISBLANK('Annex 2 Designated EHV charges'!$A$11:$A$257),1, COUNTIF(A$4:$A144, 'Annex 2 Designated EHV charges'!$A$11:$A$257)), 0)),"")</f>
        <v>347</v>
      </c>
      <c r="B145" s="91">
        <f>IF($A145="","",VLOOKUP($A145,'Annex 2 Designated EHV charges'!$A:$O,2,0))</f>
        <v>347</v>
      </c>
      <c r="C145" s="92">
        <f>IF($A145="","",VLOOKUP($A145,'Annex 2 Designated EHV charges'!$A:$O,3,0))</f>
        <v>1300035355136</v>
      </c>
      <c r="D145" s="91" t="str">
        <f>IF($A145="","",VLOOKUP($A145,'Annex 2 Designated EHV charges'!$A:$O,7,0))</f>
        <v>Baronet Works</v>
      </c>
      <c r="E145" s="96" t="str">
        <f>IFERROR(IF(VLOOKUP($A145,'Annex 2 Designated EHV charges'!$A:$O,9,FALSE)=0,"",VLOOKUP($A145,'Annex 2 Designated EHV charges'!$A:$O,9,FALSE)),"")</f>
        <v>-</v>
      </c>
      <c r="F145" s="97">
        <f>IFERROR(IF(VLOOKUP($A145,'Annex 2 Designated EHV charges'!$A:$O,10,FALSE)=0,"",VLOOKUP($A145,'Annex 2 Designated EHV charges'!$A:$O,10,FALSE)),"")</f>
        <v>47059.51</v>
      </c>
      <c r="G145" s="98">
        <f>IFERROR(IF(VLOOKUP($A145,'Annex 2 Designated EHV charges'!$A:$O,11,FALSE)=0,"",VLOOKUP($A145,'Annex 2 Designated EHV charges'!$A:$O,11,FALSE)),"")</f>
        <v>3.49</v>
      </c>
      <c r="H145" s="98">
        <f>IFERROR(IF(VLOOKUP($A145,'Annex 2 Designated EHV charges'!$A:$O,12,FALSE)=0,"",VLOOKUP($A145,'Annex 2 Designated EHV charges'!$A:$O,12,FALSE)),"")</f>
        <v>3.49</v>
      </c>
      <c r="I145" s="235"/>
    </row>
    <row r="146" spans="1:9" x14ac:dyDescent="0.2">
      <c r="A146" s="91">
        <f t="array" ref="A146">IFERROR(INDEX('Annex 2 Designated EHV charges'!$A$11:$A$257, MATCH(0, IF(ISBLANK('Annex 2 Designated EHV charges'!$A$11:$A$257),1, COUNTIF(A$4:$A145, 'Annex 2 Designated EHV charges'!$A$11:$A$257)), 0)),"")</f>
        <v>348</v>
      </c>
      <c r="B146" s="91">
        <f>IF($A146="","",VLOOKUP($A146,'Annex 2 Designated EHV charges'!$A:$O,2,0))</f>
        <v>348</v>
      </c>
      <c r="C146" s="92">
        <f>IF($A146="","",VLOOKUP($A146,'Annex 2 Designated EHV charges'!$A:$O,3,0))</f>
        <v>1300035355749</v>
      </c>
      <c r="D146" s="91" t="str">
        <f>IF($A146="","",VLOOKUP($A146,'Annex 2 Designated EHV charges'!$A:$O,7,0))</f>
        <v>Unifrax Ltd</v>
      </c>
      <c r="E146" s="96" t="str">
        <f>IFERROR(IF(VLOOKUP($A146,'Annex 2 Designated EHV charges'!$A:$O,9,FALSE)=0,"",VLOOKUP($A146,'Annex 2 Designated EHV charges'!$A:$O,9,FALSE)),"")</f>
        <v>-</v>
      </c>
      <c r="F146" s="97">
        <f>IFERROR(IF(VLOOKUP($A146,'Annex 2 Designated EHV charges'!$A:$O,10,FALSE)=0,"",VLOOKUP($A146,'Annex 2 Designated EHV charges'!$A:$O,10,FALSE)),"")</f>
        <v>42639.62</v>
      </c>
      <c r="G146" s="98">
        <f>IFERROR(IF(VLOOKUP($A146,'Annex 2 Designated EHV charges'!$A:$O,11,FALSE)=0,"",VLOOKUP($A146,'Annex 2 Designated EHV charges'!$A:$O,11,FALSE)),"")</f>
        <v>3.15</v>
      </c>
      <c r="H146" s="98">
        <f>IFERROR(IF(VLOOKUP($A146,'Annex 2 Designated EHV charges'!$A:$O,12,FALSE)=0,"",VLOOKUP($A146,'Annex 2 Designated EHV charges'!$A:$O,12,FALSE)),"")</f>
        <v>3.15</v>
      </c>
      <c r="I146" s="235"/>
    </row>
    <row r="147" spans="1:9" x14ac:dyDescent="0.2">
      <c r="A147" s="91">
        <f t="array" ref="A147">IFERROR(INDEX('Annex 2 Designated EHV charges'!$A$11:$A$257, MATCH(0, IF(ISBLANK('Annex 2 Designated EHV charges'!$A$11:$A$257),1, COUNTIF(A$4:$A146, 'Annex 2 Designated EHV charges'!$A$11:$A$257)), 0)),"")</f>
        <v>350</v>
      </c>
      <c r="B147" s="91">
        <f>IF($A147="","",VLOOKUP($A147,'Annex 2 Designated EHV charges'!$A:$O,2,0))</f>
        <v>350</v>
      </c>
      <c r="C147" s="92">
        <f>IF($A147="","",VLOOKUP($A147,'Annex 2 Designated EHV charges'!$A:$O,3,0))</f>
        <v>1300035355970</v>
      </c>
      <c r="D147" s="91" t="str">
        <f>IF($A147="","",VLOOKUP($A147,'Annex 2 Designated EHV charges'!$A:$O,7,0))</f>
        <v>Poppies house</v>
      </c>
      <c r="E147" s="96" t="str">
        <f>IFERROR(IF(VLOOKUP($A147,'Annex 2 Designated EHV charges'!$A:$O,9,FALSE)=0,"",VLOOKUP($A147,'Annex 2 Designated EHV charges'!$A:$O,9,FALSE)),"")</f>
        <v>-</v>
      </c>
      <c r="F147" s="97">
        <f>IFERROR(IF(VLOOKUP($A147,'Annex 2 Designated EHV charges'!$A:$O,10,FALSE)=0,"",VLOOKUP($A147,'Annex 2 Designated EHV charges'!$A:$O,10,FALSE)),"")</f>
        <v>15373.02</v>
      </c>
      <c r="G147" s="98">
        <f>IFERROR(IF(VLOOKUP($A147,'Annex 2 Designated EHV charges'!$A:$O,11,FALSE)=0,"",VLOOKUP($A147,'Annex 2 Designated EHV charges'!$A:$O,11,FALSE)),"")</f>
        <v>2.9</v>
      </c>
      <c r="H147" s="98">
        <f>IFERROR(IF(VLOOKUP($A147,'Annex 2 Designated EHV charges'!$A:$O,12,FALSE)=0,"",VLOOKUP($A147,'Annex 2 Designated EHV charges'!$A:$O,12,FALSE)),"")</f>
        <v>2.9</v>
      </c>
      <c r="I147" s="235"/>
    </row>
    <row r="148" spans="1:9" x14ac:dyDescent="0.2">
      <c r="A148" s="91">
        <f t="array" ref="A148">IFERROR(INDEX('Annex 2 Designated EHV charges'!$A$11:$A$257, MATCH(0, IF(ISBLANK('Annex 2 Designated EHV charges'!$A$11:$A$257),1, COUNTIF(A$4:$A147, 'Annex 2 Designated EHV charges'!$A$11:$A$257)), 0)),"")</f>
        <v>351</v>
      </c>
      <c r="B148" s="91">
        <f>IF($A148="","",VLOOKUP($A148,'Annex 2 Designated EHV charges'!$A:$O,2,0))</f>
        <v>351</v>
      </c>
      <c r="C148" s="92">
        <f>IF($A148="","",VLOOKUP($A148,'Annex 2 Designated EHV charges'!$A:$O,3,0))</f>
        <v>1300035356194</v>
      </c>
      <c r="D148" s="91" t="str">
        <f>IF($A148="","",VLOOKUP($A148,'Annex 2 Designated EHV charges'!$A:$O,7,0))</f>
        <v>BOC Limited</v>
      </c>
      <c r="E148" s="96" t="str">
        <f>IFERROR(IF(VLOOKUP($A148,'Annex 2 Designated EHV charges'!$A:$O,9,FALSE)=0,"",VLOOKUP($A148,'Annex 2 Designated EHV charges'!$A:$O,9,FALSE)),"")</f>
        <v>-</v>
      </c>
      <c r="F148" s="97">
        <f>IFERROR(IF(VLOOKUP($A148,'Annex 2 Designated EHV charges'!$A:$O,10,FALSE)=0,"",VLOOKUP($A148,'Annex 2 Designated EHV charges'!$A:$O,10,FALSE)),"")</f>
        <v>15672.33</v>
      </c>
      <c r="G148" s="98">
        <f>IFERROR(IF(VLOOKUP($A148,'Annex 2 Designated EHV charges'!$A:$O,11,FALSE)=0,"",VLOOKUP($A148,'Annex 2 Designated EHV charges'!$A:$O,11,FALSE)),"")</f>
        <v>5.41</v>
      </c>
      <c r="H148" s="98">
        <f>IFERROR(IF(VLOOKUP($A148,'Annex 2 Designated EHV charges'!$A:$O,12,FALSE)=0,"",VLOOKUP($A148,'Annex 2 Designated EHV charges'!$A:$O,12,FALSE)),"")</f>
        <v>5.41</v>
      </c>
      <c r="I148" s="235"/>
    </row>
    <row r="149" spans="1:9" x14ac:dyDescent="0.2">
      <c r="A149" s="91">
        <f t="array" ref="A149">IFERROR(INDEX('Annex 2 Designated EHV charges'!$A$11:$A$257, MATCH(0, IF(ISBLANK('Annex 2 Designated EHV charges'!$A$11:$A$257),1, COUNTIF(A$4:$A148, 'Annex 2 Designated EHV charges'!$A$11:$A$257)), 0)),"")</f>
        <v>352</v>
      </c>
      <c r="B149" s="91">
        <f>IF($A149="","",VLOOKUP($A149,'Annex 2 Designated EHV charges'!$A:$O,2,0))</f>
        <v>352</v>
      </c>
      <c r="C149" s="92">
        <f>IF($A149="","",VLOOKUP($A149,'Annex 2 Designated EHV charges'!$A:$O,3,0))</f>
        <v>1300035356380</v>
      </c>
      <c r="D149" s="91" t="str">
        <f>IF($A149="","",VLOOKUP($A149,'Annex 2 Designated EHV charges'!$A:$O,7,0))</f>
        <v>Daresbury Laboratory</v>
      </c>
      <c r="E149" s="96">
        <f>IFERROR(IF(VLOOKUP($A149,'Annex 2 Designated EHV charges'!$A:$O,9,FALSE)=0,"",VLOOKUP($A149,'Annex 2 Designated EHV charges'!$A:$O,9,FALSE)),"")</f>
        <v>0.16</v>
      </c>
      <c r="F149" s="97">
        <f>IFERROR(IF(VLOOKUP($A149,'Annex 2 Designated EHV charges'!$A:$O,10,FALSE)=0,"",VLOOKUP($A149,'Annex 2 Designated EHV charges'!$A:$O,10,FALSE)),"")</f>
        <v>42639.62</v>
      </c>
      <c r="G149" s="98">
        <f>IFERROR(IF(VLOOKUP($A149,'Annex 2 Designated EHV charges'!$A:$O,11,FALSE)=0,"",VLOOKUP($A149,'Annex 2 Designated EHV charges'!$A:$O,11,FALSE)),"")</f>
        <v>2.54</v>
      </c>
      <c r="H149" s="98">
        <f>IFERROR(IF(VLOOKUP($A149,'Annex 2 Designated EHV charges'!$A:$O,12,FALSE)=0,"",VLOOKUP($A149,'Annex 2 Designated EHV charges'!$A:$O,12,FALSE)),"")</f>
        <v>2.54</v>
      </c>
      <c r="I149" s="235"/>
    </row>
    <row r="150" spans="1:9" x14ac:dyDescent="0.2">
      <c r="A150" s="91">
        <f t="array" ref="A150">IFERROR(INDEX('Annex 2 Designated EHV charges'!$A$11:$A$257, MATCH(0, IF(ISBLANK('Annex 2 Designated EHV charges'!$A$11:$A$257),1, COUNTIF(A$4:$A149, 'Annex 2 Designated EHV charges'!$A$11:$A$257)), 0)),"")</f>
        <v>353</v>
      </c>
      <c r="B150" s="91">
        <f>IF($A150="","",VLOOKUP($A150,'Annex 2 Designated EHV charges'!$A:$O,2,0))</f>
        <v>353</v>
      </c>
      <c r="C150" s="92">
        <f>IF($A150="","",VLOOKUP($A150,'Annex 2 Designated EHV charges'!$A:$O,3,0))</f>
        <v>1300035356724</v>
      </c>
      <c r="D150" s="91" t="str">
        <f>IF($A150="","",VLOOKUP($A150,'Annex 2 Designated EHV charges'!$A:$O,7,0))</f>
        <v>Gypsum</v>
      </c>
      <c r="E150" s="96">
        <f>IFERROR(IF(VLOOKUP($A150,'Annex 2 Designated EHV charges'!$A:$O,9,FALSE)=0,"",VLOOKUP($A150,'Annex 2 Designated EHV charges'!$A:$O,9,FALSE)),"")</f>
        <v>0.16500000000000001</v>
      </c>
      <c r="F150" s="97">
        <f>IFERROR(IF(VLOOKUP($A150,'Annex 2 Designated EHV charges'!$A:$O,10,FALSE)=0,"",VLOOKUP($A150,'Annex 2 Designated EHV charges'!$A:$O,10,FALSE)),"")</f>
        <v>48318.15</v>
      </c>
      <c r="G150" s="98">
        <f>IFERROR(IF(VLOOKUP($A150,'Annex 2 Designated EHV charges'!$A:$O,11,FALSE)=0,"",VLOOKUP($A150,'Annex 2 Designated EHV charges'!$A:$O,11,FALSE)),"")</f>
        <v>6.23</v>
      </c>
      <c r="H150" s="98">
        <f>IFERROR(IF(VLOOKUP($A150,'Annex 2 Designated EHV charges'!$A:$O,12,FALSE)=0,"",VLOOKUP($A150,'Annex 2 Designated EHV charges'!$A:$O,12,FALSE)),"")</f>
        <v>6.23</v>
      </c>
      <c r="I150" s="235"/>
    </row>
    <row r="151" spans="1:9" x14ac:dyDescent="0.2">
      <c r="A151" s="91">
        <f t="array" ref="A151">IFERROR(INDEX('Annex 2 Designated EHV charges'!$A$11:$A$257, MATCH(0, IF(ISBLANK('Annex 2 Designated EHV charges'!$A$11:$A$257),1, COUNTIF(A$4:$A150, 'Annex 2 Designated EHV charges'!$A$11:$A$257)), 0)),"")</f>
        <v>354</v>
      </c>
      <c r="B151" s="91">
        <f>IF($A151="","",VLOOKUP($A151,'Annex 2 Designated EHV charges'!$A:$O,2,0))</f>
        <v>354</v>
      </c>
      <c r="C151" s="92">
        <f>IF($A151="","",VLOOKUP($A151,'Annex 2 Designated EHV charges'!$A:$O,3,0))</f>
        <v>1300035356770</v>
      </c>
      <c r="D151" s="91" t="str">
        <f>IF($A151="","",VLOOKUP($A151,'Annex 2 Designated EHV charges'!$A:$O,7,0))</f>
        <v>Dyson Group Plc</v>
      </c>
      <c r="E151" s="96">
        <f>IFERROR(IF(VLOOKUP($A151,'Annex 2 Designated EHV charges'!$A:$O,9,FALSE)=0,"",VLOOKUP($A151,'Annex 2 Designated EHV charges'!$A:$O,9,FALSE)),"")</f>
        <v>0.16200000000000001</v>
      </c>
      <c r="F151" s="97">
        <f>IFERROR(IF(VLOOKUP($A151,'Annex 2 Designated EHV charges'!$A:$O,10,FALSE)=0,"",VLOOKUP($A151,'Annex 2 Designated EHV charges'!$A:$O,10,FALSE)),"")</f>
        <v>42639.62</v>
      </c>
      <c r="G151" s="98">
        <f>IFERROR(IF(VLOOKUP($A151,'Annex 2 Designated EHV charges'!$A:$O,11,FALSE)=0,"",VLOOKUP($A151,'Annex 2 Designated EHV charges'!$A:$O,11,FALSE)),"")</f>
        <v>3.53</v>
      </c>
      <c r="H151" s="98">
        <f>IFERROR(IF(VLOOKUP($A151,'Annex 2 Designated EHV charges'!$A:$O,12,FALSE)=0,"",VLOOKUP($A151,'Annex 2 Designated EHV charges'!$A:$O,12,FALSE)),"")</f>
        <v>3.53</v>
      </c>
      <c r="I151" s="235"/>
    </row>
    <row r="152" spans="1:9" x14ac:dyDescent="0.2">
      <c r="A152" s="91">
        <f t="array" ref="A152">IFERROR(INDEX('Annex 2 Designated EHV charges'!$A$11:$A$257, MATCH(0, IF(ISBLANK('Annex 2 Designated EHV charges'!$A$11:$A$257),1, COUNTIF(A$4:$A151, 'Annex 2 Designated EHV charges'!$A$11:$A$257)), 0)),"")</f>
        <v>356</v>
      </c>
      <c r="B152" s="91">
        <f>IF($A152="","",VLOOKUP($A152,'Annex 2 Designated EHV charges'!$A:$O,2,0))</f>
        <v>356</v>
      </c>
      <c r="C152" s="92">
        <f>IF($A152="","",VLOOKUP($A152,'Annex 2 Designated EHV charges'!$A:$O,3,0))</f>
        <v>1300035357009</v>
      </c>
      <c r="D152" s="91" t="str">
        <f>IF($A152="","",VLOOKUP($A152,'Annex 2 Designated EHV charges'!$A:$O,7,0))</f>
        <v>Rockwood Additives Ltd</v>
      </c>
      <c r="E152" s="96">
        <f>IFERROR(IF(VLOOKUP($A152,'Annex 2 Designated EHV charges'!$A:$O,9,FALSE)=0,"",VLOOKUP($A152,'Annex 2 Designated EHV charges'!$A:$O,9,FALSE)),"")</f>
        <v>0.17</v>
      </c>
      <c r="F152" s="97">
        <f>IFERROR(IF(VLOOKUP($A152,'Annex 2 Designated EHV charges'!$A:$O,10,FALSE)=0,"",VLOOKUP($A152,'Annex 2 Designated EHV charges'!$A:$O,10,FALSE)),"")</f>
        <v>42639.62</v>
      </c>
      <c r="G152" s="98">
        <f>IFERROR(IF(VLOOKUP($A152,'Annex 2 Designated EHV charges'!$A:$O,11,FALSE)=0,"",VLOOKUP($A152,'Annex 2 Designated EHV charges'!$A:$O,11,FALSE)),"")</f>
        <v>2.87</v>
      </c>
      <c r="H152" s="98">
        <f>IFERROR(IF(VLOOKUP($A152,'Annex 2 Designated EHV charges'!$A:$O,12,FALSE)=0,"",VLOOKUP($A152,'Annex 2 Designated EHV charges'!$A:$O,12,FALSE)),"")</f>
        <v>2.87</v>
      </c>
      <c r="I152" s="235" t="str">
        <f>'Annex 2 Designated EHV charges'!Q160</f>
        <v>See Annex 6</v>
      </c>
    </row>
    <row r="153" spans="1:9" x14ac:dyDescent="0.2">
      <c r="A153" s="91">
        <f t="array" ref="A153">IFERROR(INDEX('Annex 2 Designated EHV charges'!$A$11:$A$257, MATCH(0, IF(ISBLANK('Annex 2 Designated EHV charges'!$A$11:$A$257),1, COUNTIF(A$4:$A152, 'Annex 2 Designated EHV charges'!$A$11:$A$257)), 0)),"")</f>
        <v>358</v>
      </c>
      <c r="B153" s="91">
        <f>IF($A153="","",VLOOKUP($A153,'Annex 2 Designated EHV charges'!$A:$O,2,0))</f>
        <v>358</v>
      </c>
      <c r="C153" s="92">
        <f>IF($A153="","",VLOOKUP($A153,'Annex 2 Designated EHV charges'!$A:$O,3,0))</f>
        <v>1300035359600</v>
      </c>
      <c r="D153" s="91" t="str">
        <f>IF($A153="","",VLOOKUP($A153,'Annex 2 Designated EHV charges'!$A:$O,7,0))</f>
        <v>Greif Uk Ltd</v>
      </c>
      <c r="E153" s="96">
        <f>IFERROR(IF(VLOOKUP($A153,'Annex 2 Designated EHV charges'!$A:$O,9,FALSE)=0,"",VLOOKUP($A153,'Annex 2 Designated EHV charges'!$A:$O,9,FALSE)),"")</f>
        <v>0.435</v>
      </c>
      <c r="F153" s="97">
        <f>IFERROR(IF(VLOOKUP($A153,'Annex 2 Designated EHV charges'!$A:$O,10,FALSE)=0,"",VLOOKUP($A153,'Annex 2 Designated EHV charges'!$A:$O,10,FALSE)),"")</f>
        <v>15672.33</v>
      </c>
      <c r="G153" s="98">
        <f>IFERROR(IF(VLOOKUP($A153,'Annex 2 Designated EHV charges'!$A:$O,11,FALSE)=0,"",VLOOKUP($A153,'Annex 2 Designated EHV charges'!$A:$O,11,FALSE)),"")</f>
        <v>3.29</v>
      </c>
      <c r="H153" s="98">
        <f>IFERROR(IF(VLOOKUP($A153,'Annex 2 Designated EHV charges'!$A:$O,12,FALSE)=0,"",VLOOKUP($A153,'Annex 2 Designated EHV charges'!$A:$O,12,FALSE)),"")</f>
        <v>3.29</v>
      </c>
      <c r="I153" s="235"/>
    </row>
    <row r="154" spans="1:9" x14ac:dyDescent="0.2">
      <c r="A154" s="91">
        <f t="array" ref="A154">IFERROR(INDEX('Annex 2 Designated EHV charges'!$A$11:$A$257, MATCH(0, IF(ISBLANK('Annex 2 Designated EHV charges'!$A$11:$A$257),1, COUNTIF(A$4:$A153, 'Annex 2 Designated EHV charges'!$A$11:$A$257)), 0)),"")</f>
        <v>360</v>
      </c>
      <c r="B154" s="91">
        <f>IF($A154="","",VLOOKUP($A154,'Annex 2 Designated EHV charges'!$A:$O,2,0))</f>
        <v>360</v>
      </c>
      <c r="C154" s="92">
        <f>IF($A154="","",VLOOKUP($A154,'Annex 2 Designated EHV charges'!$A:$O,3,0))</f>
        <v>1300035359799</v>
      </c>
      <c r="D154" s="91" t="str">
        <f>IF($A154="","",VLOOKUP($A154,'Annex 2 Designated EHV charges'!$A:$O,7,0))</f>
        <v>Shell UK Limited</v>
      </c>
      <c r="E154" s="96">
        <f>IFERROR(IF(VLOOKUP($A154,'Annex 2 Designated EHV charges'!$A:$O,9,FALSE)=0,"",VLOOKUP($A154,'Annex 2 Designated EHV charges'!$A:$O,9,FALSE)),"")</f>
        <v>0.45100000000000001</v>
      </c>
      <c r="F154" s="97">
        <f>IFERROR(IF(VLOOKUP($A154,'Annex 2 Designated EHV charges'!$A:$O,10,FALSE)=0,"",VLOOKUP($A154,'Annex 2 Designated EHV charges'!$A:$O,10,FALSE)),"")</f>
        <v>15672.33</v>
      </c>
      <c r="G154" s="98">
        <f>IFERROR(IF(VLOOKUP($A154,'Annex 2 Designated EHV charges'!$A:$O,11,FALSE)=0,"",VLOOKUP($A154,'Annex 2 Designated EHV charges'!$A:$O,11,FALSE)),"")</f>
        <v>5.62</v>
      </c>
      <c r="H154" s="98">
        <f>IFERROR(IF(VLOOKUP($A154,'Annex 2 Designated EHV charges'!$A:$O,12,FALSE)=0,"",VLOOKUP($A154,'Annex 2 Designated EHV charges'!$A:$O,12,FALSE)),"")</f>
        <v>5.62</v>
      </c>
      <c r="I154" s="235"/>
    </row>
    <row r="155" spans="1:9" x14ac:dyDescent="0.2">
      <c r="A155" s="91">
        <f t="array" ref="A155">IFERROR(INDEX('Annex 2 Designated EHV charges'!$A$11:$A$257, MATCH(0, IF(ISBLANK('Annex 2 Designated EHV charges'!$A$11:$A$257),1, COUNTIF(A$4:$A154, 'Annex 2 Designated EHV charges'!$A$11:$A$257)), 0)),"")</f>
        <v>361</v>
      </c>
      <c r="B155" s="91">
        <f>IF($A155="","",VLOOKUP($A155,'Annex 2 Designated EHV charges'!$A:$O,2,0))</f>
        <v>361</v>
      </c>
      <c r="C155" s="92">
        <f>IF($A155="","",VLOOKUP($A155,'Annex 2 Designated EHV charges'!$A:$O,3,0))</f>
        <v>1300035359901</v>
      </c>
      <c r="D155" s="91" t="str">
        <f>IF($A155="","",VLOOKUP($A155,'Annex 2 Designated EHV charges'!$A:$O,7,0))</f>
        <v>Owens Corning UK</v>
      </c>
      <c r="E155" s="96">
        <f>IFERROR(IF(VLOOKUP($A155,'Annex 2 Designated EHV charges'!$A:$O,9,FALSE)=0,"",VLOOKUP($A155,'Annex 2 Designated EHV charges'!$A:$O,9,FALSE)),"")</f>
        <v>0.22500000000000001</v>
      </c>
      <c r="F155" s="97">
        <f>IFERROR(IF(VLOOKUP($A155,'Annex 2 Designated EHV charges'!$A:$O,10,FALSE)=0,"",VLOOKUP($A155,'Annex 2 Designated EHV charges'!$A:$O,10,FALSE)),"")</f>
        <v>15672.33</v>
      </c>
      <c r="G155" s="98">
        <f>IFERROR(IF(VLOOKUP($A155,'Annex 2 Designated EHV charges'!$A:$O,11,FALSE)=0,"",VLOOKUP($A155,'Annex 2 Designated EHV charges'!$A:$O,11,FALSE)),"")</f>
        <v>7.25</v>
      </c>
      <c r="H155" s="98">
        <f>IFERROR(IF(VLOOKUP($A155,'Annex 2 Designated EHV charges'!$A:$O,12,FALSE)=0,"",VLOOKUP($A155,'Annex 2 Designated EHV charges'!$A:$O,12,FALSE)),"")</f>
        <v>7.25</v>
      </c>
      <c r="I155" s="235"/>
    </row>
    <row r="156" spans="1:9" x14ac:dyDescent="0.2">
      <c r="A156" s="91">
        <f t="array" ref="A156">IFERROR(INDEX('Annex 2 Designated EHV charges'!$A$11:$A$257, MATCH(0, IF(ISBLANK('Annex 2 Designated EHV charges'!$A$11:$A$257),1, COUNTIF(A$4:$A155, 'Annex 2 Designated EHV charges'!$A$11:$A$257)), 0)),"")</f>
        <v>362</v>
      </c>
      <c r="B156" s="91">
        <f>IF($A156="","",VLOOKUP($A156,'Annex 2 Designated EHV charges'!$A:$O,2,0))</f>
        <v>362</v>
      </c>
      <c r="C156" s="92">
        <f>IF($A156="","",VLOOKUP($A156,'Annex 2 Designated EHV charges'!$A:$O,3,0))</f>
        <v>1300035360181</v>
      </c>
      <c r="D156" s="91" t="str">
        <f>IF($A156="","",VLOOKUP($A156,'Annex 2 Designated EHV charges'!$A:$O,7,0))</f>
        <v>Cadbury Schweppes Plc</v>
      </c>
      <c r="E156" s="96">
        <f>IFERROR(IF(VLOOKUP($A156,'Annex 2 Designated EHV charges'!$A:$O,9,FALSE)=0,"",VLOOKUP($A156,'Annex 2 Designated EHV charges'!$A:$O,9,FALSE)),"")</f>
        <v>0.32200000000000001</v>
      </c>
      <c r="F156" s="97">
        <f>IFERROR(IF(VLOOKUP($A156,'Annex 2 Designated EHV charges'!$A:$O,10,FALSE)=0,"",VLOOKUP($A156,'Annex 2 Designated EHV charges'!$A:$O,10,FALSE)),"")</f>
        <v>15672.33</v>
      </c>
      <c r="G156" s="98">
        <f>IFERROR(IF(VLOOKUP($A156,'Annex 2 Designated EHV charges'!$A:$O,11,FALSE)=0,"",VLOOKUP($A156,'Annex 2 Designated EHV charges'!$A:$O,11,FALSE)),"")</f>
        <v>6.45</v>
      </c>
      <c r="H156" s="98">
        <f>IFERROR(IF(VLOOKUP($A156,'Annex 2 Designated EHV charges'!$A:$O,12,FALSE)=0,"",VLOOKUP($A156,'Annex 2 Designated EHV charges'!$A:$O,12,FALSE)),"")</f>
        <v>6.45</v>
      </c>
      <c r="I156" s="235"/>
    </row>
    <row r="157" spans="1:9" x14ac:dyDescent="0.2">
      <c r="A157" s="91">
        <f t="array" ref="A157">IFERROR(INDEX('Annex 2 Designated EHV charges'!$A$11:$A$257, MATCH(0, IF(ISBLANK('Annex 2 Designated EHV charges'!$A$11:$A$257),1, COUNTIF(A$4:$A156, 'Annex 2 Designated EHV charges'!$A$11:$A$257)), 0)),"")</f>
        <v>363</v>
      </c>
      <c r="B157" s="91">
        <f>IF($A157="","",VLOOKUP($A157,'Annex 2 Designated EHV charges'!$A:$O,2,0))</f>
        <v>363</v>
      </c>
      <c r="C157" s="92">
        <f>IF($A157="","",VLOOKUP($A157,'Annex 2 Designated EHV charges'!$A:$O,3,0))</f>
        <v>1300035360580</v>
      </c>
      <c r="D157" s="91" t="str">
        <f>IF($A157="","",VLOOKUP($A157,'Annex 2 Designated EHV charges'!$A:$O,7,0))</f>
        <v>Kelloggs Company Of GB Ltd</v>
      </c>
      <c r="E157" s="96">
        <f>IFERROR(IF(VLOOKUP($A157,'Annex 2 Designated EHV charges'!$A:$O,9,FALSE)=0,"",VLOOKUP($A157,'Annex 2 Designated EHV charges'!$A:$O,9,FALSE)),"")</f>
        <v>0.79800000000000004</v>
      </c>
      <c r="F157" s="97">
        <f>IFERROR(IF(VLOOKUP($A157,'Annex 2 Designated EHV charges'!$A:$O,10,FALSE)=0,"",VLOOKUP($A157,'Annex 2 Designated EHV charges'!$A:$O,10,FALSE)),"")</f>
        <v>42639.62</v>
      </c>
      <c r="G157" s="98">
        <f>IFERROR(IF(VLOOKUP($A157,'Annex 2 Designated EHV charges'!$A:$O,11,FALSE)=0,"",VLOOKUP($A157,'Annex 2 Designated EHV charges'!$A:$O,11,FALSE)),"")</f>
        <v>5.01</v>
      </c>
      <c r="H157" s="98">
        <f>IFERROR(IF(VLOOKUP($A157,'Annex 2 Designated EHV charges'!$A:$O,12,FALSE)=0,"",VLOOKUP($A157,'Annex 2 Designated EHV charges'!$A:$O,12,FALSE)),"")</f>
        <v>5.01</v>
      </c>
      <c r="I157" s="235"/>
    </row>
    <row r="158" spans="1:9" x14ac:dyDescent="0.2">
      <c r="A158" s="91">
        <f t="array" ref="A158">IFERROR(INDEX('Annex 2 Designated EHV charges'!$A$11:$A$257, MATCH(0, IF(ISBLANK('Annex 2 Designated EHV charges'!$A$11:$A$257),1, COUNTIF(A$4:$A157, 'Annex 2 Designated EHV charges'!$A$11:$A$257)), 0)),"")</f>
        <v>364</v>
      </c>
      <c r="B158" s="91">
        <f>IF($A158="","",VLOOKUP($A158,'Annex 2 Designated EHV charges'!$A:$O,2,0))</f>
        <v>364</v>
      </c>
      <c r="C158" s="92">
        <f>IF($A158="","",VLOOKUP($A158,'Annex 2 Designated EHV charges'!$A:$O,3,0))</f>
        <v>1300035360679</v>
      </c>
      <c r="D158" s="91" t="str">
        <f>IF($A158="","",VLOOKUP($A158,'Annex 2 Designated EHV charges'!$A:$O,7,0))</f>
        <v>Bryn Lane Properties Llp</v>
      </c>
      <c r="E158" s="96">
        <f>IFERROR(IF(VLOOKUP($A158,'Annex 2 Designated EHV charges'!$A:$O,9,FALSE)=0,"",VLOOKUP($A158,'Annex 2 Designated EHV charges'!$A:$O,9,FALSE)),"")</f>
        <v>0.72899999999999998</v>
      </c>
      <c r="F158" s="97">
        <f>IFERROR(IF(VLOOKUP($A158,'Annex 2 Designated EHV charges'!$A:$O,10,FALSE)=0,"",VLOOKUP($A158,'Annex 2 Designated EHV charges'!$A:$O,10,FALSE)),"")</f>
        <v>17091.96</v>
      </c>
      <c r="G158" s="98">
        <f>IFERROR(IF(VLOOKUP($A158,'Annex 2 Designated EHV charges'!$A:$O,11,FALSE)=0,"",VLOOKUP($A158,'Annex 2 Designated EHV charges'!$A:$O,11,FALSE)),"")</f>
        <v>1.77</v>
      </c>
      <c r="H158" s="98">
        <f>IFERROR(IF(VLOOKUP($A158,'Annex 2 Designated EHV charges'!$A:$O,12,FALSE)=0,"",VLOOKUP($A158,'Annex 2 Designated EHV charges'!$A:$O,12,FALSE)),"")</f>
        <v>1.77</v>
      </c>
      <c r="I158" s="235"/>
    </row>
    <row r="159" spans="1:9" x14ac:dyDescent="0.2">
      <c r="A159" s="91">
        <f t="array" ref="A159">IFERROR(INDEX('Annex 2 Designated EHV charges'!$A$11:$A$257, MATCH(0, IF(ISBLANK('Annex 2 Designated EHV charges'!$A$11:$A$257),1, COUNTIF(A$4:$A158, 'Annex 2 Designated EHV charges'!$A$11:$A$257)), 0)),"")</f>
        <v>365</v>
      </c>
      <c r="B159" s="91">
        <f>IF($A159="","",VLOOKUP($A159,'Annex 2 Designated EHV charges'!$A:$O,2,0))</f>
        <v>365</v>
      </c>
      <c r="C159" s="92">
        <f>IF($A159="","",VLOOKUP($A159,'Annex 2 Designated EHV charges'!$A:$O,3,0))</f>
        <v>1300035360688</v>
      </c>
      <c r="D159" s="91" t="str">
        <f>IF($A159="","",VLOOKUP($A159,'Annex 2 Designated EHV charges'!$A:$O,7,0))</f>
        <v>BICC Wrexham</v>
      </c>
      <c r="E159" s="96">
        <f>IFERROR(IF(VLOOKUP($A159,'Annex 2 Designated EHV charges'!$A:$O,9,FALSE)=0,"",VLOOKUP($A159,'Annex 2 Designated EHV charges'!$A:$O,9,FALSE)),"")</f>
        <v>0.85599999999999998</v>
      </c>
      <c r="F159" s="97">
        <f>IFERROR(IF(VLOOKUP($A159,'Annex 2 Designated EHV charges'!$A:$O,10,FALSE)=0,"",VLOOKUP($A159,'Annex 2 Designated EHV charges'!$A:$O,10,FALSE)),"")</f>
        <v>42639.62</v>
      </c>
      <c r="G159" s="98">
        <f>IFERROR(IF(VLOOKUP($A159,'Annex 2 Designated EHV charges'!$A:$O,11,FALSE)=0,"",VLOOKUP($A159,'Annex 2 Designated EHV charges'!$A:$O,11,FALSE)),"")</f>
        <v>3.75</v>
      </c>
      <c r="H159" s="98">
        <f>IFERROR(IF(VLOOKUP($A159,'Annex 2 Designated EHV charges'!$A:$O,12,FALSE)=0,"",VLOOKUP($A159,'Annex 2 Designated EHV charges'!$A:$O,12,FALSE)),"")</f>
        <v>3.75</v>
      </c>
      <c r="I159" s="235"/>
    </row>
    <row r="160" spans="1:9" x14ac:dyDescent="0.2">
      <c r="A160" s="91">
        <f t="array" ref="A160">IFERROR(INDEX('Annex 2 Designated EHV charges'!$A$11:$A$257, MATCH(0, IF(ISBLANK('Annex 2 Designated EHV charges'!$A$11:$A$257),1, COUNTIF(A$4:$A159, 'Annex 2 Designated EHV charges'!$A$11:$A$257)), 0)),"")</f>
        <v>366</v>
      </c>
      <c r="B160" s="91">
        <f>IF($A160="","",VLOOKUP($A160,'Annex 2 Designated EHV charges'!$A:$O,2,0))</f>
        <v>366</v>
      </c>
      <c r="C160" s="92">
        <f>IF($A160="","",VLOOKUP($A160,'Annex 2 Designated EHV charges'!$A:$O,3,0))</f>
        <v>1300035361130</v>
      </c>
      <c r="D160" s="91" t="str">
        <f>IF($A160="","",VLOOKUP($A160,'Annex 2 Designated EHV charges'!$A:$O,7,0))</f>
        <v>M&amp;S Financial Services</v>
      </c>
      <c r="E160" s="96">
        <f>IFERROR(IF(VLOOKUP($A160,'Annex 2 Designated EHV charges'!$A:$O,9,FALSE)=0,"",VLOOKUP($A160,'Annex 2 Designated EHV charges'!$A:$O,9,FALSE)),"")</f>
        <v>1.103</v>
      </c>
      <c r="F160" s="97">
        <f>IFERROR(IF(VLOOKUP($A160,'Annex 2 Designated EHV charges'!$A:$O,10,FALSE)=0,"",VLOOKUP($A160,'Annex 2 Designated EHV charges'!$A:$O,10,FALSE)),"")</f>
        <v>15672.33</v>
      </c>
      <c r="G160" s="98">
        <f>IFERROR(IF(VLOOKUP($A160,'Annex 2 Designated EHV charges'!$A:$O,11,FALSE)=0,"",VLOOKUP($A160,'Annex 2 Designated EHV charges'!$A:$O,11,FALSE)),"")</f>
        <v>3.5</v>
      </c>
      <c r="H160" s="98">
        <f>IFERROR(IF(VLOOKUP($A160,'Annex 2 Designated EHV charges'!$A:$O,12,FALSE)=0,"",VLOOKUP($A160,'Annex 2 Designated EHV charges'!$A:$O,12,FALSE)),"")</f>
        <v>3.5</v>
      </c>
      <c r="I160" s="235"/>
    </row>
    <row r="161" spans="1:9" x14ac:dyDescent="0.2">
      <c r="A161" s="91">
        <f t="array" ref="A161">IFERROR(INDEX('Annex 2 Designated EHV charges'!$A$11:$A$257, MATCH(0, IF(ISBLANK('Annex 2 Designated EHV charges'!$A$11:$A$257),1, COUNTIF(A$4:$A160, 'Annex 2 Designated EHV charges'!$A$11:$A$257)), 0)),"")</f>
        <v>367</v>
      </c>
      <c r="B161" s="91">
        <f>IF($A161="","",VLOOKUP($A161,'Annex 2 Designated EHV charges'!$A:$O,2,0))</f>
        <v>367</v>
      </c>
      <c r="C161" s="92">
        <f>IF($A161="","",VLOOKUP($A161,'Annex 2 Designated EHV charges'!$A:$O,3,0))</f>
        <v>1300035361812</v>
      </c>
      <c r="D161" s="91" t="str">
        <f>IF($A161="","",VLOOKUP($A161,'Annex 2 Designated EHV charges'!$A:$O,7,0))</f>
        <v>Element Six Production Ltd</v>
      </c>
      <c r="E161" s="96">
        <f>IFERROR(IF(VLOOKUP($A161,'Annex 2 Designated EHV charges'!$A:$O,9,FALSE)=0,"",VLOOKUP($A161,'Annex 2 Designated EHV charges'!$A:$O,9,FALSE)),"")</f>
        <v>0.23100000000000001</v>
      </c>
      <c r="F161" s="97">
        <f>IFERROR(IF(VLOOKUP($A161,'Annex 2 Designated EHV charges'!$A:$O,10,FALSE)=0,"",VLOOKUP($A161,'Annex 2 Designated EHV charges'!$A:$O,10,FALSE)),"")</f>
        <v>15672.33</v>
      </c>
      <c r="G161" s="98">
        <f>IFERROR(IF(VLOOKUP($A161,'Annex 2 Designated EHV charges'!$A:$O,11,FALSE)=0,"",VLOOKUP($A161,'Annex 2 Designated EHV charges'!$A:$O,11,FALSE)),"")</f>
        <v>2.4900000000000002</v>
      </c>
      <c r="H161" s="98">
        <f>IFERROR(IF(VLOOKUP($A161,'Annex 2 Designated EHV charges'!$A:$O,12,FALSE)=0,"",VLOOKUP($A161,'Annex 2 Designated EHV charges'!$A:$O,12,FALSE)),"")</f>
        <v>2.4900000000000002</v>
      </c>
      <c r="I161" s="235"/>
    </row>
    <row r="162" spans="1:9" x14ac:dyDescent="0.2">
      <c r="A162" s="91">
        <f t="array" ref="A162">IFERROR(INDEX('Annex 2 Designated EHV charges'!$A$11:$A$257, MATCH(0, IF(ISBLANK('Annex 2 Designated EHV charges'!$A$11:$A$257),1, COUNTIF(A$4:$A161, 'Annex 2 Designated EHV charges'!$A$11:$A$257)), 0)),"")</f>
        <v>368</v>
      </c>
      <c r="B162" s="91">
        <f>IF($A162="","",VLOOKUP($A162,'Annex 2 Designated EHV charges'!$A:$O,2,0))</f>
        <v>368</v>
      </c>
      <c r="C162" s="92">
        <f>IF($A162="","",VLOOKUP($A162,'Annex 2 Designated EHV charges'!$A:$O,3,0))</f>
        <v>1300035361983</v>
      </c>
      <c r="D162" s="91" t="str">
        <f>IF($A162="","",VLOOKUP($A162,'Annex 2 Designated EHV charges'!$A:$O,7,0))</f>
        <v>Barry Callebaut (Uk) Ltd</v>
      </c>
      <c r="E162" s="96">
        <f>IFERROR(IF(VLOOKUP($A162,'Annex 2 Designated EHV charges'!$A:$O,9,FALSE)=0,"",VLOOKUP($A162,'Annex 2 Designated EHV charges'!$A:$O,9,FALSE)),"")</f>
        <v>1.1299999999999999</v>
      </c>
      <c r="F162" s="97">
        <f>IFERROR(IF(VLOOKUP($A162,'Annex 2 Designated EHV charges'!$A:$O,10,FALSE)=0,"",VLOOKUP($A162,'Annex 2 Designated EHV charges'!$A:$O,10,FALSE)),"")</f>
        <v>15672.33</v>
      </c>
      <c r="G162" s="98">
        <f>IFERROR(IF(VLOOKUP($A162,'Annex 2 Designated EHV charges'!$A:$O,11,FALSE)=0,"",VLOOKUP($A162,'Annex 2 Designated EHV charges'!$A:$O,11,FALSE)),"")</f>
        <v>1.97</v>
      </c>
      <c r="H162" s="98">
        <f>IFERROR(IF(VLOOKUP($A162,'Annex 2 Designated EHV charges'!$A:$O,12,FALSE)=0,"",VLOOKUP($A162,'Annex 2 Designated EHV charges'!$A:$O,12,FALSE)),"")</f>
        <v>1.97</v>
      </c>
      <c r="I162" s="235"/>
    </row>
    <row r="163" spans="1:9" x14ac:dyDescent="0.2">
      <c r="A163" s="91">
        <f t="array" ref="A163">IFERROR(INDEX('Annex 2 Designated EHV charges'!$A$11:$A$257, MATCH(0, IF(ISBLANK('Annex 2 Designated EHV charges'!$A$11:$A$257),1, COUNTIF(A$4:$A162, 'Annex 2 Designated EHV charges'!$A$11:$A$257)), 0)),"")</f>
        <v>369</v>
      </c>
      <c r="B163" s="91">
        <f>IF($A163="","",VLOOKUP($A163,'Annex 2 Designated EHV charges'!$A:$O,2,0))</f>
        <v>369</v>
      </c>
      <c r="C163" s="92">
        <f>IF($A163="","",VLOOKUP($A163,'Annex 2 Designated EHV charges'!$A:$O,3,0))</f>
        <v>1300035362295</v>
      </c>
      <c r="D163" s="91" t="str">
        <f>IF($A163="","",VLOOKUP($A163,'Annex 2 Designated EHV charges'!$A:$O,7,0))</f>
        <v>Caparo Steel Products Ltd</v>
      </c>
      <c r="E163" s="96">
        <f>IFERROR(IF(VLOOKUP($A163,'Annex 2 Designated EHV charges'!$A:$O,9,FALSE)=0,"",VLOOKUP($A163,'Annex 2 Designated EHV charges'!$A:$O,9,FALSE)),"")</f>
        <v>0.76100000000000001</v>
      </c>
      <c r="F163" s="97">
        <f>IFERROR(IF(VLOOKUP($A163,'Annex 2 Designated EHV charges'!$A:$O,10,FALSE)=0,"",VLOOKUP($A163,'Annex 2 Designated EHV charges'!$A:$O,10,FALSE)),"")</f>
        <v>15672.33</v>
      </c>
      <c r="G163" s="98">
        <f>IFERROR(IF(VLOOKUP($A163,'Annex 2 Designated EHV charges'!$A:$O,11,FALSE)=0,"",VLOOKUP($A163,'Annex 2 Designated EHV charges'!$A:$O,11,FALSE)),"")</f>
        <v>2.69</v>
      </c>
      <c r="H163" s="98">
        <f>IFERROR(IF(VLOOKUP($A163,'Annex 2 Designated EHV charges'!$A:$O,12,FALSE)=0,"",VLOOKUP($A163,'Annex 2 Designated EHV charges'!$A:$O,12,FALSE)),"")</f>
        <v>2.69</v>
      </c>
      <c r="I163" s="235"/>
    </row>
    <row r="164" spans="1:9" x14ac:dyDescent="0.2">
      <c r="A164" s="91">
        <f t="array" ref="A164">IFERROR(INDEX('Annex 2 Designated EHV charges'!$A$11:$A$257, MATCH(0, IF(ISBLANK('Annex 2 Designated EHV charges'!$A$11:$A$257),1, COUNTIF(A$4:$A163, 'Annex 2 Designated EHV charges'!$A$11:$A$257)), 0)),"")</f>
        <v>370</v>
      </c>
      <c r="B164" s="91">
        <f>IF($A164="","",VLOOKUP($A164,'Annex 2 Designated EHV charges'!$A:$O,2,0))</f>
        <v>370</v>
      </c>
      <c r="C164" s="92">
        <f>IF($A164="","",VLOOKUP($A164,'Annex 2 Designated EHV charges'!$A:$O,3,0))</f>
        <v>1300035362700</v>
      </c>
      <c r="D164" s="91" t="str">
        <f>IF($A164="","",VLOOKUP($A164,'Annex 2 Designated EHV charges'!$A:$O,7,0))</f>
        <v>Thermal Ceramics Ltd</v>
      </c>
      <c r="E164" s="96">
        <f>IFERROR(IF(VLOOKUP($A164,'Annex 2 Designated EHV charges'!$A:$O,9,FALSE)=0,"",VLOOKUP($A164,'Annex 2 Designated EHV charges'!$A:$O,9,FALSE)),"")</f>
        <v>0.30399999999999999</v>
      </c>
      <c r="F164" s="97">
        <f>IFERROR(IF(VLOOKUP($A164,'Annex 2 Designated EHV charges'!$A:$O,10,FALSE)=0,"",VLOOKUP($A164,'Annex 2 Designated EHV charges'!$A:$O,10,FALSE)),"")</f>
        <v>15672.33</v>
      </c>
      <c r="G164" s="98">
        <f>IFERROR(IF(VLOOKUP($A164,'Annex 2 Designated EHV charges'!$A:$O,11,FALSE)=0,"",VLOOKUP($A164,'Annex 2 Designated EHV charges'!$A:$O,11,FALSE)),"")</f>
        <v>1.75</v>
      </c>
      <c r="H164" s="98">
        <f>IFERROR(IF(VLOOKUP($A164,'Annex 2 Designated EHV charges'!$A:$O,12,FALSE)=0,"",VLOOKUP($A164,'Annex 2 Designated EHV charges'!$A:$O,12,FALSE)),"")</f>
        <v>1.75</v>
      </c>
      <c r="I164" s="235"/>
    </row>
    <row r="165" spans="1:9" x14ac:dyDescent="0.2">
      <c r="A165" s="91">
        <f t="array" ref="A165">IFERROR(INDEX('Annex 2 Designated EHV charges'!$A$11:$A$257, MATCH(0, IF(ISBLANK('Annex 2 Designated EHV charges'!$A$11:$A$257),1, COUNTIF(A$4:$A164, 'Annex 2 Designated EHV charges'!$A$11:$A$257)), 0)),"")</f>
        <v>371</v>
      </c>
      <c r="B165" s="91">
        <f>IF($A165="","",VLOOKUP($A165,'Annex 2 Designated EHV charges'!$A:$O,2,0))</f>
        <v>371</v>
      </c>
      <c r="C165" s="92">
        <f>IF($A165="","",VLOOKUP($A165,'Annex 2 Designated EHV charges'!$A:$O,3,0))</f>
        <v>1300035362904</v>
      </c>
      <c r="D165" s="91" t="str">
        <f>IF($A165="","",VLOOKUP($A165,'Annex 2 Designated EHV charges'!$A:$O,7,0))</f>
        <v>Egerton Dock</v>
      </c>
      <c r="E165" s="96">
        <f>IFERROR(IF(VLOOKUP($A165,'Annex 2 Designated EHV charges'!$A:$O,9,FALSE)=0,"",VLOOKUP($A165,'Annex 2 Designated EHV charges'!$A:$O,9,FALSE)),"")</f>
        <v>3.87</v>
      </c>
      <c r="F165" s="97">
        <f>IFERROR(IF(VLOOKUP($A165,'Annex 2 Designated EHV charges'!$A:$O,10,FALSE)=0,"",VLOOKUP($A165,'Annex 2 Designated EHV charges'!$A:$O,10,FALSE)),"")</f>
        <v>24219.83</v>
      </c>
      <c r="G165" s="98" t="str">
        <f>IFERROR(IF(VLOOKUP($A165,'Annex 2 Designated EHV charges'!$A:$O,11,FALSE)=0,"",VLOOKUP($A165,'Annex 2 Designated EHV charges'!$A:$O,11,FALSE)),"")</f>
        <v>-</v>
      </c>
      <c r="H165" s="98" t="str">
        <f>IFERROR(IF(VLOOKUP($A165,'Annex 2 Designated EHV charges'!$A:$O,12,FALSE)=0,"",VLOOKUP($A165,'Annex 2 Designated EHV charges'!$A:$O,12,FALSE)),"")</f>
        <v>-</v>
      </c>
      <c r="I165" s="235"/>
    </row>
    <row r="166" spans="1:9" x14ac:dyDescent="0.2">
      <c r="A166" s="91">
        <f t="array" ref="A166">IFERROR(INDEX('Annex 2 Designated EHV charges'!$A$11:$A$257, MATCH(0, IF(ISBLANK('Annex 2 Designated EHV charges'!$A$11:$A$257),1, COUNTIF(A$4:$A165, 'Annex 2 Designated EHV charges'!$A$11:$A$257)), 0)),"")</f>
        <v>372</v>
      </c>
      <c r="B166" s="91">
        <f>IF($A166="","",VLOOKUP($A166,'Annex 2 Designated EHV charges'!$A:$O,2,0))</f>
        <v>372</v>
      </c>
      <c r="C166" s="92">
        <f>IF($A166="","",VLOOKUP($A166,'Annex 2 Designated EHV charges'!$A:$O,3,0))</f>
        <v>1300035362978</v>
      </c>
      <c r="D166" s="91" t="str">
        <f>IF($A166="","",VLOOKUP($A166,'Annex 2 Designated EHV charges'!$A:$O,7,0))</f>
        <v>Shell UK</v>
      </c>
      <c r="E166" s="96">
        <f>IFERROR(IF(VLOOKUP($A166,'Annex 2 Designated EHV charges'!$A:$O,9,FALSE)=0,"",VLOOKUP($A166,'Annex 2 Designated EHV charges'!$A:$O,9,FALSE)),"")</f>
        <v>4.1870000000000003</v>
      </c>
      <c r="F166" s="97">
        <f>IFERROR(IF(VLOOKUP($A166,'Annex 2 Designated EHV charges'!$A:$O,10,FALSE)=0,"",VLOOKUP($A166,'Annex 2 Designated EHV charges'!$A:$O,10,FALSE)),"")</f>
        <v>42639.62</v>
      </c>
      <c r="G166" s="98">
        <f>IFERROR(IF(VLOOKUP($A166,'Annex 2 Designated EHV charges'!$A:$O,11,FALSE)=0,"",VLOOKUP($A166,'Annex 2 Designated EHV charges'!$A:$O,11,FALSE)),"")</f>
        <v>3.14</v>
      </c>
      <c r="H166" s="98">
        <f>IFERROR(IF(VLOOKUP($A166,'Annex 2 Designated EHV charges'!$A:$O,12,FALSE)=0,"",VLOOKUP($A166,'Annex 2 Designated EHV charges'!$A:$O,12,FALSE)),"")</f>
        <v>3.14</v>
      </c>
      <c r="I166" s="235"/>
    </row>
    <row r="167" spans="1:9" x14ac:dyDescent="0.2">
      <c r="A167" s="91">
        <f t="array" ref="A167">IFERROR(INDEX('Annex 2 Designated EHV charges'!$A$11:$A$257, MATCH(0, IF(ISBLANK('Annex 2 Designated EHV charges'!$A$11:$A$257),1, COUNTIF(A$4:$A166, 'Annex 2 Designated EHV charges'!$A$11:$A$257)), 0)),"")</f>
        <v>375</v>
      </c>
      <c r="B167" s="91">
        <f>IF($A167="","",VLOOKUP($A167,'Annex 2 Designated EHV charges'!$A:$O,2,0))</f>
        <v>375</v>
      </c>
      <c r="C167" s="92">
        <f>IF($A167="","",VLOOKUP($A167,'Annex 2 Designated EHV charges'!$A:$O,3,0))</f>
        <v>1300035363225</v>
      </c>
      <c r="D167" s="91" t="str">
        <f>IF($A167="","",VLOOKUP($A167,'Annex 2 Designated EHV charges'!$A:$O,7,0))</f>
        <v>Unilever UK</v>
      </c>
      <c r="E167" s="96" t="str">
        <f>IFERROR(IF(VLOOKUP($A167,'Annex 2 Designated EHV charges'!$A:$O,9,FALSE)=0,"",VLOOKUP($A167,'Annex 2 Designated EHV charges'!$A:$O,9,FALSE)),"")</f>
        <v>-</v>
      </c>
      <c r="F167" s="97">
        <f>IFERROR(IF(VLOOKUP($A167,'Annex 2 Designated EHV charges'!$A:$O,10,FALSE)=0,"",VLOOKUP($A167,'Annex 2 Designated EHV charges'!$A:$O,10,FALSE)),"")</f>
        <v>42639.62</v>
      </c>
      <c r="G167" s="98">
        <f>IFERROR(IF(VLOOKUP($A167,'Annex 2 Designated EHV charges'!$A:$O,11,FALSE)=0,"",VLOOKUP($A167,'Annex 2 Designated EHV charges'!$A:$O,11,FALSE)),"")</f>
        <v>1.93</v>
      </c>
      <c r="H167" s="98">
        <f>IFERROR(IF(VLOOKUP($A167,'Annex 2 Designated EHV charges'!$A:$O,12,FALSE)=0,"",VLOOKUP($A167,'Annex 2 Designated EHV charges'!$A:$O,12,FALSE)),"")</f>
        <v>1.93</v>
      </c>
      <c r="I167" s="235"/>
    </row>
    <row r="168" spans="1:9" x14ac:dyDescent="0.2">
      <c r="A168" s="91">
        <f t="array" ref="A168">IFERROR(INDEX('Annex 2 Designated EHV charges'!$A$11:$A$257, MATCH(0, IF(ISBLANK('Annex 2 Designated EHV charges'!$A$11:$A$257),1, COUNTIF(A$4:$A167, 'Annex 2 Designated EHV charges'!$A$11:$A$257)), 0)),"")</f>
        <v>376</v>
      </c>
      <c r="B168" s="91">
        <f>IF($A168="","",VLOOKUP($A168,'Annex 2 Designated EHV charges'!$A:$O,2,0))</f>
        <v>376</v>
      </c>
      <c r="C168" s="92">
        <f>IF($A168="","",VLOOKUP($A168,'Annex 2 Designated EHV charges'!$A:$O,3,0))</f>
        <v>1300035363252</v>
      </c>
      <c r="D168" s="91" t="str">
        <f>IF($A168="","",VLOOKUP($A168,'Annex 2 Designated EHV charges'!$A:$O,7,0))</f>
        <v>Champion Properties LLP</v>
      </c>
      <c r="E168" s="96">
        <f>IFERROR(IF(VLOOKUP($A168,'Annex 2 Designated EHV charges'!$A:$O,9,FALSE)=0,"",VLOOKUP($A168,'Annex 2 Designated EHV charges'!$A:$O,9,FALSE)),"")</f>
        <v>0.56100000000000005</v>
      </c>
      <c r="F168" s="97">
        <f>IFERROR(IF(VLOOKUP($A168,'Annex 2 Designated EHV charges'!$A:$O,10,FALSE)=0,"",VLOOKUP($A168,'Annex 2 Designated EHV charges'!$A:$O,10,FALSE)),"")</f>
        <v>15672.33</v>
      </c>
      <c r="G168" s="98">
        <f>IFERROR(IF(VLOOKUP($A168,'Annex 2 Designated EHV charges'!$A:$O,11,FALSE)=0,"",VLOOKUP($A168,'Annex 2 Designated EHV charges'!$A:$O,11,FALSE)),"")</f>
        <v>4.88</v>
      </c>
      <c r="H168" s="98">
        <f>IFERROR(IF(VLOOKUP($A168,'Annex 2 Designated EHV charges'!$A:$O,12,FALSE)=0,"",VLOOKUP($A168,'Annex 2 Designated EHV charges'!$A:$O,12,FALSE)),"")</f>
        <v>4.88</v>
      </c>
      <c r="I168" s="235"/>
    </row>
    <row r="169" spans="1:9" x14ac:dyDescent="0.2">
      <c r="A169" s="91">
        <f t="array" ref="A169">IFERROR(INDEX('Annex 2 Designated EHV charges'!$A$11:$A$257, MATCH(0, IF(ISBLANK('Annex 2 Designated EHV charges'!$A$11:$A$257),1, COUNTIF(A$4:$A168, 'Annex 2 Designated EHV charges'!$A$11:$A$257)), 0)),"")</f>
        <v>377</v>
      </c>
      <c r="B169" s="91">
        <f>IF($A169="","",VLOOKUP($A169,'Annex 2 Designated EHV charges'!$A:$O,2,0))</f>
        <v>377</v>
      </c>
      <c r="C169" s="92">
        <f>IF($A169="","",VLOOKUP($A169,'Annex 2 Designated EHV charges'!$A:$O,3,0))</f>
        <v>1300035363883</v>
      </c>
      <c r="D169" s="91" t="str">
        <f>IF($A169="","",VLOOKUP($A169,'Annex 2 Designated EHV charges'!$A:$O,7,0))</f>
        <v>Nestle UK Ltd</v>
      </c>
      <c r="E169" s="96" t="str">
        <f>IFERROR(IF(VLOOKUP($A169,'Annex 2 Designated EHV charges'!$A:$O,9,FALSE)=0,"",VLOOKUP($A169,'Annex 2 Designated EHV charges'!$A:$O,9,FALSE)),"")</f>
        <v>-</v>
      </c>
      <c r="F169" s="97">
        <f>IFERROR(IF(VLOOKUP($A169,'Annex 2 Designated EHV charges'!$A:$O,10,FALSE)=0,"",VLOOKUP($A169,'Annex 2 Designated EHV charges'!$A:$O,10,FALSE)),"")</f>
        <v>42483.97</v>
      </c>
      <c r="G169" s="98">
        <f>IFERROR(IF(VLOOKUP($A169,'Annex 2 Designated EHV charges'!$A:$O,11,FALSE)=0,"",VLOOKUP($A169,'Annex 2 Designated EHV charges'!$A:$O,11,FALSE)),"")</f>
        <v>1.46</v>
      </c>
      <c r="H169" s="98">
        <f>IFERROR(IF(VLOOKUP($A169,'Annex 2 Designated EHV charges'!$A:$O,12,FALSE)=0,"",VLOOKUP($A169,'Annex 2 Designated EHV charges'!$A:$O,12,FALSE)),"")</f>
        <v>1.46</v>
      </c>
      <c r="I169" s="235"/>
    </row>
    <row r="170" spans="1:9" x14ac:dyDescent="0.2">
      <c r="A170" s="91">
        <f t="array" ref="A170">IFERROR(INDEX('Annex 2 Designated EHV charges'!$A$11:$A$257, MATCH(0, IF(ISBLANK('Annex 2 Designated EHV charges'!$A$11:$A$257),1, COUNTIF(A$4:$A169, 'Annex 2 Designated EHV charges'!$A$11:$A$257)), 0)),"")</f>
        <v>378</v>
      </c>
      <c r="B170" s="91">
        <f>IF($A170="","",VLOOKUP($A170,'Annex 2 Designated EHV charges'!$A:$O,2,0))</f>
        <v>378</v>
      </c>
      <c r="C170" s="92">
        <f>IF($A170="","",VLOOKUP($A170,'Annex 2 Designated EHV charges'!$A:$O,3,0))</f>
        <v>1300035364060</v>
      </c>
      <c r="D170" s="91" t="str">
        <f>IF($A170="","",VLOOKUP($A170,'Annex 2 Designated EHV charges'!$A:$O,7,0))</f>
        <v>A&amp;P Falmouth Ltd</v>
      </c>
      <c r="E170" s="96">
        <f>IFERROR(IF(VLOOKUP($A170,'Annex 2 Designated EHV charges'!$A:$O,9,FALSE)=0,"",VLOOKUP($A170,'Annex 2 Designated EHV charges'!$A:$O,9,FALSE)),"")</f>
        <v>3.8740000000000001</v>
      </c>
      <c r="F170" s="97">
        <f>IFERROR(IF(VLOOKUP($A170,'Annex 2 Designated EHV charges'!$A:$O,10,FALSE)=0,"",VLOOKUP($A170,'Annex 2 Designated EHV charges'!$A:$O,10,FALSE)),"")</f>
        <v>18511.59</v>
      </c>
      <c r="G170" s="98">
        <f>IFERROR(IF(VLOOKUP($A170,'Annex 2 Designated EHV charges'!$A:$O,11,FALSE)=0,"",VLOOKUP($A170,'Annex 2 Designated EHV charges'!$A:$O,11,FALSE)),"")</f>
        <v>5.33</v>
      </c>
      <c r="H170" s="98">
        <f>IFERROR(IF(VLOOKUP($A170,'Annex 2 Designated EHV charges'!$A:$O,12,FALSE)=0,"",VLOOKUP($A170,'Annex 2 Designated EHV charges'!$A:$O,12,FALSE)),"")</f>
        <v>5.33</v>
      </c>
      <c r="I170" s="235"/>
    </row>
    <row r="171" spans="1:9" x14ac:dyDescent="0.2">
      <c r="A171" s="91">
        <f t="array" ref="A171">IFERROR(INDEX('Annex 2 Designated EHV charges'!$A$11:$A$257, MATCH(0, IF(ISBLANK('Annex 2 Designated EHV charges'!$A$11:$A$257),1, COUNTIF(A$4:$A170, 'Annex 2 Designated EHV charges'!$A$11:$A$257)), 0)),"")</f>
        <v>379</v>
      </c>
      <c r="B171" s="91">
        <f>IF($A171="","",VLOOKUP($A171,'Annex 2 Designated EHV charges'!$A:$O,2,0))</f>
        <v>379</v>
      </c>
      <c r="C171" s="92">
        <f>IF($A171="","",VLOOKUP($A171,'Annex 2 Designated EHV charges'!$A:$O,3,0))</f>
        <v>1300035364177</v>
      </c>
      <c r="D171" s="91" t="str">
        <f>IF($A171="","",VLOOKUP($A171,'Annex 2 Designated EHV charges'!$A:$O,7,0))</f>
        <v>Barclays Bank Plc</v>
      </c>
      <c r="E171" s="96">
        <f>IFERROR(IF(VLOOKUP($A171,'Annex 2 Designated EHV charges'!$A:$O,9,FALSE)=0,"",VLOOKUP($A171,'Annex 2 Designated EHV charges'!$A:$O,9,FALSE)),"")</f>
        <v>0.19400000000000001</v>
      </c>
      <c r="F171" s="97">
        <f>IFERROR(IF(VLOOKUP($A171,'Annex 2 Designated EHV charges'!$A:$O,10,FALSE)=0,"",VLOOKUP($A171,'Annex 2 Designated EHV charges'!$A:$O,10,FALSE)),"")</f>
        <v>15672.33</v>
      </c>
      <c r="G171" s="98">
        <f>IFERROR(IF(VLOOKUP($A171,'Annex 2 Designated EHV charges'!$A:$O,11,FALSE)=0,"",VLOOKUP($A171,'Annex 2 Designated EHV charges'!$A:$O,11,FALSE)),"")</f>
        <v>4.17</v>
      </c>
      <c r="H171" s="98">
        <f>IFERROR(IF(VLOOKUP($A171,'Annex 2 Designated EHV charges'!$A:$O,12,FALSE)=0,"",VLOOKUP($A171,'Annex 2 Designated EHV charges'!$A:$O,12,FALSE)),"")</f>
        <v>4.17</v>
      </c>
      <c r="I171" s="235"/>
    </row>
    <row r="172" spans="1:9" x14ac:dyDescent="0.2">
      <c r="A172" s="91">
        <f t="array" ref="A172">IFERROR(INDEX('Annex 2 Designated EHV charges'!$A$11:$A$257, MATCH(0, IF(ISBLANK('Annex 2 Designated EHV charges'!$A$11:$A$257),1, COUNTIF(A$4:$A171, 'Annex 2 Designated EHV charges'!$A$11:$A$257)), 0)),"")</f>
        <v>380</v>
      </c>
      <c r="B172" s="91">
        <f>IF($A172="","",VLOOKUP($A172,'Annex 2 Designated EHV charges'!$A:$O,2,0))</f>
        <v>380</v>
      </c>
      <c r="C172" s="92">
        <f>IF($A172="","",VLOOKUP($A172,'Annex 2 Designated EHV charges'!$A:$O,3,0))</f>
        <v>1300035364256</v>
      </c>
      <c r="D172" s="91" t="str">
        <f>IF($A172="","",VLOOKUP($A172,'Annex 2 Designated EHV charges'!$A:$O,7,0))</f>
        <v>Harman Technology Limited</v>
      </c>
      <c r="E172" s="96">
        <f>IFERROR(IF(VLOOKUP($A172,'Annex 2 Designated EHV charges'!$A:$O,9,FALSE)=0,"",VLOOKUP($A172,'Annex 2 Designated EHV charges'!$A:$O,9,FALSE)),"")</f>
        <v>0.20599999999999999</v>
      </c>
      <c r="F172" s="97">
        <f>IFERROR(IF(VLOOKUP($A172,'Annex 2 Designated EHV charges'!$A:$O,10,FALSE)=0,"",VLOOKUP($A172,'Annex 2 Designated EHV charges'!$A:$O,10,FALSE)),"")</f>
        <v>15672.33</v>
      </c>
      <c r="G172" s="98">
        <f>IFERROR(IF(VLOOKUP($A172,'Annex 2 Designated EHV charges'!$A:$O,11,FALSE)=0,"",VLOOKUP($A172,'Annex 2 Designated EHV charges'!$A:$O,11,FALSE)),"")</f>
        <v>3.46</v>
      </c>
      <c r="H172" s="98">
        <f>IFERROR(IF(VLOOKUP($A172,'Annex 2 Designated EHV charges'!$A:$O,12,FALSE)=0,"",VLOOKUP($A172,'Annex 2 Designated EHV charges'!$A:$O,12,FALSE)),"")</f>
        <v>3.46</v>
      </c>
      <c r="I172" s="235"/>
    </row>
    <row r="173" spans="1:9" x14ac:dyDescent="0.2">
      <c r="A173" s="91">
        <f t="array" ref="A173">IFERROR(INDEX('Annex 2 Designated EHV charges'!$A$11:$A$257, MATCH(0, IF(ISBLANK('Annex 2 Designated EHV charges'!$A$11:$A$257),1, COUNTIF(A$4:$A172, 'Annex 2 Designated EHV charges'!$A$11:$A$257)), 0)),"")</f>
        <v>381</v>
      </c>
      <c r="B173" s="91">
        <f>IF($A173="","",VLOOKUP($A173,'Annex 2 Designated EHV charges'!$A:$O,2,0))</f>
        <v>381</v>
      </c>
      <c r="C173" s="92">
        <f>IF($A173="","",VLOOKUP($A173,'Annex 2 Designated EHV charges'!$A:$O,3,0))</f>
        <v>1300035364432</v>
      </c>
      <c r="D173" s="91" t="str">
        <f>IF($A173="","",VLOOKUP($A173,'Annex 2 Designated EHV charges'!$A:$O,7,0))</f>
        <v xml:space="preserve">Twyfords Bathrooms </v>
      </c>
      <c r="E173" s="96">
        <f>IFERROR(IF(VLOOKUP($A173,'Annex 2 Designated EHV charges'!$A:$O,9,FALSE)=0,"",VLOOKUP($A173,'Annex 2 Designated EHV charges'!$A:$O,9,FALSE)),"")</f>
        <v>1.369</v>
      </c>
      <c r="F173" s="97">
        <f>IFERROR(IF(VLOOKUP($A173,'Annex 2 Designated EHV charges'!$A:$O,10,FALSE)=0,"",VLOOKUP($A173,'Annex 2 Designated EHV charges'!$A:$O,10,FALSE)),"")</f>
        <v>15672.33</v>
      </c>
      <c r="G173" s="98">
        <f>IFERROR(IF(VLOOKUP($A173,'Annex 2 Designated EHV charges'!$A:$O,11,FALSE)=0,"",VLOOKUP($A173,'Annex 2 Designated EHV charges'!$A:$O,11,FALSE)),"")</f>
        <v>2.63</v>
      </c>
      <c r="H173" s="98">
        <f>IFERROR(IF(VLOOKUP($A173,'Annex 2 Designated EHV charges'!$A:$O,12,FALSE)=0,"",VLOOKUP($A173,'Annex 2 Designated EHV charges'!$A:$O,12,FALSE)),"")</f>
        <v>2.63</v>
      </c>
      <c r="I173" s="235"/>
    </row>
    <row r="174" spans="1:9" x14ac:dyDescent="0.2">
      <c r="A174" s="91">
        <f t="array" ref="A174">IFERROR(INDEX('Annex 2 Designated EHV charges'!$A$11:$A$257, MATCH(0, IF(ISBLANK('Annex 2 Designated EHV charges'!$A$11:$A$257),1, COUNTIF(A$4:$A173, 'Annex 2 Designated EHV charges'!$A$11:$A$257)), 0)),"")</f>
        <v>382</v>
      </c>
      <c r="B174" s="91">
        <f>IF($A174="","",VLOOKUP($A174,'Annex 2 Designated EHV charges'!$A:$O,2,0))</f>
        <v>382</v>
      </c>
      <c r="C174" s="92">
        <f>IF($A174="","",VLOOKUP($A174,'Annex 2 Designated EHV charges'!$A:$O,3,0))</f>
        <v>1300035364646</v>
      </c>
      <c r="D174" s="91" t="str">
        <f>IF($A174="","",VLOOKUP($A174,'Annex 2 Designated EHV charges'!$A:$O,7,0))</f>
        <v>Morning Foods Limited</v>
      </c>
      <c r="E174" s="96">
        <f>IFERROR(IF(VLOOKUP($A174,'Annex 2 Designated EHV charges'!$A:$O,9,FALSE)=0,"",VLOOKUP($A174,'Annex 2 Designated EHV charges'!$A:$O,9,FALSE)),"")</f>
        <v>0.61099999999999999</v>
      </c>
      <c r="F174" s="97">
        <f>IFERROR(IF(VLOOKUP($A174,'Annex 2 Designated EHV charges'!$A:$O,10,FALSE)=0,"",VLOOKUP($A174,'Annex 2 Designated EHV charges'!$A:$O,10,FALSE)),"")</f>
        <v>42639.62</v>
      </c>
      <c r="G174" s="98">
        <f>IFERROR(IF(VLOOKUP($A174,'Annex 2 Designated EHV charges'!$A:$O,11,FALSE)=0,"",VLOOKUP($A174,'Annex 2 Designated EHV charges'!$A:$O,11,FALSE)),"")</f>
        <v>6</v>
      </c>
      <c r="H174" s="98">
        <f>IFERROR(IF(VLOOKUP($A174,'Annex 2 Designated EHV charges'!$A:$O,12,FALSE)=0,"",VLOOKUP($A174,'Annex 2 Designated EHV charges'!$A:$O,12,FALSE)),"")</f>
        <v>6</v>
      </c>
      <c r="I174" s="235"/>
    </row>
    <row r="175" spans="1:9" x14ac:dyDescent="0.2">
      <c r="A175" s="91">
        <f t="array" ref="A175">IFERROR(INDEX('Annex 2 Designated EHV charges'!$A$11:$A$257, MATCH(0, IF(ISBLANK('Annex 2 Designated EHV charges'!$A$11:$A$257),1, COUNTIF(A$4:$A174, 'Annex 2 Designated EHV charges'!$A$11:$A$257)), 0)),"")</f>
        <v>383</v>
      </c>
      <c r="B175" s="91">
        <f>IF($A175="","",VLOOKUP($A175,'Annex 2 Designated EHV charges'!$A:$O,2,0))</f>
        <v>383</v>
      </c>
      <c r="C175" s="92">
        <f>IF($A175="","",VLOOKUP($A175,'Annex 2 Designated EHV charges'!$A:$O,3,0))</f>
        <v>1300035364822</v>
      </c>
      <c r="D175" s="91" t="str">
        <f>IF($A175="","",VLOOKUP($A175,'Annex 2 Designated EHV charges'!$A:$O,7,0))</f>
        <v>Fisons</v>
      </c>
      <c r="E175" s="96">
        <f>IFERROR(IF(VLOOKUP($A175,'Annex 2 Designated EHV charges'!$A:$O,9,FALSE)=0,"",VLOOKUP($A175,'Annex 2 Designated EHV charges'!$A:$O,9,FALSE)),"")</f>
        <v>0.20899999999999999</v>
      </c>
      <c r="F175" s="97">
        <f>IFERROR(IF(VLOOKUP($A175,'Annex 2 Designated EHV charges'!$A:$O,10,FALSE)=0,"",VLOOKUP($A175,'Annex 2 Designated EHV charges'!$A:$O,10,FALSE)),"")</f>
        <v>15672.33</v>
      </c>
      <c r="G175" s="98">
        <f>IFERROR(IF(VLOOKUP($A175,'Annex 2 Designated EHV charges'!$A:$O,11,FALSE)=0,"",VLOOKUP($A175,'Annex 2 Designated EHV charges'!$A:$O,11,FALSE)),"")</f>
        <v>5.67</v>
      </c>
      <c r="H175" s="98">
        <f>IFERROR(IF(VLOOKUP($A175,'Annex 2 Designated EHV charges'!$A:$O,12,FALSE)=0,"",VLOOKUP($A175,'Annex 2 Designated EHV charges'!$A:$O,12,FALSE)),"")</f>
        <v>5.67</v>
      </c>
      <c r="I175" s="235"/>
    </row>
    <row r="176" spans="1:9" x14ac:dyDescent="0.2">
      <c r="A176" s="91">
        <f t="array" ref="A176">IFERROR(INDEX('Annex 2 Designated EHV charges'!$A$11:$A$257, MATCH(0, IF(ISBLANK('Annex 2 Designated EHV charges'!$A$11:$A$257),1, COUNTIF(A$4:$A175, 'Annex 2 Designated EHV charges'!$A$11:$A$257)), 0)),"")</f>
        <v>384</v>
      </c>
      <c r="B176" s="91">
        <f>IF($A176="","",VLOOKUP($A176,'Annex 2 Designated EHV charges'!$A:$O,2,0))</f>
        <v>384</v>
      </c>
      <c r="C176" s="92">
        <f>IF($A176="","",VLOOKUP($A176,'Annex 2 Designated EHV charges'!$A:$O,3,0))</f>
        <v>1300035365161</v>
      </c>
      <c r="D176" s="91" t="str">
        <f>IF($A176="","",VLOOKUP($A176,'Annex 2 Designated EHV charges'!$A:$O,7,0))</f>
        <v>N W F Ltd</v>
      </c>
      <c r="E176" s="96">
        <f>IFERROR(IF(VLOOKUP($A176,'Annex 2 Designated EHV charges'!$A:$O,9,FALSE)=0,"",VLOOKUP($A176,'Annex 2 Designated EHV charges'!$A:$O,9,FALSE)),"")</f>
        <v>1.44</v>
      </c>
      <c r="F176" s="97">
        <f>IFERROR(IF(VLOOKUP($A176,'Annex 2 Designated EHV charges'!$A:$O,10,FALSE)=0,"",VLOOKUP($A176,'Annex 2 Designated EHV charges'!$A:$O,10,FALSE)),"")</f>
        <v>15672.33</v>
      </c>
      <c r="G176" s="98">
        <f>IFERROR(IF(VLOOKUP($A176,'Annex 2 Designated EHV charges'!$A:$O,11,FALSE)=0,"",VLOOKUP($A176,'Annex 2 Designated EHV charges'!$A:$O,11,FALSE)),"")</f>
        <v>6.73</v>
      </c>
      <c r="H176" s="98">
        <f>IFERROR(IF(VLOOKUP($A176,'Annex 2 Designated EHV charges'!$A:$O,12,FALSE)=0,"",VLOOKUP($A176,'Annex 2 Designated EHV charges'!$A:$O,12,FALSE)),"")</f>
        <v>6.73</v>
      </c>
      <c r="I176" s="235"/>
    </row>
    <row r="177" spans="1:9" x14ac:dyDescent="0.2">
      <c r="A177" s="91">
        <f t="array" ref="A177">IFERROR(INDEX('Annex 2 Designated EHV charges'!$A$11:$A$257, MATCH(0, IF(ISBLANK('Annex 2 Designated EHV charges'!$A$11:$A$257),1, COUNTIF(A$4:$A176, 'Annex 2 Designated EHV charges'!$A$11:$A$257)), 0)),"")</f>
        <v>385</v>
      </c>
      <c r="B177" s="91">
        <f>IF($A177="","",VLOOKUP($A177,'Annex 2 Designated EHV charges'!$A:$O,2,0))</f>
        <v>385</v>
      </c>
      <c r="C177" s="92">
        <f>IF($A177="","",VLOOKUP($A177,'Annex 2 Designated EHV charges'!$A:$O,3,0))</f>
        <v>1300035365240</v>
      </c>
      <c r="D177" s="91" t="str">
        <f>IF($A177="","",VLOOKUP($A177,'Annex 2 Designated EHV charges'!$A:$O,7,0))</f>
        <v>Linpac Wcb</v>
      </c>
      <c r="E177" s="96">
        <f>IFERROR(IF(VLOOKUP($A177,'Annex 2 Designated EHV charges'!$A:$O,9,FALSE)=0,"",VLOOKUP($A177,'Annex 2 Designated EHV charges'!$A:$O,9,FALSE)),"")</f>
        <v>0.51200000000000001</v>
      </c>
      <c r="F177" s="97">
        <f>IFERROR(IF(VLOOKUP($A177,'Annex 2 Designated EHV charges'!$A:$O,10,FALSE)=0,"",VLOOKUP($A177,'Annex 2 Designated EHV charges'!$A:$O,10,FALSE)),"")</f>
        <v>42639.62</v>
      </c>
      <c r="G177" s="98">
        <f>IFERROR(IF(VLOOKUP($A177,'Annex 2 Designated EHV charges'!$A:$O,11,FALSE)=0,"",VLOOKUP($A177,'Annex 2 Designated EHV charges'!$A:$O,11,FALSE)),"")</f>
        <v>2.86</v>
      </c>
      <c r="H177" s="98">
        <f>IFERROR(IF(VLOOKUP($A177,'Annex 2 Designated EHV charges'!$A:$O,12,FALSE)=0,"",VLOOKUP($A177,'Annex 2 Designated EHV charges'!$A:$O,12,FALSE)),"")</f>
        <v>2.86</v>
      </c>
      <c r="I177" s="235"/>
    </row>
    <row r="178" spans="1:9" x14ac:dyDescent="0.2">
      <c r="A178" s="91">
        <f t="array" ref="A178">IFERROR(INDEX('Annex 2 Designated EHV charges'!$A$11:$A$257, MATCH(0, IF(ISBLANK('Annex 2 Designated EHV charges'!$A$11:$A$257),1, COUNTIF(A$4:$A177, 'Annex 2 Designated EHV charges'!$A$11:$A$257)), 0)),"")</f>
        <v>386</v>
      </c>
      <c r="B178" s="91">
        <f>IF($A178="","",VLOOKUP($A178,'Annex 2 Designated EHV charges'!$A:$O,2,0))</f>
        <v>386</v>
      </c>
      <c r="C178" s="92">
        <f>IF($A178="","",VLOOKUP($A178,'Annex 2 Designated EHV charges'!$A:$O,3,0))</f>
        <v>1300035365287</v>
      </c>
      <c r="D178" s="91" t="str">
        <f>IF($A178="","",VLOOKUP($A178,'Annex 2 Designated EHV charges'!$A:$O,7,0))</f>
        <v>Britton Group Plc</v>
      </c>
      <c r="E178" s="96">
        <f>IFERROR(IF(VLOOKUP($A178,'Annex 2 Designated EHV charges'!$A:$O,9,FALSE)=0,"",VLOOKUP($A178,'Annex 2 Designated EHV charges'!$A:$O,9,FALSE)),"")</f>
        <v>0.51400000000000001</v>
      </c>
      <c r="F178" s="97">
        <f>IFERROR(IF(VLOOKUP($A178,'Annex 2 Designated EHV charges'!$A:$O,10,FALSE)=0,"",VLOOKUP($A178,'Annex 2 Designated EHV charges'!$A:$O,10,FALSE)),"")</f>
        <v>42639.62</v>
      </c>
      <c r="G178" s="98">
        <f>IFERROR(IF(VLOOKUP($A178,'Annex 2 Designated EHV charges'!$A:$O,11,FALSE)=0,"",VLOOKUP($A178,'Annex 2 Designated EHV charges'!$A:$O,11,FALSE)),"")</f>
        <v>6.07</v>
      </c>
      <c r="H178" s="98">
        <f>IFERROR(IF(VLOOKUP($A178,'Annex 2 Designated EHV charges'!$A:$O,12,FALSE)=0,"",VLOOKUP($A178,'Annex 2 Designated EHV charges'!$A:$O,12,FALSE)),"")</f>
        <v>6.07</v>
      </c>
      <c r="I178" s="235"/>
    </row>
    <row r="179" spans="1:9" x14ac:dyDescent="0.2">
      <c r="A179" s="91">
        <f t="array" ref="A179">IFERROR(INDEX('Annex 2 Designated EHV charges'!$A$11:$A$257, MATCH(0, IF(ISBLANK('Annex 2 Designated EHV charges'!$A$11:$A$257),1, COUNTIF(A$4:$A178, 'Annex 2 Designated EHV charges'!$A$11:$A$257)), 0)),"")</f>
        <v>387</v>
      </c>
      <c r="B179" s="91">
        <f>IF($A179="","",VLOOKUP($A179,'Annex 2 Designated EHV charges'!$A:$O,2,0))</f>
        <v>387</v>
      </c>
      <c r="C179" s="92">
        <f>IF($A179="","",VLOOKUP($A179,'Annex 2 Designated EHV charges'!$A:$O,3,0))</f>
        <v>1300035366494</v>
      </c>
      <c r="D179" s="91" t="str">
        <f>IF($A179="","",VLOOKUP($A179,'Annex 2 Designated EHV charges'!$A:$O,7,0))</f>
        <v>Synthite</v>
      </c>
      <c r="E179" s="96" t="str">
        <f>IFERROR(IF(VLOOKUP($A179,'Annex 2 Designated EHV charges'!$A:$O,9,FALSE)=0,"",VLOOKUP($A179,'Annex 2 Designated EHV charges'!$A:$O,9,FALSE)),"")</f>
        <v>-</v>
      </c>
      <c r="F179" s="97">
        <f>IFERROR(IF(VLOOKUP($A179,'Annex 2 Designated EHV charges'!$A:$O,10,FALSE)=0,"",VLOOKUP($A179,'Annex 2 Designated EHV charges'!$A:$O,10,FALSE)),"")</f>
        <v>15672.33</v>
      </c>
      <c r="G179" s="98">
        <f>IFERROR(IF(VLOOKUP($A179,'Annex 2 Designated EHV charges'!$A:$O,11,FALSE)=0,"",VLOOKUP($A179,'Annex 2 Designated EHV charges'!$A:$O,11,FALSE)),"")</f>
        <v>7.05</v>
      </c>
      <c r="H179" s="98">
        <f>IFERROR(IF(VLOOKUP($A179,'Annex 2 Designated EHV charges'!$A:$O,12,FALSE)=0,"",VLOOKUP($A179,'Annex 2 Designated EHV charges'!$A:$O,12,FALSE)),"")</f>
        <v>7.05</v>
      </c>
      <c r="I179" s="235"/>
    </row>
    <row r="180" spans="1:9" x14ac:dyDescent="0.2">
      <c r="A180" s="91">
        <f t="array" ref="A180">IFERROR(INDEX('Annex 2 Designated EHV charges'!$A$11:$A$257, MATCH(0, IF(ISBLANK('Annex 2 Designated EHV charges'!$A$11:$A$257),1, COUNTIF(A$4:$A179, 'Annex 2 Designated EHV charges'!$A$11:$A$257)), 0)),"")</f>
        <v>388</v>
      </c>
      <c r="B180" s="91">
        <f>IF($A180="","",VLOOKUP($A180,'Annex 2 Designated EHV charges'!$A:$O,2,0))</f>
        <v>388</v>
      </c>
      <c r="C180" s="92">
        <f>IF($A180="","",VLOOKUP($A180,'Annex 2 Designated EHV charges'!$A:$O,3,0))</f>
        <v>1300035366801</v>
      </c>
      <c r="D180" s="91" t="str">
        <f>IF($A180="","",VLOOKUP($A180,'Annex 2 Designated EHV charges'!$A:$O,7,0))</f>
        <v>Novar Plc</v>
      </c>
      <c r="E180" s="96">
        <f>IFERROR(IF(VLOOKUP($A180,'Annex 2 Designated EHV charges'!$A:$O,9,FALSE)=0,"",VLOOKUP($A180,'Annex 2 Designated EHV charges'!$A:$O,9,FALSE)),"")</f>
        <v>0.72499999999999998</v>
      </c>
      <c r="F180" s="97">
        <f>IFERROR(IF(VLOOKUP($A180,'Annex 2 Designated EHV charges'!$A:$O,10,FALSE)=0,"",VLOOKUP($A180,'Annex 2 Designated EHV charges'!$A:$O,10,FALSE)),"")</f>
        <v>15672.33</v>
      </c>
      <c r="G180" s="98">
        <f>IFERROR(IF(VLOOKUP($A180,'Annex 2 Designated EHV charges'!$A:$O,11,FALSE)=0,"",VLOOKUP($A180,'Annex 2 Designated EHV charges'!$A:$O,11,FALSE)),"")</f>
        <v>3.57</v>
      </c>
      <c r="H180" s="98">
        <f>IFERROR(IF(VLOOKUP($A180,'Annex 2 Designated EHV charges'!$A:$O,12,FALSE)=0,"",VLOOKUP($A180,'Annex 2 Designated EHV charges'!$A:$O,12,FALSE)),"")</f>
        <v>3.57</v>
      </c>
      <c r="I180" s="235"/>
    </row>
    <row r="181" spans="1:9" x14ac:dyDescent="0.2">
      <c r="A181" s="91">
        <f t="array" ref="A181">IFERROR(INDEX('Annex 2 Designated EHV charges'!$A$11:$A$257, MATCH(0, IF(ISBLANK('Annex 2 Designated EHV charges'!$A$11:$A$257),1, COUNTIF(A$4:$A180, 'Annex 2 Designated EHV charges'!$A$11:$A$257)), 0)),"")</f>
        <v>389</v>
      </c>
      <c r="B181" s="91">
        <f>IF($A181="","",VLOOKUP($A181,'Annex 2 Designated EHV charges'!$A:$O,2,0))</f>
        <v>389</v>
      </c>
      <c r="C181" s="92">
        <f>IF($A181="","",VLOOKUP($A181,'Annex 2 Designated EHV charges'!$A:$O,3,0))</f>
        <v>1300035368232</v>
      </c>
      <c r="D181" s="91" t="str">
        <f>IF($A181="","",VLOOKUP($A181,'Annex 2 Designated EHV charges'!$A:$O,7,0))</f>
        <v>Bangor Hospital (Health Sup)</v>
      </c>
      <c r="E181" s="96" t="str">
        <f>IFERROR(IF(VLOOKUP($A181,'Annex 2 Designated EHV charges'!$A:$O,9,FALSE)=0,"",VLOOKUP($A181,'Annex 2 Designated EHV charges'!$A:$O,9,FALSE)),"")</f>
        <v>-</v>
      </c>
      <c r="F181" s="97">
        <f>IFERROR(IF(VLOOKUP($A181,'Annex 2 Designated EHV charges'!$A:$O,10,FALSE)=0,"",VLOOKUP($A181,'Annex 2 Designated EHV charges'!$A:$O,10,FALSE)),"")</f>
        <v>15555.86</v>
      </c>
      <c r="G181" s="98">
        <f>IFERROR(IF(VLOOKUP($A181,'Annex 2 Designated EHV charges'!$A:$O,11,FALSE)=0,"",VLOOKUP($A181,'Annex 2 Designated EHV charges'!$A:$O,11,FALSE)),"")</f>
        <v>3.75</v>
      </c>
      <c r="H181" s="98">
        <f>IFERROR(IF(VLOOKUP($A181,'Annex 2 Designated EHV charges'!$A:$O,12,FALSE)=0,"",VLOOKUP($A181,'Annex 2 Designated EHV charges'!$A:$O,12,FALSE)),"")</f>
        <v>3.75</v>
      </c>
      <c r="I181" s="235"/>
    </row>
    <row r="182" spans="1:9" x14ac:dyDescent="0.2">
      <c r="A182" s="91">
        <f t="array" ref="A182">IFERROR(INDEX('Annex 2 Designated EHV charges'!$A$11:$A$257, MATCH(0, IF(ISBLANK('Annex 2 Designated EHV charges'!$A$11:$A$257),1, COUNTIF(A$4:$A181, 'Annex 2 Designated EHV charges'!$A$11:$A$257)), 0)),"")</f>
        <v>391</v>
      </c>
      <c r="B182" s="91">
        <f>IF($A182="","",VLOOKUP($A182,'Annex 2 Designated EHV charges'!$A:$O,2,0))</f>
        <v>391</v>
      </c>
      <c r="C182" s="92">
        <f>IF($A182="","",VLOOKUP($A182,'Annex 2 Designated EHV charges'!$A:$O,3,0))</f>
        <v>1300035368400</v>
      </c>
      <c r="D182" s="91" t="str">
        <f>IF($A182="","",VLOOKUP($A182,'Annex 2 Designated EHV charges'!$A:$O,7,0))</f>
        <v>Bourne Leisure Limited</v>
      </c>
      <c r="E182" s="96">
        <f>IFERROR(IF(VLOOKUP($A182,'Annex 2 Designated EHV charges'!$A:$O,9,FALSE)=0,"",VLOOKUP($A182,'Annex 2 Designated EHV charges'!$A:$O,9,FALSE)),"")</f>
        <v>0.92500000000000004</v>
      </c>
      <c r="F182" s="97">
        <f>IFERROR(IF(VLOOKUP($A182,'Annex 2 Designated EHV charges'!$A:$O,10,FALSE)=0,"",VLOOKUP($A182,'Annex 2 Designated EHV charges'!$A:$O,10,FALSE)),"")</f>
        <v>15672.33</v>
      </c>
      <c r="G182" s="98">
        <f>IFERROR(IF(VLOOKUP($A182,'Annex 2 Designated EHV charges'!$A:$O,11,FALSE)=0,"",VLOOKUP($A182,'Annex 2 Designated EHV charges'!$A:$O,11,FALSE)),"")</f>
        <v>4.1500000000000004</v>
      </c>
      <c r="H182" s="98">
        <f>IFERROR(IF(VLOOKUP($A182,'Annex 2 Designated EHV charges'!$A:$O,12,FALSE)=0,"",VLOOKUP($A182,'Annex 2 Designated EHV charges'!$A:$O,12,FALSE)),"")</f>
        <v>4.1500000000000004</v>
      </c>
      <c r="I182" s="235"/>
    </row>
    <row r="183" spans="1:9" x14ac:dyDescent="0.2">
      <c r="A183" s="91">
        <f t="array" ref="A183">IFERROR(INDEX('Annex 2 Designated EHV charges'!$A$11:$A$257, MATCH(0, IF(ISBLANK('Annex 2 Designated EHV charges'!$A$11:$A$257),1, COUNTIF(A$4:$A182, 'Annex 2 Designated EHV charges'!$A$11:$A$257)), 0)),"")</f>
        <v>392</v>
      </c>
      <c r="B183" s="91">
        <f>IF($A183="","",VLOOKUP($A183,'Annex 2 Designated EHV charges'!$A:$O,2,0))</f>
        <v>392</v>
      </c>
      <c r="C183" s="92">
        <f>IF($A183="","",VLOOKUP($A183,'Annex 2 Designated EHV charges'!$A:$O,3,0))</f>
        <v>1300035368428</v>
      </c>
      <c r="D183" s="91" t="str">
        <f>IF($A183="","",VLOOKUP($A183,'Annex 2 Designated EHV charges'!$A:$O,7,0))</f>
        <v>Rehau Ltd</v>
      </c>
      <c r="E183" s="96">
        <f>IFERROR(IF(VLOOKUP($A183,'Annex 2 Designated EHV charges'!$A:$O,9,FALSE)=0,"",VLOOKUP($A183,'Annex 2 Designated EHV charges'!$A:$O,9,FALSE)),"")</f>
        <v>0.93400000000000005</v>
      </c>
      <c r="F183" s="97">
        <f>IFERROR(IF(VLOOKUP($A183,'Annex 2 Designated EHV charges'!$A:$O,10,FALSE)=0,"",VLOOKUP($A183,'Annex 2 Designated EHV charges'!$A:$O,10,FALSE)),"")</f>
        <v>15672.33</v>
      </c>
      <c r="G183" s="98">
        <f>IFERROR(IF(VLOOKUP($A183,'Annex 2 Designated EHV charges'!$A:$O,11,FALSE)=0,"",VLOOKUP($A183,'Annex 2 Designated EHV charges'!$A:$O,11,FALSE)),"")</f>
        <v>6.9</v>
      </c>
      <c r="H183" s="98">
        <f>IFERROR(IF(VLOOKUP($A183,'Annex 2 Designated EHV charges'!$A:$O,12,FALSE)=0,"",VLOOKUP($A183,'Annex 2 Designated EHV charges'!$A:$O,12,FALSE)),"")</f>
        <v>6.9</v>
      </c>
      <c r="I183" s="235"/>
    </row>
    <row r="184" spans="1:9" x14ac:dyDescent="0.2">
      <c r="A184" s="91">
        <f t="array" ref="A184">IFERROR(INDEX('Annex 2 Designated EHV charges'!$A$11:$A$257, MATCH(0, IF(ISBLANK('Annex 2 Designated EHV charges'!$A$11:$A$257),1, COUNTIF(A$4:$A183, 'Annex 2 Designated EHV charges'!$A$11:$A$257)), 0)),"")</f>
        <v>393</v>
      </c>
      <c r="B184" s="91">
        <f>IF($A184="","",VLOOKUP($A184,'Annex 2 Designated EHV charges'!$A:$O,2,0))</f>
        <v>393</v>
      </c>
      <c r="C184" s="92">
        <f>IF($A184="","",VLOOKUP($A184,'Annex 2 Designated EHV charges'!$A:$O,3,0))</f>
        <v>1300035370116</v>
      </c>
      <c r="D184" s="91" t="str">
        <f>IF($A184="","",VLOOKUP($A184,'Annex 2 Designated EHV charges'!$A:$O,7,0))</f>
        <v>University Of Wales</v>
      </c>
      <c r="E184" s="96" t="str">
        <f>IFERROR(IF(VLOOKUP($A184,'Annex 2 Designated EHV charges'!$A:$O,9,FALSE)=0,"",VLOOKUP($A184,'Annex 2 Designated EHV charges'!$A:$O,9,FALSE)),"")</f>
        <v>-</v>
      </c>
      <c r="F184" s="97">
        <f>IFERROR(IF(VLOOKUP($A184,'Annex 2 Designated EHV charges'!$A:$O,10,FALSE)=0,"",VLOOKUP($A184,'Annex 2 Designated EHV charges'!$A:$O,10,FALSE)),"")</f>
        <v>15672.33</v>
      </c>
      <c r="G184" s="98">
        <f>IFERROR(IF(VLOOKUP($A184,'Annex 2 Designated EHV charges'!$A:$O,11,FALSE)=0,"",VLOOKUP($A184,'Annex 2 Designated EHV charges'!$A:$O,11,FALSE)),"")</f>
        <v>6.08</v>
      </c>
      <c r="H184" s="98">
        <f>IFERROR(IF(VLOOKUP($A184,'Annex 2 Designated EHV charges'!$A:$O,12,FALSE)=0,"",VLOOKUP($A184,'Annex 2 Designated EHV charges'!$A:$O,12,FALSE)),"")</f>
        <v>6.08</v>
      </c>
      <c r="I184" s="235"/>
    </row>
    <row r="185" spans="1:9" x14ac:dyDescent="0.2">
      <c r="A185" s="91">
        <f t="array" ref="A185">IFERROR(INDEX('Annex 2 Designated EHV charges'!$A$11:$A$257, MATCH(0, IF(ISBLANK('Annex 2 Designated EHV charges'!$A$11:$A$257),1, COUNTIF(A$4:$A184, 'Annex 2 Designated EHV charges'!$A$11:$A$257)), 0)),"")</f>
        <v>394</v>
      </c>
      <c r="B185" s="91">
        <f>IF($A185="","",VLOOKUP($A185,'Annex 2 Designated EHV charges'!$A:$O,2,0))</f>
        <v>394</v>
      </c>
      <c r="C185" s="92">
        <f>IF($A185="","",VLOOKUP($A185,'Annex 2 Designated EHV charges'!$A:$O,3,0))</f>
        <v>1300035618356</v>
      </c>
      <c r="D185" s="91" t="str">
        <f>IF($A185="","",VLOOKUP($A185,'Annex 2 Designated EHV charges'!$A:$O,7,0))</f>
        <v>Smiths Group Plc</v>
      </c>
      <c r="E185" s="96" t="str">
        <f>IFERROR(IF(VLOOKUP($A185,'Annex 2 Designated EHV charges'!$A:$O,9,FALSE)=0,"",VLOOKUP($A185,'Annex 2 Designated EHV charges'!$A:$O,9,FALSE)),"")</f>
        <v>-</v>
      </c>
      <c r="F185" s="97">
        <f>IFERROR(IF(VLOOKUP($A185,'Annex 2 Designated EHV charges'!$A:$O,10,FALSE)=0,"",VLOOKUP($A185,'Annex 2 Designated EHV charges'!$A:$O,10,FALSE)),"")</f>
        <v>15672.33</v>
      </c>
      <c r="G185" s="98">
        <f>IFERROR(IF(VLOOKUP($A185,'Annex 2 Designated EHV charges'!$A:$O,11,FALSE)=0,"",VLOOKUP($A185,'Annex 2 Designated EHV charges'!$A:$O,11,FALSE)),"")</f>
        <v>3.83</v>
      </c>
      <c r="H185" s="98">
        <f>IFERROR(IF(VLOOKUP($A185,'Annex 2 Designated EHV charges'!$A:$O,12,FALSE)=0,"",VLOOKUP($A185,'Annex 2 Designated EHV charges'!$A:$O,12,FALSE)),"")</f>
        <v>3.83</v>
      </c>
      <c r="I185" s="235"/>
    </row>
    <row r="186" spans="1:9" x14ac:dyDescent="0.2">
      <c r="A186" s="91">
        <f t="array" ref="A186">IFERROR(INDEX('Annex 2 Designated EHV charges'!$A$11:$A$257, MATCH(0, IF(ISBLANK('Annex 2 Designated EHV charges'!$A$11:$A$257),1, COUNTIF(A$4:$A185, 'Annex 2 Designated EHV charges'!$A$11:$A$257)), 0)),"")</f>
        <v>395</v>
      </c>
      <c r="B186" s="91">
        <f>IF($A186="","",VLOOKUP($A186,'Annex 2 Designated EHV charges'!$A:$O,2,0))</f>
        <v>395</v>
      </c>
      <c r="C186" s="92">
        <f>IF($A186="","",VLOOKUP($A186,'Annex 2 Designated EHV charges'!$A:$O,3,0))</f>
        <v>1300038178922</v>
      </c>
      <c r="D186" s="91" t="str">
        <f>IF($A186="","",VLOOKUP($A186,'Annex 2 Designated EHV charges'!$A:$O,7,0))</f>
        <v>Yardley Plastic</v>
      </c>
      <c r="E186" s="96">
        <f>IFERROR(IF(VLOOKUP($A186,'Annex 2 Designated EHV charges'!$A:$O,9,FALSE)=0,"",VLOOKUP($A186,'Annex 2 Designated EHV charges'!$A:$O,9,FALSE)),"")</f>
        <v>0.81599999999999995</v>
      </c>
      <c r="F186" s="97">
        <f>IFERROR(IF(VLOOKUP($A186,'Annex 2 Designated EHV charges'!$A:$O,10,FALSE)=0,"",VLOOKUP($A186,'Annex 2 Designated EHV charges'!$A:$O,10,FALSE)),"")</f>
        <v>15672.33</v>
      </c>
      <c r="G186" s="98">
        <f>IFERROR(IF(VLOOKUP($A186,'Annex 2 Designated EHV charges'!$A:$O,11,FALSE)=0,"",VLOOKUP($A186,'Annex 2 Designated EHV charges'!$A:$O,11,FALSE)),"")</f>
        <v>4.6399999999999997</v>
      </c>
      <c r="H186" s="98">
        <f>IFERROR(IF(VLOOKUP($A186,'Annex 2 Designated EHV charges'!$A:$O,12,FALSE)=0,"",VLOOKUP($A186,'Annex 2 Designated EHV charges'!$A:$O,12,FALSE)),"")</f>
        <v>4.6399999999999997</v>
      </c>
      <c r="I186" s="235"/>
    </row>
    <row r="187" spans="1:9" x14ac:dyDescent="0.2">
      <c r="A187" s="91">
        <f t="array" ref="A187">IFERROR(INDEX('Annex 2 Designated EHV charges'!$A$11:$A$257, MATCH(0, IF(ISBLANK('Annex 2 Designated EHV charges'!$A$11:$A$257),1, COUNTIF(A$4:$A186, 'Annex 2 Designated EHV charges'!$A$11:$A$257)), 0)),"")</f>
        <v>397</v>
      </c>
      <c r="B187" s="91">
        <f>IF($A187="","",VLOOKUP($A187,'Annex 2 Designated EHV charges'!$A:$O,2,0))</f>
        <v>397</v>
      </c>
      <c r="C187" s="92">
        <f>IF($A187="","",VLOOKUP($A187,'Annex 2 Designated EHV charges'!$A:$O,3,0))</f>
        <v>1300050455959</v>
      </c>
      <c r="D187" s="91" t="str">
        <f>IF($A187="","",VLOOKUP($A187,'Annex 2 Designated EHV charges'!$A:$O,7,0))</f>
        <v>Tulip International Ltd</v>
      </c>
      <c r="E187" s="96" t="str">
        <f>IFERROR(IF(VLOOKUP($A187,'Annex 2 Designated EHV charges'!$A:$O,9,FALSE)=0,"",VLOOKUP($A187,'Annex 2 Designated EHV charges'!$A:$O,9,FALSE)),"")</f>
        <v>-</v>
      </c>
      <c r="F187" s="97">
        <f>IFERROR(IF(VLOOKUP($A187,'Annex 2 Designated EHV charges'!$A:$O,10,FALSE)=0,"",VLOOKUP($A187,'Annex 2 Designated EHV charges'!$A:$O,10,FALSE)),"")</f>
        <v>15672.33</v>
      </c>
      <c r="G187" s="98">
        <f>IFERROR(IF(VLOOKUP($A187,'Annex 2 Designated EHV charges'!$A:$O,11,FALSE)=0,"",VLOOKUP($A187,'Annex 2 Designated EHV charges'!$A:$O,11,FALSE)),"")</f>
        <v>2.8</v>
      </c>
      <c r="H187" s="98">
        <f>IFERROR(IF(VLOOKUP($A187,'Annex 2 Designated EHV charges'!$A:$O,12,FALSE)=0,"",VLOOKUP($A187,'Annex 2 Designated EHV charges'!$A:$O,12,FALSE)),"")</f>
        <v>2.8</v>
      </c>
      <c r="I187" s="235"/>
    </row>
    <row r="188" spans="1:9" x14ac:dyDescent="0.2">
      <c r="A188" s="91">
        <f t="array" ref="A188">IFERROR(INDEX('Annex 2 Designated EHV charges'!$A$11:$A$257, MATCH(0, IF(ISBLANK('Annex 2 Designated EHV charges'!$A$11:$A$257),1, COUNTIF(A$4:$A187, 'Annex 2 Designated EHV charges'!$A$11:$A$257)), 0)),"")</f>
        <v>398</v>
      </c>
      <c r="B188" s="91">
        <f>IF($A188="","",VLOOKUP($A188,'Annex 2 Designated EHV charges'!$A:$O,2,0))</f>
        <v>398</v>
      </c>
      <c r="C188" s="92">
        <f>IF($A188="","",VLOOKUP($A188,'Annex 2 Designated EHV charges'!$A:$O,3,0))</f>
        <v>1300050482127</v>
      </c>
      <c r="D188" s="91" t="str">
        <f>IF($A188="","",VLOOKUP($A188,'Annex 2 Designated EHV charges'!$A:$O,7,0))</f>
        <v>Unilever Research</v>
      </c>
      <c r="E188" s="96" t="str">
        <f>IFERROR(IF(VLOOKUP($A188,'Annex 2 Designated EHV charges'!$A:$O,9,FALSE)=0,"",VLOOKUP($A188,'Annex 2 Designated EHV charges'!$A:$O,9,FALSE)),"")</f>
        <v>-</v>
      </c>
      <c r="F188" s="97">
        <f>IFERROR(IF(VLOOKUP($A188,'Annex 2 Designated EHV charges'!$A:$O,10,FALSE)=0,"",VLOOKUP($A188,'Annex 2 Designated EHV charges'!$A:$O,10,FALSE)),"")</f>
        <v>15672.33</v>
      </c>
      <c r="G188" s="98">
        <f>IFERROR(IF(VLOOKUP($A188,'Annex 2 Designated EHV charges'!$A:$O,11,FALSE)=0,"",VLOOKUP($A188,'Annex 2 Designated EHV charges'!$A:$O,11,FALSE)),"")</f>
        <v>2.42</v>
      </c>
      <c r="H188" s="98">
        <f>IFERROR(IF(VLOOKUP($A188,'Annex 2 Designated EHV charges'!$A:$O,12,FALSE)=0,"",VLOOKUP($A188,'Annex 2 Designated EHV charges'!$A:$O,12,FALSE)),"")</f>
        <v>2.42</v>
      </c>
      <c r="I188" s="235"/>
    </row>
    <row r="189" spans="1:9" x14ac:dyDescent="0.2">
      <c r="A189" s="91">
        <f t="array" ref="A189">IFERROR(INDEX('Annex 2 Designated EHV charges'!$A$11:$A$257, MATCH(0, IF(ISBLANK('Annex 2 Designated EHV charges'!$A$11:$A$257),1, COUNTIF(A$4:$A188, 'Annex 2 Designated EHV charges'!$A$11:$A$257)), 0)),"")</f>
        <v>399</v>
      </c>
      <c r="B189" s="91">
        <f>IF($A189="","",VLOOKUP($A189,'Annex 2 Designated EHV charges'!$A:$O,2,0))</f>
        <v>399</v>
      </c>
      <c r="C189" s="92">
        <f>IF($A189="","",VLOOKUP($A189,'Annex 2 Designated EHV charges'!$A:$O,3,0))</f>
        <v>1300050628390</v>
      </c>
      <c r="D189" s="91" t="str">
        <f>IF($A189="","",VLOOKUP($A189,'Annex 2 Designated EHV charges'!$A:$O,7,0))</f>
        <v>Seaforth</v>
      </c>
      <c r="E189" s="96" t="str">
        <f>IFERROR(IF(VLOOKUP($A189,'Annex 2 Designated EHV charges'!$A:$O,9,FALSE)=0,"",VLOOKUP($A189,'Annex 2 Designated EHV charges'!$A:$O,9,FALSE)),"")</f>
        <v>-</v>
      </c>
      <c r="F189" s="97">
        <f>IFERROR(IF(VLOOKUP($A189,'Annex 2 Designated EHV charges'!$A:$O,10,FALSE)=0,"",VLOOKUP($A189,'Annex 2 Designated EHV charges'!$A:$O,10,FALSE)),"")</f>
        <v>108.85</v>
      </c>
      <c r="G189" s="98">
        <f>IFERROR(IF(VLOOKUP($A189,'Annex 2 Designated EHV charges'!$A:$O,11,FALSE)=0,"",VLOOKUP($A189,'Annex 2 Designated EHV charges'!$A:$O,11,FALSE)),"")</f>
        <v>1.2</v>
      </c>
      <c r="H189" s="98">
        <f>IFERROR(IF(VLOOKUP($A189,'Annex 2 Designated EHV charges'!$A:$O,12,FALSE)=0,"",VLOOKUP($A189,'Annex 2 Designated EHV charges'!$A:$O,12,FALSE)),"")</f>
        <v>1.2</v>
      </c>
      <c r="I189" s="235"/>
    </row>
    <row r="190" spans="1:9" x14ac:dyDescent="0.2">
      <c r="A190" s="91">
        <f t="array" ref="A190">IFERROR(INDEX('Annex 2 Designated EHV charges'!$A$11:$A$257, MATCH(0, IF(ISBLANK('Annex 2 Designated EHV charges'!$A$11:$A$257),1, COUNTIF(A$4:$A189, 'Annex 2 Designated EHV charges'!$A$11:$A$257)), 0)),"")</f>
        <v>450</v>
      </c>
      <c r="B190" s="91">
        <f>IF($A190="","",VLOOKUP($A190,'Annex 2 Designated EHV charges'!$A:$O,2,0))</f>
        <v>450</v>
      </c>
      <c r="C190" s="92">
        <f>IF($A190="","",VLOOKUP($A190,'Annex 2 Designated EHV charges'!$A:$O,3,0))</f>
        <v>1300050632704</v>
      </c>
      <c r="D190" s="91" t="str">
        <f>IF($A190="","",VLOOKUP($A190,'Annex 2 Designated EHV charges'!$A:$O,7,0))</f>
        <v>Decoma-Merplas</v>
      </c>
      <c r="E190" s="96" t="str">
        <f>IFERROR(IF(VLOOKUP($A190,'Annex 2 Designated EHV charges'!$A:$O,9,FALSE)=0,"",VLOOKUP($A190,'Annex 2 Designated EHV charges'!$A:$O,9,FALSE)),"")</f>
        <v>-</v>
      </c>
      <c r="F190" s="97">
        <f>IFERROR(IF(VLOOKUP($A190,'Annex 2 Designated EHV charges'!$A:$O,10,FALSE)=0,"",VLOOKUP($A190,'Annex 2 Designated EHV charges'!$A:$O,10,FALSE)),"")</f>
        <v>42639.62</v>
      </c>
      <c r="G190" s="98">
        <f>IFERROR(IF(VLOOKUP($A190,'Annex 2 Designated EHV charges'!$A:$O,11,FALSE)=0,"",VLOOKUP($A190,'Annex 2 Designated EHV charges'!$A:$O,11,FALSE)),"")</f>
        <v>2.95</v>
      </c>
      <c r="H190" s="98">
        <f>IFERROR(IF(VLOOKUP($A190,'Annex 2 Designated EHV charges'!$A:$O,12,FALSE)=0,"",VLOOKUP($A190,'Annex 2 Designated EHV charges'!$A:$O,12,FALSE)),"")</f>
        <v>2.95</v>
      </c>
      <c r="I190" s="235"/>
    </row>
    <row r="191" spans="1:9" x14ac:dyDescent="0.2">
      <c r="A191" s="91">
        <f t="array" ref="A191">IFERROR(INDEX('Annex 2 Designated EHV charges'!$A$11:$A$257, MATCH(0, IF(ISBLANK('Annex 2 Designated EHV charges'!$A$11:$A$257),1, COUNTIF(A$4:$A190, 'Annex 2 Designated EHV charges'!$A$11:$A$257)), 0)),"")</f>
        <v>452</v>
      </c>
      <c r="B191" s="91">
        <f>IF($A191="","",VLOOKUP($A191,'Annex 2 Designated EHV charges'!$A:$O,2,0))</f>
        <v>452</v>
      </c>
      <c r="C191" s="92">
        <f>IF($A191="","",VLOOKUP($A191,'Annex 2 Designated EHV charges'!$A:$O,3,0))</f>
        <v>1300050955454</v>
      </c>
      <c r="D191" s="91" t="str">
        <f>IF($A191="","",VLOOKUP($A191,'Annex 2 Designated EHV charges'!$A:$O,7,0))</f>
        <v>Gilbrook Dock</v>
      </c>
      <c r="E191" s="96" t="str">
        <f>IFERROR(IF(VLOOKUP($A191,'Annex 2 Designated EHV charges'!$A:$O,9,FALSE)=0,"",VLOOKUP($A191,'Annex 2 Designated EHV charges'!$A:$O,9,FALSE)),"")</f>
        <v>-</v>
      </c>
      <c r="F191" s="97">
        <f>IFERROR(IF(VLOOKUP($A191,'Annex 2 Designated EHV charges'!$A:$O,10,FALSE)=0,"",VLOOKUP($A191,'Annex 2 Designated EHV charges'!$A:$O,10,FALSE)),"")</f>
        <v>20729.830000000002</v>
      </c>
      <c r="G191" s="98" t="str">
        <f>IFERROR(IF(VLOOKUP($A191,'Annex 2 Designated EHV charges'!$A:$O,11,FALSE)=0,"",VLOOKUP($A191,'Annex 2 Designated EHV charges'!$A:$O,11,FALSE)),"")</f>
        <v>-</v>
      </c>
      <c r="H191" s="98" t="str">
        <f>IFERROR(IF(VLOOKUP($A191,'Annex 2 Designated EHV charges'!$A:$O,12,FALSE)=0,"",VLOOKUP($A191,'Annex 2 Designated EHV charges'!$A:$O,12,FALSE)),"")</f>
        <v>-</v>
      </c>
      <c r="I191" s="235"/>
    </row>
    <row r="192" spans="1:9" x14ac:dyDescent="0.2">
      <c r="A192" s="91">
        <f t="array" ref="A192">IFERROR(INDEX('Annex 2 Designated EHV charges'!$A$11:$A$257, MATCH(0, IF(ISBLANK('Annex 2 Designated EHV charges'!$A$11:$A$257),1, COUNTIF(A$4:$A191, 'Annex 2 Designated EHV charges'!$A$11:$A$257)), 0)),"")</f>
        <v>453</v>
      </c>
      <c r="B192" s="91">
        <f>IF($A192="","",VLOOKUP($A192,'Annex 2 Designated EHV charges'!$A:$O,2,0))</f>
        <v>453</v>
      </c>
      <c r="C192" s="92">
        <f>IF($A192="","",VLOOKUP($A192,'Annex 2 Designated EHV charges'!$A:$O,3,0))</f>
        <v>1300050977573</v>
      </c>
      <c r="D192" s="91" t="str">
        <f>IF($A192="","",VLOOKUP($A192,'Annex 2 Designated EHV charges'!$A:$O,7,0))</f>
        <v>UU Water Plc - Woodside</v>
      </c>
      <c r="E192" s="96">
        <f>IFERROR(IF(VLOOKUP($A192,'Annex 2 Designated EHV charges'!$A:$O,9,FALSE)=0,"",VLOOKUP($A192,'Annex 2 Designated EHV charges'!$A:$O,9,FALSE)),"")</f>
        <v>3.66</v>
      </c>
      <c r="F192" s="97">
        <f>IFERROR(IF(VLOOKUP($A192,'Annex 2 Designated EHV charges'!$A:$O,10,FALSE)=0,"",VLOOKUP($A192,'Annex 2 Designated EHV charges'!$A:$O,10,FALSE)),"")</f>
        <v>18363.41</v>
      </c>
      <c r="G192" s="98">
        <f>IFERROR(IF(VLOOKUP($A192,'Annex 2 Designated EHV charges'!$A:$O,11,FALSE)=0,"",VLOOKUP($A192,'Annex 2 Designated EHV charges'!$A:$O,11,FALSE)),"")</f>
        <v>4.2</v>
      </c>
      <c r="H192" s="98">
        <f>IFERROR(IF(VLOOKUP($A192,'Annex 2 Designated EHV charges'!$A:$O,12,FALSE)=0,"",VLOOKUP($A192,'Annex 2 Designated EHV charges'!$A:$O,12,FALSE)),"")</f>
        <v>4.2</v>
      </c>
      <c r="I192" s="235"/>
    </row>
    <row r="193" spans="1:9" x14ac:dyDescent="0.2">
      <c r="A193" s="91">
        <f t="array" ref="A193">IFERROR(INDEX('Annex 2 Designated EHV charges'!$A$11:$A$257, MATCH(0, IF(ISBLANK('Annex 2 Designated EHV charges'!$A$11:$A$257),1, COUNTIF(A$4:$A192, 'Annex 2 Designated EHV charges'!$A$11:$A$257)), 0)),"")</f>
        <v>454</v>
      </c>
      <c r="B193" s="91">
        <f>IF($A193="","",VLOOKUP($A193,'Annex 2 Designated EHV charges'!$A:$O,2,0))</f>
        <v>454</v>
      </c>
      <c r="C193" s="92">
        <f>IF($A193="","",VLOOKUP($A193,'Annex 2 Designated EHV charges'!$A:$O,3,0))</f>
        <v>1300050977670</v>
      </c>
      <c r="D193" s="91" t="str">
        <f>IF($A193="","",VLOOKUP($A193,'Annex 2 Designated EHV charges'!$A:$O,7,0))</f>
        <v>UU Water Plc - Bromborough</v>
      </c>
      <c r="E193" s="96" t="str">
        <f>IFERROR(IF(VLOOKUP($A193,'Annex 2 Designated EHV charges'!$A:$O,9,FALSE)=0,"",VLOOKUP($A193,'Annex 2 Designated EHV charges'!$A:$O,9,FALSE)),"")</f>
        <v>-</v>
      </c>
      <c r="F193" s="97">
        <f>IFERROR(IF(VLOOKUP($A193,'Annex 2 Designated EHV charges'!$A:$O,10,FALSE)=0,"",VLOOKUP($A193,'Annex 2 Designated EHV charges'!$A:$O,10,FALSE)),"")</f>
        <v>18511.59</v>
      </c>
      <c r="G193" s="98">
        <f>IFERROR(IF(VLOOKUP($A193,'Annex 2 Designated EHV charges'!$A:$O,11,FALSE)=0,"",VLOOKUP($A193,'Annex 2 Designated EHV charges'!$A:$O,11,FALSE)),"")</f>
        <v>4.3</v>
      </c>
      <c r="H193" s="98">
        <f>IFERROR(IF(VLOOKUP($A193,'Annex 2 Designated EHV charges'!$A:$O,12,FALSE)=0,"",VLOOKUP($A193,'Annex 2 Designated EHV charges'!$A:$O,12,FALSE)),"")</f>
        <v>4.3</v>
      </c>
      <c r="I193" s="235"/>
    </row>
    <row r="194" spans="1:9" x14ac:dyDescent="0.2">
      <c r="A194" s="91">
        <f t="array" ref="A194">IFERROR(INDEX('Annex 2 Designated EHV charges'!$A$11:$A$257, MATCH(0, IF(ISBLANK('Annex 2 Designated EHV charges'!$A$11:$A$257),1, COUNTIF(A$4:$A193, 'Annex 2 Designated EHV charges'!$A$11:$A$257)), 0)),"")</f>
        <v>455</v>
      </c>
      <c r="B194" s="91">
        <f>IF($A194="","",VLOOKUP($A194,'Annex 2 Designated EHV charges'!$A:$O,2,0))</f>
        <v>455</v>
      </c>
      <c r="C194" s="92">
        <f>IF($A194="","",VLOOKUP($A194,'Annex 2 Designated EHV charges'!$A:$O,3,0))</f>
        <v>1300051438963</v>
      </c>
      <c r="D194" s="91" t="str">
        <f>IF($A194="","",VLOOKUP($A194,'Annex 2 Designated EHV charges'!$A:$O,7,0))</f>
        <v>S Norton &amp; Co. Ltd</v>
      </c>
      <c r="E194" s="96">
        <f>IFERROR(IF(VLOOKUP($A194,'Annex 2 Designated EHV charges'!$A:$O,9,FALSE)=0,"",VLOOKUP($A194,'Annex 2 Designated EHV charges'!$A:$O,9,FALSE)),"")</f>
        <v>1.385</v>
      </c>
      <c r="F194" s="97">
        <f>IFERROR(IF(VLOOKUP($A194,'Annex 2 Designated EHV charges'!$A:$O,10,FALSE)=0,"",VLOOKUP($A194,'Annex 2 Designated EHV charges'!$A:$O,10,FALSE)),"")</f>
        <v>45478.879999999997</v>
      </c>
      <c r="G194" s="98">
        <f>IFERROR(IF(VLOOKUP($A194,'Annex 2 Designated EHV charges'!$A:$O,11,FALSE)=0,"",VLOOKUP($A194,'Annex 2 Designated EHV charges'!$A:$O,11,FALSE)),"")</f>
        <v>2.0699999999999998</v>
      </c>
      <c r="H194" s="98">
        <f>IFERROR(IF(VLOOKUP($A194,'Annex 2 Designated EHV charges'!$A:$O,12,FALSE)=0,"",VLOOKUP($A194,'Annex 2 Designated EHV charges'!$A:$O,12,FALSE)),"")</f>
        <v>2.0699999999999998</v>
      </c>
      <c r="I194" s="235"/>
    </row>
    <row r="195" spans="1:9" x14ac:dyDescent="0.2">
      <c r="A195" s="91">
        <f t="array" ref="A195">IFERROR(INDEX('Annex 2 Designated EHV charges'!$A$11:$A$257, MATCH(0, IF(ISBLANK('Annex 2 Designated EHV charges'!$A$11:$A$257),1, COUNTIF(A$4:$A194, 'Annex 2 Designated EHV charges'!$A$11:$A$257)), 0)),"")</f>
        <v>456</v>
      </c>
      <c r="B195" s="91">
        <f>IF($A195="","",VLOOKUP($A195,'Annex 2 Designated EHV charges'!$A:$O,2,0))</f>
        <v>456</v>
      </c>
      <c r="C195" s="92">
        <f>IF($A195="","",VLOOKUP($A195,'Annex 2 Designated EHV charges'!$A:$O,3,0))</f>
        <v>1300051517481</v>
      </c>
      <c r="D195" s="91" t="str">
        <f>IF($A195="","",VLOOKUP($A195,'Annex 2 Designated EHV charges'!$A:$O,7,0))</f>
        <v>MOD - RAF Sealand</v>
      </c>
      <c r="E195" s="96" t="str">
        <f>IFERROR(IF(VLOOKUP($A195,'Annex 2 Designated EHV charges'!$A:$O,9,FALSE)=0,"",VLOOKUP($A195,'Annex 2 Designated EHV charges'!$A:$O,9,FALSE)),"")</f>
        <v>-</v>
      </c>
      <c r="F195" s="97">
        <f>IFERROR(IF(VLOOKUP($A195,'Annex 2 Designated EHV charges'!$A:$O,10,FALSE)=0,"",VLOOKUP($A195,'Annex 2 Designated EHV charges'!$A:$O,10,FALSE)),"")</f>
        <v>15672.33</v>
      </c>
      <c r="G195" s="98">
        <f>IFERROR(IF(VLOOKUP($A195,'Annex 2 Designated EHV charges'!$A:$O,11,FALSE)=0,"",VLOOKUP($A195,'Annex 2 Designated EHV charges'!$A:$O,11,FALSE)),"")</f>
        <v>3.92</v>
      </c>
      <c r="H195" s="98">
        <f>IFERROR(IF(VLOOKUP($A195,'Annex 2 Designated EHV charges'!$A:$O,12,FALSE)=0,"",VLOOKUP($A195,'Annex 2 Designated EHV charges'!$A:$O,12,FALSE)),"")</f>
        <v>3.92</v>
      </c>
      <c r="I195" s="235"/>
    </row>
    <row r="196" spans="1:9" x14ac:dyDescent="0.2">
      <c r="A196" s="91">
        <f t="array" ref="A196">IFERROR(INDEX('Annex 2 Designated EHV charges'!$A$11:$A$257, MATCH(0, IF(ISBLANK('Annex 2 Designated EHV charges'!$A$11:$A$257),1, COUNTIF(A$4:$A195, 'Annex 2 Designated EHV charges'!$A$11:$A$257)), 0)),"")</f>
        <v>457</v>
      </c>
      <c r="B196" s="91">
        <f>IF($A196="","",VLOOKUP($A196,'Annex 2 Designated EHV charges'!$A:$O,2,0))</f>
        <v>457</v>
      </c>
      <c r="C196" s="92">
        <f>IF($A196="","",VLOOKUP($A196,'Annex 2 Designated EHV charges'!$A:$O,3,0))</f>
        <v>1300051708346</v>
      </c>
      <c r="D196" s="91" t="str">
        <f>IF($A196="","",VLOOKUP($A196,'Annex 2 Designated EHV charges'!$A:$O,7,0))</f>
        <v>Healthcare Distribution</v>
      </c>
      <c r="E196" s="96">
        <f>IFERROR(IF(VLOOKUP($A196,'Annex 2 Designated EHV charges'!$A:$O,9,FALSE)=0,"",VLOOKUP($A196,'Annex 2 Designated EHV charges'!$A:$O,9,FALSE)),"")</f>
        <v>0.152</v>
      </c>
      <c r="F196" s="97">
        <f>IFERROR(IF(VLOOKUP($A196,'Annex 2 Designated EHV charges'!$A:$O,10,FALSE)=0,"",VLOOKUP($A196,'Annex 2 Designated EHV charges'!$A:$O,10,FALSE)),"")</f>
        <v>15672.33</v>
      </c>
      <c r="G196" s="98">
        <f>IFERROR(IF(VLOOKUP($A196,'Annex 2 Designated EHV charges'!$A:$O,11,FALSE)=0,"",VLOOKUP($A196,'Annex 2 Designated EHV charges'!$A:$O,11,FALSE)),"")</f>
        <v>4.07</v>
      </c>
      <c r="H196" s="98">
        <f>IFERROR(IF(VLOOKUP($A196,'Annex 2 Designated EHV charges'!$A:$O,12,FALSE)=0,"",VLOOKUP($A196,'Annex 2 Designated EHV charges'!$A:$O,12,FALSE)),"")</f>
        <v>4.07</v>
      </c>
      <c r="I196" s="235"/>
    </row>
    <row r="197" spans="1:9" x14ac:dyDescent="0.2">
      <c r="A197" s="91">
        <f t="array" ref="A197">IFERROR(INDEX('Annex 2 Designated EHV charges'!$A$11:$A$257, MATCH(0, IF(ISBLANK('Annex 2 Designated EHV charges'!$A$11:$A$257),1, COUNTIF(A$4:$A196, 'Annex 2 Designated EHV charges'!$A$11:$A$257)), 0)),"")</f>
        <v>458</v>
      </c>
      <c r="B197" s="91">
        <f>IF($A197="","",VLOOKUP($A197,'Annex 2 Designated EHV charges'!$A:$O,2,0))</f>
        <v>458</v>
      </c>
      <c r="C197" s="92">
        <f>IF($A197="","",VLOOKUP($A197,'Annex 2 Designated EHV charges'!$A:$O,3,0))</f>
        <v>1300052182955</v>
      </c>
      <c r="D197" s="91" t="str">
        <f>IF($A197="","",VLOOKUP($A197,'Annex 2 Designated EHV charges'!$A:$O,7,0))</f>
        <v>Aluminium Powder Company</v>
      </c>
      <c r="E197" s="96" t="str">
        <f>IFERROR(IF(VLOOKUP($A197,'Annex 2 Designated EHV charges'!$A:$O,9,FALSE)=0,"",VLOOKUP($A197,'Annex 2 Designated EHV charges'!$A:$O,9,FALSE)),"")</f>
        <v>-</v>
      </c>
      <c r="F197" s="97">
        <f>IFERROR(IF(VLOOKUP($A197,'Annex 2 Designated EHV charges'!$A:$O,10,FALSE)=0,"",VLOOKUP($A197,'Annex 2 Designated EHV charges'!$A:$O,10,FALSE)),"")</f>
        <v>15672.33</v>
      </c>
      <c r="G197" s="98">
        <f>IFERROR(IF(VLOOKUP($A197,'Annex 2 Designated EHV charges'!$A:$O,11,FALSE)=0,"",VLOOKUP($A197,'Annex 2 Designated EHV charges'!$A:$O,11,FALSE)),"")</f>
        <v>5.42</v>
      </c>
      <c r="H197" s="98">
        <f>IFERROR(IF(VLOOKUP($A197,'Annex 2 Designated EHV charges'!$A:$O,12,FALSE)=0,"",VLOOKUP($A197,'Annex 2 Designated EHV charges'!$A:$O,12,FALSE)),"")</f>
        <v>5.42</v>
      </c>
      <c r="I197" s="235"/>
    </row>
    <row r="198" spans="1:9" x14ac:dyDescent="0.2">
      <c r="A198" s="91">
        <f t="array" ref="A198">IFERROR(INDEX('Annex 2 Designated EHV charges'!$A$11:$A$257, MATCH(0, IF(ISBLANK('Annex 2 Designated EHV charges'!$A$11:$A$257),1, COUNTIF(A$4:$A197, 'Annex 2 Designated EHV charges'!$A$11:$A$257)), 0)),"")</f>
        <v>459</v>
      </c>
      <c r="B198" s="91">
        <f>IF($A198="","",VLOOKUP($A198,'Annex 2 Designated EHV charges'!$A:$O,2,0))</f>
        <v>459</v>
      </c>
      <c r="C198" s="92">
        <f>IF($A198="","",VLOOKUP($A198,'Annex 2 Designated EHV charges'!$A:$O,3,0))</f>
        <v>1300053398578</v>
      </c>
      <c r="D198" s="91" t="str">
        <f>IF($A198="","",VLOOKUP($A198,'Annex 2 Designated EHV charges'!$A:$O,7,0))</f>
        <v>Chiron Vaccines</v>
      </c>
      <c r="E198" s="96" t="str">
        <f>IFERROR(IF(VLOOKUP($A198,'Annex 2 Designated EHV charges'!$A:$O,9,FALSE)=0,"",VLOOKUP($A198,'Annex 2 Designated EHV charges'!$A:$O,9,FALSE)),"")</f>
        <v>-</v>
      </c>
      <c r="F198" s="97">
        <f>IFERROR(IF(VLOOKUP($A198,'Annex 2 Designated EHV charges'!$A:$O,10,FALSE)=0,"",VLOOKUP($A198,'Annex 2 Designated EHV charges'!$A:$O,10,FALSE)),"")</f>
        <v>45478.879999999997</v>
      </c>
      <c r="G198" s="98">
        <f>IFERROR(IF(VLOOKUP($A198,'Annex 2 Designated EHV charges'!$A:$O,11,FALSE)=0,"",VLOOKUP($A198,'Annex 2 Designated EHV charges'!$A:$O,11,FALSE)),"")</f>
        <v>2.35</v>
      </c>
      <c r="H198" s="98">
        <f>IFERROR(IF(VLOOKUP($A198,'Annex 2 Designated EHV charges'!$A:$O,12,FALSE)=0,"",VLOOKUP($A198,'Annex 2 Designated EHV charges'!$A:$O,12,FALSE)),"")</f>
        <v>2.35</v>
      </c>
      <c r="I198" s="235"/>
    </row>
    <row r="199" spans="1:9" x14ac:dyDescent="0.2">
      <c r="A199" s="91">
        <f t="array" ref="A199">IFERROR(INDEX('Annex 2 Designated EHV charges'!$A$11:$A$257, MATCH(0, IF(ISBLANK('Annex 2 Designated EHV charges'!$A$11:$A$257),1, COUNTIF(A$4:$A198, 'Annex 2 Designated EHV charges'!$A$11:$A$257)), 0)),"")</f>
        <v>460</v>
      </c>
      <c r="B199" s="91">
        <f>IF($A199="","",VLOOKUP($A199,'Annex 2 Designated EHV charges'!$A:$O,2,0))</f>
        <v>460</v>
      </c>
      <c r="C199" s="92">
        <f>IF($A199="","",VLOOKUP($A199,'Annex 2 Designated EHV charges'!$A:$O,3,0))</f>
        <v>1300054917684</v>
      </c>
      <c r="D199" s="91" t="str">
        <f>IF($A199="","",VLOOKUP($A199,'Annex 2 Designated EHV charges'!$A:$O,7,0))</f>
        <v>ESP</v>
      </c>
      <c r="E199" s="96">
        <f>IFERROR(IF(VLOOKUP($A199,'Annex 2 Designated EHV charges'!$A:$O,9,FALSE)=0,"",VLOOKUP($A199,'Annex 2 Designated EHV charges'!$A:$O,9,FALSE)),"")</f>
        <v>0.129</v>
      </c>
      <c r="F199" s="97">
        <f>IFERROR(IF(VLOOKUP($A199,'Annex 2 Designated EHV charges'!$A:$O,10,FALSE)=0,"",VLOOKUP($A199,'Annex 2 Designated EHV charges'!$A:$O,10,FALSE)),"")</f>
        <v>15672.33</v>
      </c>
      <c r="G199" s="98">
        <f>IFERROR(IF(VLOOKUP($A199,'Annex 2 Designated EHV charges'!$A:$O,11,FALSE)=0,"",VLOOKUP($A199,'Annex 2 Designated EHV charges'!$A:$O,11,FALSE)),"")</f>
        <v>2.65</v>
      </c>
      <c r="H199" s="98">
        <f>IFERROR(IF(VLOOKUP($A199,'Annex 2 Designated EHV charges'!$A:$O,12,FALSE)=0,"",VLOOKUP($A199,'Annex 2 Designated EHV charges'!$A:$O,12,FALSE)),"")</f>
        <v>2.65</v>
      </c>
      <c r="I199" s="235"/>
    </row>
    <row r="200" spans="1:9" x14ac:dyDescent="0.2">
      <c r="A200" s="91">
        <f t="array" ref="A200">IFERROR(INDEX('Annex 2 Designated EHV charges'!$A$11:$A$257, MATCH(0, IF(ISBLANK('Annex 2 Designated EHV charges'!$A$11:$A$257),1, COUNTIF(A$4:$A199, 'Annex 2 Designated EHV charges'!$A$11:$A$257)), 0)),"")</f>
        <v>461</v>
      </c>
      <c r="B200" s="91">
        <f>IF($A200="","",VLOOKUP($A200,'Annex 2 Designated EHV charges'!$A:$O,2,0))</f>
        <v>461</v>
      </c>
      <c r="C200" s="92">
        <f>IF($A200="","",VLOOKUP($A200,'Annex 2 Designated EHV charges'!$A:$O,3,0))</f>
        <v>1300060172544</v>
      </c>
      <c r="D200" s="91" t="str">
        <f>IF($A200="","",VLOOKUP($A200,'Annex 2 Designated EHV charges'!$A:$O,7,0))</f>
        <v>Neptune (Mann Island)</v>
      </c>
      <c r="E200" s="96">
        <f>IFERROR(IF(VLOOKUP($A200,'Annex 2 Designated EHV charges'!$A:$O,9,FALSE)=0,"",VLOOKUP($A200,'Annex 2 Designated EHV charges'!$A:$O,9,FALSE)),"")</f>
        <v>0.13200000000000001</v>
      </c>
      <c r="F200" s="97">
        <f>IFERROR(IF(VLOOKUP($A200,'Annex 2 Designated EHV charges'!$A:$O,10,FALSE)=0,"",VLOOKUP($A200,'Annex 2 Designated EHV charges'!$A:$O,10,FALSE)),"")</f>
        <v>18511.59</v>
      </c>
      <c r="G200" s="98">
        <f>IFERROR(IF(VLOOKUP($A200,'Annex 2 Designated EHV charges'!$A:$O,11,FALSE)=0,"",VLOOKUP($A200,'Annex 2 Designated EHV charges'!$A:$O,11,FALSE)),"")</f>
        <v>8.18</v>
      </c>
      <c r="H200" s="98">
        <f>IFERROR(IF(VLOOKUP($A200,'Annex 2 Designated EHV charges'!$A:$O,12,FALSE)=0,"",VLOOKUP($A200,'Annex 2 Designated EHV charges'!$A:$O,12,FALSE)),"")</f>
        <v>8.18</v>
      </c>
      <c r="I200" s="235"/>
    </row>
    <row r="201" spans="1:9" x14ac:dyDescent="0.2">
      <c r="A201" s="91">
        <f t="array" ref="A201">IFERROR(INDEX('Annex 2 Designated EHV charges'!$A$11:$A$257, MATCH(0, IF(ISBLANK('Annex 2 Designated EHV charges'!$A$11:$A$257),1, COUNTIF(A$4:$A200, 'Annex 2 Designated EHV charges'!$A$11:$A$257)), 0)),"")</f>
        <v>462</v>
      </c>
      <c r="B201" s="91">
        <f>IF($A201="","",VLOOKUP($A201,'Annex 2 Designated EHV charges'!$A:$O,2,0))</f>
        <v>462</v>
      </c>
      <c r="C201" s="92">
        <f>IF($A201="","",VLOOKUP($A201,'Annex 2 Designated EHV charges'!$A:$O,3,0))</f>
        <v>1300035352260</v>
      </c>
      <c r="D201" s="91" t="str">
        <f>IF($A201="","",VLOOKUP($A201,'Annex 2 Designated EHV charges'!$A:$O,7,0))</f>
        <v>L.A.H. Teaching Hospital</v>
      </c>
      <c r="E201" s="96">
        <f>IFERROR(IF(VLOOKUP($A201,'Annex 2 Designated EHV charges'!$A:$O,9,FALSE)=0,"",VLOOKUP($A201,'Annex 2 Designated EHV charges'!$A:$O,9,FALSE)),"")</f>
        <v>0.13200000000000001</v>
      </c>
      <c r="F201" s="97">
        <f>IFERROR(IF(VLOOKUP($A201,'Annex 2 Designated EHV charges'!$A:$O,10,FALSE)=0,"",VLOOKUP($A201,'Annex 2 Designated EHV charges'!$A:$O,10,FALSE)),"")</f>
        <v>44425.13</v>
      </c>
      <c r="G201" s="98">
        <f>IFERROR(IF(VLOOKUP($A201,'Annex 2 Designated EHV charges'!$A:$O,11,FALSE)=0,"",VLOOKUP($A201,'Annex 2 Designated EHV charges'!$A:$O,11,FALSE)),"")</f>
        <v>1.38</v>
      </c>
      <c r="H201" s="98">
        <f>IFERROR(IF(VLOOKUP($A201,'Annex 2 Designated EHV charges'!$A:$O,12,FALSE)=0,"",VLOOKUP($A201,'Annex 2 Designated EHV charges'!$A:$O,12,FALSE)),"")</f>
        <v>1.38</v>
      </c>
      <c r="I201" s="235"/>
    </row>
    <row r="202" spans="1:9" x14ac:dyDescent="0.2">
      <c r="A202" s="91">
        <f t="array" ref="A202">IFERROR(INDEX('Annex 2 Designated EHV charges'!$A$11:$A$257, MATCH(0, IF(ISBLANK('Annex 2 Designated EHV charges'!$A$11:$A$257),1, COUNTIF(A$4:$A201, 'Annex 2 Designated EHV charges'!$A$11:$A$257)), 0)),"")</f>
        <v>463</v>
      </c>
      <c r="B202" s="91">
        <f>IF($A202="","",VLOOKUP($A202,'Annex 2 Designated EHV charges'!$A:$O,2,0))</f>
        <v>463</v>
      </c>
      <c r="C202" s="92">
        <f>IF($A202="","",VLOOKUP($A202,'Annex 2 Designated EHV charges'!$A:$O,3,0))</f>
        <v>1300035354123</v>
      </c>
      <c r="D202" s="91" t="str">
        <f>IF($A202="","",VLOOKUP($A202,'Annex 2 Designated EHV charges'!$A:$O,7,0))</f>
        <v>UU Water Plc - Sandon Dock</v>
      </c>
      <c r="E202" s="96">
        <f>IFERROR(IF(VLOOKUP($A202,'Annex 2 Designated EHV charges'!$A:$O,9,FALSE)=0,"",VLOOKUP($A202,'Annex 2 Designated EHV charges'!$A:$O,9,FALSE)),"")</f>
        <v>1.2270000000000001</v>
      </c>
      <c r="F202" s="97">
        <f>IFERROR(IF(VLOOKUP($A202,'Annex 2 Designated EHV charges'!$A:$O,10,FALSE)=0,"",VLOOKUP($A202,'Annex 2 Designated EHV charges'!$A:$O,10,FALSE)),"")</f>
        <v>44109.32</v>
      </c>
      <c r="G202" s="98">
        <f>IFERROR(IF(VLOOKUP($A202,'Annex 2 Designated EHV charges'!$A:$O,11,FALSE)=0,"",VLOOKUP($A202,'Annex 2 Designated EHV charges'!$A:$O,11,FALSE)),"")</f>
        <v>3.9</v>
      </c>
      <c r="H202" s="98">
        <f>IFERROR(IF(VLOOKUP($A202,'Annex 2 Designated EHV charges'!$A:$O,12,FALSE)=0,"",VLOOKUP($A202,'Annex 2 Designated EHV charges'!$A:$O,12,FALSE)),"")</f>
        <v>3.9</v>
      </c>
      <c r="I202" s="235"/>
    </row>
    <row r="203" spans="1:9" x14ac:dyDescent="0.2">
      <c r="A203" s="91">
        <f t="array" ref="A203">IFERROR(INDEX('Annex 2 Designated EHV charges'!$A$11:$A$257, MATCH(0, IF(ISBLANK('Annex 2 Designated EHV charges'!$A$11:$A$257),1, COUNTIF(A$4:$A202, 'Annex 2 Designated EHV charges'!$A$11:$A$257)), 0)),"")</f>
        <v>464</v>
      </c>
      <c r="B203" s="91">
        <f>IF($A203="","",VLOOKUP($A203,'Annex 2 Designated EHV charges'!$A:$O,2,0))</f>
        <v>464</v>
      </c>
      <c r="C203" s="92">
        <f>IF($A203="","",VLOOKUP($A203,'Annex 2 Designated EHV charges'!$A:$O,3,0))</f>
        <v>1300035355242</v>
      </c>
      <c r="D203" s="91" t="str">
        <f>IF($A203="","",VLOOKUP($A203,'Annex 2 Designated EHV charges'!$A:$O,7,0))</f>
        <v>UU Water Plc Gateworth Sewage</v>
      </c>
      <c r="E203" s="96" t="str">
        <f>IFERROR(IF(VLOOKUP($A203,'Annex 2 Designated EHV charges'!$A:$O,9,FALSE)=0,"",VLOOKUP($A203,'Annex 2 Designated EHV charges'!$A:$O,9,FALSE)),"")</f>
        <v>-</v>
      </c>
      <c r="F203" s="97">
        <f>IFERROR(IF(VLOOKUP($A203,'Annex 2 Designated EHV charges'!$A:$O,10,FALSE)=0,"",VLOOKUP($A203,'Annex 2 Designated EHV charges'!$A:$O,10,FALSE)),"")</f>
        <v>15607.02</v>
      </c>
      <c r="G203" s="98">
        <f>IFERROR(IF(VLOOKUP($A203,'Annex 2 Designated EHV charges'!$A:$O,11,FALSE)=0,"",VLOOKUP($A203,'Annex 2 Designated EHV charges'!$A:$O,11,FALSE)),"")</f>
        <v>3.75</v>
      </c>
      <c r="H203" s="98">
        <f>IFERROR(IF(VLOOKUP($A203,'Annex 2 Designated EHV charges'!$A:$O,12,FALSE)=0,"",VLOOKUP($A203,'Annex 2 Designated EHV charges'!$A:$O,12,FALSE)),"")</f>
        <v>3.75</v>
      </c>
      <c r="I203" s="235"/>
    </row>
    <row r="204" spans="1:9" x14ac:dyDescent="0.2">
      <c r="A204" s="91">
        <f t="array" ref="A204">IFERROR(INDEX('Annex 2 Designated EHV charges'!$A$11:$A$257, MATCH(0, IF(ISBLANK('Annex 2 Designated EHV charges'!$A$11:$A$257),1, COUNTIF(A$4:$A203, 'Annex 2 Designated EHV charges'!$A$11:$A$257)), 0)),"")</f>
        <v>465</v>
      </c>
      <c r="B204" s="91">
        <f>IF($A204="","",VLOOKUP($A204,'Annex 2 Designated EHV charges'!$A:$O,2,0))</f>
        <v>465</v>
      </c>
      <c r="C204" s="92">
        <f>IF($A204="","",VLOOKUP($A204,'Annex 2 Designated EHV charges'!$A:$O,3,0))</f>
        <v>1300035359770</v>
      </c>
      <c r="D204" s="91" t="str">
        <f>IF($A204="","",VLOOKUP($A204,'Annex 2 Designated EHV charges'!$A:$O,7,0))</f>
        <v>UU Water Plc - Huntington</v>
      </c>
      <c r="E204" s="96">
        <f>IFERROR(IF(VLOOKUP($A204,'Annex 2 Designated EHV charges'!$A:$O,9,FALSE)=0,"",VLOOKUP($A204,'Annex 2 Designated EHV charges'!$A:$O,9,FALSE)),"")</f>
        <v>1.1020000000000001</v>
      </c>
      <c r="F204" s="97">
        <f>IFERROR(IF(VLOOKUP($A204,'Annex 2 Designated EHV charges'!$A:$O,10,FALSE)=0,"",VLOOKUP($A204,'Annex 2 Designated EHV charges'!$A:$O,10,FALSE)),"")</f>
        <v>42457.16</v>
      </c>
      <c r="G204" s="98">
        <f>IFERROR(IF(VLOOKUP($A204,'Annex 2 Designated EHV charges'!$A:$O,11,FALSE)=0,"",VLOOKUP($A204,'Annex 2 Designated EHV charges'!$A:$O,11,FALSE)),"")</f>
        <v>4.62</v>
      </c>
      <c r="H204" s="98">
        <f>IFERROR(IF(VLOOKUP($A204,'Annex 2 Designated EHV charges'!$A:$O,12,FALSE)=0,"",VLOOKUP($A204,'Annex 2 Designated EHV charges'!$A:$O,12,FALSE)),"")</f>
        <v>4.62</v>
      </c>
      <c r="I204" s="235"/>
    </row>
    <row r="205" spans="1:9" x14ac:dyDescent="0.2">
      <c r="A205" s="91">
        <f t="array" ref="A205">IFERROR(INDEX('Annex 2 Designated EHV charges'!$A$11:$A$257, MATCH(0, IF(ISBLANK('Annex 2 Designated EHV charges'!$A$11:$A$257),1, COUNTIF(A$4:$A204, 'Annex 2 Designated EHV charges'!$A$11:$A$257)), 0)),"")</f>
        <v>466</v>
      </c>
      <c r="B205" s="91">
        <f>IF($A205="","",VLOOKUP($A205,'Annex 2 Designated EHV charges'!$A:$O,2,0))</f>
        <v>466</v>
      </c>
      <c r="C205" s="92">
        <f>IF($A205="","",VLOOKUP($A205,'Annex 2 Designated EHV charges'!$A:$O,3,0))</f>
        <v>1300035401331</v>
      </c>
      <c r="D205" s="91" t="str">
        <f>IF($A205="","",VLOOKUP($A205,'Annex 2 Designated EHV charges'!$A:$O,7,0))</f>
        <v>UU Water Plc - Shell Green</v>
      </c>
      <c r="E205" s="96">
        <f>IFERROR(IF(VLOOKUP($A205,'Annex 2 Designated EHV charges'!$A:$O,9,FALSE)=0,"",VLOOKUP($A205,'Annex 2 Designated EHV charges'!$A:$O,9,FALSE)),"")</f>
        <v>0.17699999999999999</v>
      </c>
      <c r="F205" s="97">
        <f>IFERROR(IF(VLOOKUP($A205,'Annex 2 Designated EHV charges'!$A:$O,10,FALSE)=0,"",VLOOKUP($A205,'Annex 2 Designated EHV charges'!$A:$O,10,FALSE)),"")</f>
        <v>15849.02</v>
      </c>
      <c r="G205" s="98">
        <f>IFERROR(IF(VLOOKUP($A205,'Annex 2 Designated EHV charges'!$A:$O,11,FALSE)=0,"",VLOOKUP($A205,'Annex 2 Designated EHV charges'!$A:$O,11,FALSE)),"")</f>
        <v>3.28</v>
      </c>
      <c r="H205" s="98">
        <f>IFERROR(IF(VLOOKUP($A205,'Annex 2 Designated EHV charges'!$A:$O,12,FALSE)=0,"",VLOOKUP($A205,'Annex 2 Designated EHV charges'!$A:$O,12,FALSE)),"")</f>
        <v>3.28</v>
      </c>
      <c r="I205" s="235"/>
    </row>
    <row r="206" spans="1:9" x14ac:dyDescent="0.2">
      <c r="A206" s="91">
        <f t="array" ref="A206">IFERROR(INDEX('Annex 2 Designated EHV charges'!$A$11:$A$257, MATCH(0, IF(ISBLANK('Annex 2 Designated EHV charges'!$A$11:$A$257),1, COUNTIF(A$4:$A205, 'Annex 2 Designated EHV charges'!$A$11:$A$257)), 0)),"")</f>
        <v>467</v>
      </c>
      <c r="B206" s="91">
        <f>IF($A206="","",VLOOKUP($A206,'Annex 2 Designated EHV charges'!$A:$O,2,0))</f>
        <v>467</v>
      </c>
      <c r="C206" s="92">
        <f>IF($A206="","",VLOOKUP($A206,'Annex 2 Designated EHV charges'!$A:$O,3,0))</f>
        <v>1300035353148</v>
      </c>
      <c r="D206" s="91" t="str">
        <f>IF($A206="","",VLOOKUP($A206,'Annex 2 Designated EHV charges'!$A:$O,7,0))</f>
        <v>Eli Lilly &amp; Co</v>
      </c>
      <c r="E206" s="96" t="str">
        <f>IFERROR(IF(VLOOKUP($A206,'Annex 2 Designated EHV charges'!$A:$O,9,FALSE)=0,"",VLOOKUP($A206,'Annex 2 Designated EHV charges'!$A:$O,9,FALSE)),"")</f>
        <v>-</v>
      </c>
      <c r="F206" s="97">
        <f>IFERROR(IF(VLOOKUP($A206,'Annex 2 Designated EHV charges'!$A:$O,10,FALSE)=0,"",VLOOKUP($A206,'Annex 2 Designated EHV charges'!$A:$O,10,FALSE)),"")</f>
        <v>43971.15</v>
      </c>
      <c r="G206" s="98">
        <f>IFERROR(IF(VLOOKUP($A206,'Annex 2 Designated EHV charges'!$A:$O,11,FALSE)=0,"",VLOOKUP($A206,'Annex 2 Designated EHV charges'!$A:$O,11,FALSE)),"")</f>
        <v>1.17</v>
      </c>
      <c r="H206" s="98">
        <f>IFERROR(IF(VLOOKUP($A206,'Annex 2 Designated EHV charges'!$A:$O,12,FALSE)=0,"",VLOOKUP($A206,'Annex 2 Designated EHV charges'!$A:$O,12,FALSE)),"")</f>
        <v>1.17</v>
      </c>
      <c r="I206" s="235"/>
    </row>
    <row r="207" spans="1:9" x14ac:dyDescent="0.2">
      <c r="A207" s="91">
        <f t="array" ref="A207">IFERROR(INDEX('Annex 2 Designated EHV charges'!$A$11:$A$257, MATCH(0, IF(ISBLANK('Annex 2 Designated EHV charges'!$A$11:$A$257),1, COUNTIF(A$4:$A206, 'Annex 2 Designated EHV charges'!$A$11:$A$257)), 0)),"")</f>
        <v>468</v>
      </c>
      <c r="B207" s="91">
        <f>IF($A207="","",VLOOKUP($A207,'Annex 2 Designated EHV charges'!$A:$O,2,0))</f>
        <v>468</v>
      </c>
      <c r="C207" s="92">
        <f>IF($A207="","",VLOOKUP($A207,'Annex 2 Designated EHV charges'!$A:$O,3,0))</f>
        <v>1300035355794</v>
      </c>
      <c r="D207" s="91" t="str">
        <f>IF($A207="","",VLOOKUP($A207,'Annex 2 Designated EHV charges'!$A:$O,7,0))</f>
        <v>Pilkington Glass - Greengate</v>
      </c>
      <c r="E207" s="96" t="str">
        <f>IFERROR(IF(VLOOKUP($A207,'Annex 2 Designated EHV charges'!$A:$O,9,FALSE)=0,"",VLOOKUP($A207,'Annex 2 Designated EHV charges'!$A:$O,9,FALSE)),"")</f>
        <v>-</v>
      </c>
      <c r="F207" s="97">
        <f>IFERROR(IF(VLOOKUP($A207,'Annex 2 Designated EHV charges'!$A:$O,10,FALSE)=0,"",VLOOKUP($A207,'Annex 2 Designated EHV charges'!$A:$O,10,FALSE)),"")</f>
        <v>44299.47</v>
      </c>
      <c r="G207" s="98">
        <f>IFERROR(IF(VLOOKUP($A207,'Annex 2 Designated EHV charges'!$A:$O,11,FALSE)=0,"",VLOOKUP($A207,'Annex 2 Designated EHV charges'!$A:$O,11,FALSE)),"")</f>
        <v>3.29</v>
      </c>
      <c r="H207" s="98">
        <f>IFERROR(IF(VLOOKUP($A207,'Annex 2 Designated EHV charges'!$A:$O,12,FALSE)=0,"",VLOOKUP($A207,'Annex 2 Designated EHV charges'!$A:$O,12,FALSE)),"")</f>
        <v>3.29</v>
      </c>
      <c r="I207" s="235"/>
    </row>
    <row r="208" spans="1:9" x14ac:dyDescent="0.2">
      <c r="A208" s="91">
        <f t="array" ref="A208">IFERROR(INDEX('Annex 2 Designated EHV charges'!$A$11:$A$257, MATCH(0, IF(ISBLANK('Annex 2 Designated EHV charges'!$A$11:$A$257),1, COUNTIF(A$4:$A207, 'Annex 2 Designated EHV charges'!$A$11:$A$257)), 0)),"")</f>
        <v>469</v>
      </c>
      <c r="B208" s="91">
        <f>IF($A208="","",VLOOKUP($A208,'Annex 2 Designated EHV charges'!$A:$O,2,0))</f>
        <v>469</v>
      </c>
      <c r="C208" s="92">
        <f>IF($A208="","",VLOOKUP($A208,'Annex 2 Designated EHV charges'!$A:$O,3,0))</f>
        <v>1300035355882</v>
      </c>
      <c r="D208" s="91" t="str">
        <f>IF($A208="","",VLOOKUP($A208,'Annex 2 Designated EHV charges'!$A:$O,7,0))</f>
        <v>Pilkington Glass - Cowley Hill</v>
      </c>
      <c r="E208" s="96" t="str">
        <f>IFERROR(IF(VLOOKUP($A208,'Annex 2 Designated EHV charges'!$A:$O,9,FALSE)=0,"",VLOOKUP($A208,'Annex 2 Designated EHV charges'!$A:$O,9,FALSE)),"")</f>
        <v>-</v>
      </c>
      <c r="F208" s="97">
        <f>IFERROR(IF(VLOOKUP($A208,'Annex 2 Designated EHV charges'!$A:$O,10,FALSE)=0,"",VLOOKUP($A208,'Annex 2 Designated EHV charges'!$A:$O,10,FALSE)),"")</f>
        <v>43371.38</v>
      </c>
      <c r="G208" s="98">
        <f>IFERROR(IF(VLOOKUP($A208,'Annex 2 Designated EHV charges'!$A:$O,11,FALSE)=0,"",VLOOKUP($A208,'Annex 2 Designated EHV charges'!$A:$O,11,FALSE)),"")</f>
        <v>2.98</v>
      </c>
      <c r="H208" s="98">
        <f>IFERROR(IF(VLOOKUP($A208,'Annex 2 Designated EHV charges'!$A:$O,12,FALSE)=0,"",VLOOKUP($A208,'Annex 2 Designated EHV charges'!$A:$O,12,FALSE)),"")</f>
        <v>2.98</v>
      </c>
      <c r="I208" s="235"/>
    </row>
    <row r="209" spans="1:9" x14ac:dyDescent="0.2">
      <c r="A209" s="91">
        <f t="array" ref="A209">IFERROR(INDEX('Annex 2 Designated EHV charges'!$A$11:$A$257, MATCH(0, IF(ISBLANK('Annex 2 Designated EHV charges'!$A$11:$A$257),1, COUNTIF(A$4:$A208, 'Annex 2 Designated EHV charges'!$A$11:$A$257)), 0)),"")</f>
        <v>471</v>
      </c>
      <c r="B209" s="91">
        <f>IF($A209="","",VLOOKUP($A209,'Annex 2 Designated EHV charges'!$A:$O,2,0))</f>
        <v>471</v>
      </c>
      <c r="C209" s="92">
        <f>IF($A209="","",VLOOKUP($A209,'Annex 2 Designated EHV charges'!$A:$O,3,0))</f>
        <v>1300035359813</v>
      </c>
      <c r="D209" s="91" t="str">
        <f>IF($A209="","",VLOOKUP($A209,'Annex 2 Designated EHV charges'!$A:$O,7,0))</f>
        <v>Meadow Foods Ltd</v>
      </c>
      <c r="E209" s="96">
        <f>IFERROR(IF(VLOOKUP($A209,'Annex 2 Designated EHV charges'!$A:$O,9,FALSE)=0,"",VLOOKUP($A209,'Annex 2 Designated EHV charges'!$A:$O,9,FALSE)),"")</f>
        <v>1.1870000000000001</v>
      </c>
      <c r="F209" s="97">
        <f>IFERROR(IF(VLOOKUP($A209,'Annex 2 Designated EHV charges'!$A:$O,10,FALSE)=0,"",VLOOKUP($A209,'Annex 2 Designated EHV charges'!$A:$O,10,FALSE)),"")</f>
        <v>42639.62</v>
      </c>
      <c r="G209" s="98">
        <f>IFERROR(IF(VLOOKUP($A209,'Annex 2 Designated EHV charges'!$A:$O,11,FALSE)=0,"",VLOOKUP($A209,'Annex 2 Designated EHV charges'!$A:$O,11,FALSE)),"")</f>
        <v>2.92</v>
      </c>
      <c r="H209" s="98">
        <f>IFERROR(IF(VLOOKUP($A209,'Annex 2 Designated EHV charges'!$A:$O,12,FALSE)=0,"",VLOOKUP($A209,'Annex 2 Designated EHV charges'!$A:$O,12,FALSE)),"")</f>
        <v>2.92</v>
      </c>
      <c r="I209" s="235"/>
    </row>
    <row r="210" spans="1:9" x14ac:dyDescent="0.2">
      <c r="A210" s="91">
        <f t="array" ref="A210">IFERROR(INDEX('Annex 2 Designated EHV charges'!$A$11:$A$257, MATCH(0, IF(ISBLANK('Annex 2 Designated EHV charges'!$A$11:$A$257),1, COUNTIF(A$4:$A209, 'Annex 2 Designated EHV charges'!$A$11:$A$257)), 0)),"")</f>
        <v>472</v>
      </c>
      <c r="B210" s="91">
        <f>IF($A210="","",VLOOKUP($A210,'Annex 2 Designated EHV charges'!$A:$O,2,0))</f>
        <v>472</v>
      </c>
      <c r="C210" s="92">
        <f>IF($A210="","",VLOOKUP($A210,'Annex 2 Designated EHV charges'!$A:$O,3,0))</f>
        <v>1300035362746</v>
      </c>
      <c r="D210" s="91" t="str">
        <f>IF($A210="","",VLOOKUP($A210,'Annex 2 Designated EHV charges'!$A:$O,7,0))</f>
        <v>Wirral Hospital</v>
      </c>
      <c r="E210" s="96">
        <f>IFERROR(IF(VLOOKUP($A210,'Annex 2 Designated EHV charges'!$A:$O,9,FALSE)=0,"",VLOOKUP($A210,'Annex 2 Designated EHV charges'!$A:$O,9,FALSE)),"")</f>
        <v>0.76400000000000001</v>
      </c>
      <c r="F210" s="97">
        <f>IFERROR(IF(VLOOKUP($A210,'Annex 2 Designated EHV charges'!$A:$O,10,FALSE)=0,"",VLOOKUP($A210,'Annex 2 Designated EHV charges'!$A:$O,10,FALSE)),"")</f>
        <v>15672.33</v>
      </c>
      <c r="G210" s="98">
        <f>IFERROR(IF(VLOOKUP($A210,'Annex 2 Designated EHV charges'!$A:$O,11,FALSE)=0,"",VLOOKUP($A210,'Annex 2 Designated EHV charges'!$A:$O,11,FALSE)),"")</f>
        <v>2.4</v>
      </c>
      <c r="H210" s="98">
        <f>IFERROR(IF(VLOOKUP($A210,'Annex 2 Designated EHV charges'!$A:$O,12,FALSE)=0,"",VLOOKUP($A210,'Annex 2 Designated EHV charges'!$A:$O,12,FALSE)),"")</f>
        <v>2.4</v>
      </c>
      <c r="I210" s="235"/>
    </row>
    <row r="211" spans="1:9" x14ac:dyDescent="0.2">
      <c r="A211" s="91">
        <f t="array" ref="A211">IFERROR(INDEX('Annex 2 Designated EHV charges'!$A$11:$A$257, MATCH(0, IF(ISBLANK('Annex 2 Designated EHV charges'!$A$11:$A$257),1, COUNTIF(A$4:$A210, 'Annex 2 Designated EHV charges'!$A$11:$A$257)), 0)),"")</f>
        <v>473</v>
      </c>
      <c r="B211" s="91">
        <f>IF($A211="","",VLOOKUP($A211,'Annex 2 Designated EHV charges'!$A:$O,2,0))</f>
        <v>473</v>
      </c>
      <c r="C211" s="92">
        <f>IF($A211="","",VLOOKUP($A211,'Annex 2 Designated EHV charges'!$A:$O,3,0))</f>
        <v>1300035366174</v>
      </c>
      <c r="D211" s="91" t="str">
        <f>IF($A211="","",VLOOKUP($A211,'Annex 2 Designated EHV charges'!$A:$O,7,0))</f>
        <v>Conway &amp; Denbighshire NHS Trust</v>
      </c>
      <c r="E211" s="96">
        <f>IFERROR(IF(VLOOKUP($A211,'Annex 2 Designated EHV charges'!$A:$O,9,FALSE)=0,"",VLOOKUP($A211,'Annex 2 Designated EHV charges'!$A:$O,9,FALSE)),"")</f>
        <v>0.70799999999999996</v>
      </c>
      <c r="F211" s="97">
        <f>IFERROR(IF(VLOOKUP($A211,'Annex 2 Designated EHV charges'!$A:$O,10,FALSE)=0,"",VLOOKUP($A211,'Annex 2 Designated EHV charges'!$A:$O,10,FALSE)),"")</f>
        <v>15672.33</v>
      </c>
      <c r="G211" s="98">
        <f>IFERROR(IF(VLOOKUP($A211,'Annex 2 Designated EHV charges'!$A:$O,11,FALSE)=0,"",VLOOKUP($A211,'Annex 2 Designated EHV charges'!$A:$O,11,FALSE)),"")</f>
        <v>6.42</v>
      </c>
      <c r="H211" s="98">
        <f>IFERROR(IF(VLOOKUP($A211,'Annex 2 Designated EHV charges'!$A:$O,12,FALSE)=0,"",VLOOKUP($A211,'Annex 2 Designated EHV charges'!$A:$O,12,FALSE)),"")</f>
        <v>6.42</v>
      </c>
      <c r="I211" s="235"/>
    </row>
    <row r="212" spans="1:9" x14ac:dyDescent="0.2">
      <c r="A212" s="91">
        <f t="array" ref="A212">IFERROR(INDEX('Annex 2 Designated EHV charges'!$A$11:$A$257, MATCH(0, IF(ISBLANK('Annex 2 Designated EHV charges'!$A$11:$A$257),1, COUNTIF(A$4:$A211, 'Annex 2 Designated EHV charges'!$A$11:$A$257)), 0)),"")</f>
        <v>474</v>
      </c>
      <c r="B212" s="91">
        <f>IF($A212="","",VLOOKUP($A212,'Annex 2 Designated EHV charges'!$A:$O,2,0))</f>
        <v>474</v>
      </c>
      <c r="C212" s="92">
        <f>IF($A212="","",VLOOKUP($A212,'Annex 2 Designated EHV charges'!$A:$O,3,0))</f>
        <v>1300035438261</v>
      </c>
      <c r="D212" s="91" t="str">
        <f>IF($A212="","",VLOOKUP($A212,'Annex 2 Designated EHV charges'!$A:$O,7,0))</f>
        <v>Morrisons (Dist Centre)</v>
      </c>
      <c r="E212" s="96">
        <f>IFERROR(IF(VLOOKUP($A212,'Annex 2 Designated EHV charges'!$A:$O,9,FALSE)=0,"",VLOOKUP($A212,'Annex 2 Designated EHV charges'!$A:$O,9,FALSE)),"")</f>
        <v>0.52900000000000003</v>
      </c>
      <c r="F212" s="97">
        <f>IFERROR(IF(VLOOKUP($A212,'Annex 2 Designated EHV charges'!$A:$O,10,FALSE)=0,"",VLOOKUP($A212,'Annex 2 Designated EHV charges'!$A:$O,10,FALSE)),"")</f>
        <v>15672.33</v>
      </c>
      <c r="G212" s="98">
        <f>IFERROR(IF(VLOOKUP($A212,'Annex 2 Designated EHV charges'!$A:$O,11,FALSE)=0,"",VLOOKUP($A212,'Annex 2 Designated EHV charges'!$A:$O,11,FALSE)),"")</f>
        <v>4.93</v>
      </c>
      <c r="H212" s="98">
        <f>IFERROR(IF(VLOOKUP($A212,'Annex 2 Designated EHV charges'!$A:$O,12,FALSE)=0,"",VLOOKUP($A212,'Annex 2 Designated EHV charges'!$A:$O,12,FALSE)),"")</f>
        <v>4.93</v>
      </c>
      <c r="I212" s="235"/>
    </row>
    <row r="213" spans="1:9" x14ac:dyDescent="0.2">
      <c r="A213" s="91">
        <f t="array" ref="A213">IFERROR(INDEX('Annex 2 Designated EHV charges'!$A$11:$A$257, MATCH(0, IF(ISBLANK('Annex 2 Designated EHV charges'!$A$11:$A$257),1, COUNTIF(A$4:$A212, 'Annex 2 Designated EHV charges'!$A$11:$A$257)), 0)),"")</f>
        <v>475</v>
      </c>
      <c r="B213" s="91">
        <f>IF($A213="","",VLOOKUP($A213,'Annex 2 Designated EHV charges'!$A:$O,2,0))</f>
        <v>475</v>
      </c>
      <c r="C213" s="92">
        <f>IF($A213="","",VLOOKUP($A213,'Annex 2 Designated EHV charges'!$A:$O,3,0))</f>
        <v>1300060172562</v>
      </c>
      <c r="D213" s="91" t="str">
        <f>IF($A213="","",VLOOKUP($A213,'Annex 2 Designated EHV charges'!$A:$O,7,0))</f>
        <v>Mersey Travel (Mann Island)</v>
      </c>
      <c r="E213" s="96">
        <f>IFERROR(IF(VLOOKUP($A213,'Annex 2 Designated EHV charges'!$A:$O,9,FALSE)=0,"",VLOOKUP($A213,'Annex 2 Designated EHV charges'!$A:$O,9,FALSE)),"")</f>
        <v>0.13100000000000001</v>
      </c>
      <c r="F213" s="97">
        <f>IFERROR(IF(VLOOKUP($A213,'Annex 2 Designated EHV charges'!$A:$O,10,FALSE)=0,"",VLOOKUP($A213,'Annex 2 Designated EHV charges'!$A:$O,10,FALSE)),"")</f>
        <v>15511.33</v>
      </c>
      <c r="G213" s="98">
        <f>IFERROR(IF(VLOOKUP($A213,'Annex 2 Designated EHV charges'!$A:$O,11,FALSE)=0,"",VLOOKUP($A213,'Annex 2 Designated EHV charges'!$A:$O,11,FALSE)),"")</f>
        <v>2.52</v>
      </c>
      <c r="H213" s="98">
        <f>IFERROR(IF(VLOOKUP($A213,'Annex 2 Designated EHV charges'!$A:$O,12,FALSE)=0,"",VLOOKUP($A213,'Annex 2 Designated EHV charges'!$A:$O,12,FALSE)),"")</f>
        <v>2.52</v>
      </c>
      <c r="I213" s="235"/>
    </row>
    <row r="214" spans="1:9" x14ac:dyDescent="0.2">
      <c r="A214" s="91">
        <f t="array" ref="A214">IFERROR(INDEX('Annex 2 Designated EHV charges'!$A$11:$A$257, MATCH(0, IF(ISBLANK('Annex 2 Designated EHV charges'!$A$11:$A$257),1, COUNTIF(A$4:$A213, 'Annex 2 Designated EHV charges'!$A$11:$A$257)), 0)),"")</f>
        <v>476</v>
      </c>
      <c r="B214" s="91">
        <f>IF($A214="","",VLOOKUP($A214,'Annex 2 Designated EHV charges'!$A:$O,2,0))</f>
        <v>476</v>
      </c>
      <c r="C214" s="92">
        <f>IF($A214="","",VLOOKUP($A214,'Annex 2 Designated EHV charges'!$A:$O,3,0))</f>
        <v>1300050712379</v>
      </c>
      <c r="D214" s="91" t="str">
        <f>IF($A214="","",VLOOKUP($A214,'Annex 2 Designated EHV charges'!$A:$O,7,0))</f>
        <v>Pilkington Glass HO</v>
      </c>
      <c r="E214" s="96" t="str">
        <f>IFERROR(IF(VLOOKUP($A214,'Annex 2 Designated EHV charges'!$A:$O,9,FALSE)=0,"",VLOOKUP($A214,'Annex 2 Designated EHV charges'!$A:$O,9,FALSE)),"")</f>
        <v>-</v>
      </c>
      <c r="F214" s="97">
        <f>IFERROR(IF(VLOOKUP($A214,'Annex 2 Designated EHV charges'!$A:$O,10,FALSE)=0,"",VLOOKUP($A214,'Annex 2 Designated EHV charges'!$A:$O,10,FALSE)),"")</f>
        <v>15672.33</v>
      </c>
      <c r="G214" s="98">
        <f>IFERROR(IF(VLOOKUP($A214,'Annex 2 Designated EHV charges'!$A:$O,11,FALSE)=0,"",VLOOKUP($A214,'Annex 2 Designated EHV charges'!$A:$O,11,FALSE)),"")</f>
        <v>1.37</v>
      </c>
      <c r="H214" s="98">
        <f>IFERROR(IF(VLOOKUP($A214,'Annex 2 Designated EHV charges'!$A:$O,12,FALSE)=0,"",VLOOKUP($A214,'Annex 2 Designated EHV charges'!$A:$O,12,FALSE)),"")</f>
        <v>1.37</v>
      </c>
      <c r="I214" s="235"/>
    </row>
    <row r="215" spans="1:9" x14ac:dyDescent="0.2">
      <c r="A215" s="91">
        <f t="array" ref="A215">IFERROR(INDEX('Annex 2 Designated EHV charges'!$A$11:$A$257, MATCH(0, IF(ISBLANK('Annex 2 Designated EHV charges'!$A$11:$A$257),1, COUNTIF(A$4:$A214, 'Annex 2 Designated EHV charges'!$A$11:$A$257)), 0)),"")</f>
        <v>477</v>
      </c>
      <c r="B215" s="91">
        <f>IF($A215="","",VLOOKUP($A215,'Annex 2 Designated EHV charges'!$A:$O,2,0))</f>
        <v>477</v>
      </c>
      <c r="C215" s="92">
        <f>IF($A215="","",VLOOKUP($A215,'Annex 2 Designated EHV charges'!$A:$O,3,0))</f>
        <v>1300051517515</v>
      </c>
      <c r="D215" s="91" t="str">
        <f>IF($A215="","",VLOOKUP($A215,'Annex 2 Designated EHV charges'!$A:$O,7,0))</f>
        <v>Mod - Raf Valley</v>
      </c>
      <c r="E215" s="96" t="str">
        <f>IFERROR(IF(VLOOKUP($A215,'Annex 2 Designated EHV charges'!$A:$O,9,FALSE)=0,"",VLOOKUP($A215,'Annex 2 Designated EHV charges'!$A:$O,9,FALSE)),"")</f>
        <v>-</v>
      </c>
      <c r="F215" s="97">
        <f>IFERROR(IF(VLOOKUP($A215,'Annex 2 Designated EHV charges'!$A:$O,10,FALSE)=0,"",VLOOKUP($A215,'Annex 2 Designated EHV charges'!$A:$O,10,FALSE)),"")</f>
        <v>15672.33</v>
      </c>
      <c r="G215" s="98">
        <f>IFERROR(IF(VLOOKUP($A215,'Annex 2 Designated EHV charges'!$A:$O,11,FALSE)=0,"",VLOOKUP($A215,'Annex 2 Designated EHV charges'!$A:$O,11,FALSE)),"")</f>
        <v>5.64</v>
      </c>
      <c r="H215" s="98">
        <f>IFERROR(IF(VLOOKUP($A215,'Annex 2 Designated EHV charges'!$A:$O,12,FALSE)=0,"",VLOOKUP($A215,'Annex 2 Designated EHV charges'!$A:$O,12,FALSE)),"")</f>
        <v>5.64</v>
      </c>
      <c r="I215" s="235"/>
    </row>
    <row r="216" spans="1:9" x14ac:dyDescent="0.2">
      <c r="A216" s="91">
        <f t="array" ref="A216">IFERROR(INDEX('Annex 2 Designated EHV charges'!$A$11:$A$257, MATCH(0, IF(ISBLANK('Annex 2 Designated EHV charges'!$A$11:$A$257),1, COUNTIF(A$4:$A215, 'Annex 2 Designated EHV charges'!$A$11:$A$257)), 0)),"")</f>
        <v>478</v>
      </c>
      <c r="B216" s="91">
        <f>IF($A216="","",VLOOKUP($A216,'Annex 2 Designated EHV charges'!$A:$O,2,0))</f>
        <v>478</v>
      </c>
      <c r="C216" s="92">
        <f>IF($A216="","",VLOOKUP($A216,'Annex 2 Designated EHV charges'!$A:$O,3,0))</f>
        <v>1300051517747</v>
      </c>
      <c r="D216" s="91" t="str">
        <f>IF($A216="","",VLOOKUP($A216,'Annex 2 Designated EHV charges'!$A:$O,7,0))</f>
        <v>Mod - Shawbury</v>
      </c>
      <c r="E216" s="96">
        <f>IFERROR(IF(VLOOKUP($A216,'Annex 2 Designated EHV charges'!$A:$O,9,FALSE)=0,"",VLOOKUP($A216,'Annex 2 Designated EHV charges'!$A:$O,9,FALSE)),"")</f>
        <v>0.28399999999999997</v>
      </c>
      <c r="F216" s="97">
        <f>IFERROR(IF(VLOOKUP($A216,'Annex 2 Designated EHV charges'!$A:$O,10,FALSE)=0,"",VLOOKUP($A216,'Annex 2 Designated EHV charges'!$A:$O,10,FALSE)),"")</f>
        <v>15511.33</v>
      </c>
      <c r="G216" s="98">
        <f>IFERROR(IF(VLOOKUP($A216,'Annex 2 Designated EHV charges'!$A:$O,11,FALSE)=0,"",VLOOKUP($A216,'Annex 2 Designated EHV charges'!$A:$O,11,FALSE)),"")</f>
        <v>6.86</v>
      </c>
      <c r="H216" s="98">
        <f>IFERROR(IF(VLOOKUP($A216,'Annex 2 Designated EHV charges'!$A:$O,12,FALSE)=0,"",VLOOKUP($A216,'Annex 2 Designated EHV charges'!$A:$O,12,FALSE)),"")</f>
        <v>6.86</v>
      </c>
      <c r="I216" s="235"/>
    </row>
    <row r="217" spans="1:9" x14ac:dyDescent="0.2">
      <c r="A217" s="91">
        <f t="array" ref="A217">IFERROR(INDEX('Annex 2 Designated EHV charges'!$A$11:$A$257, MATCH(0, IF(ISBLANK('Annex 2 Designated EHV charges'!$A$11:$A$257),1, COUNTIF(A$4:$A216, 'Annex 2 Designated EHV charges'!$A$11:$A$257)), 0)),"")</f>
        <v>479</v>
      </c>
      <c r="B217" s="91">
        <f>IF($A217="","",VLOOKUP($A217,'Annex 2 Designated EHV charges'!$A:$O,2,0))</f>
        <v>479</v>
      </c>
      <c r="C217" s="92">
        <f>IF($A217="","",VLOOKUP($A217,'Annex 2 Designated EHV charges'!$A:$O,3,0))</f>
        <v>1300035365640</v>
      </c>
      <c r="D217" s="91" t="str">
        <f>IF($A217="","",VLOOKUP($A217,'Annex 2 Designated EHV charges'!$A:$O,7,0))</f>
        <v>Crewe Station</v>
      </c>
      <c r="E217" s="96">
        <f>IFERROR(IF(VLOOKUP($A217,'Annex 2 Designated EHV charges'!$A:$O,9,FALSE)=0,"",VLOOKUP($A217,'Annex 2 Designated EHV charges'!$A:$O,9,FALSE)),"")</f>
        <v>0.59699999999999998</v>
      </c>
      <c r="F217" s="97">
        <f>IFERROR(IF(VLOOKUP($A217,'Annex 2 Designated EHV charges'!$A:$O,10,FALSE)=0,"",VLOOKUP($A217,'Annex 2 Designated EHV charges'!$A:$O,10,FALSE)),"")</f>
        <v>15672.33</v>
      </c>
      <c r="G217" s="98">
        <f>IFERROR(IF(VLOOKUP($A217,'Annex 2 Designated EHV charges'!$A:$O,11,FALSE)=0,"",VLOOKUP($A217,'Annex 2 Designated EHV charges'!$A:$O,11,FALSE)),"")</f>
        <v>5.28</v>
      </c>
      <c r="H217" s="98">
        <f>IFERROR(IF(VLOOKUP($A217,'Annex 2 Designated EHV charges'!$A:$O,12,FALSE)=0,"",VLOOKUP($A217,'Annex 2 Designated EHV charges'!$A:$O,12,FALSE)),"")</f>
        <v>5.28</v>
      </c>
      <c r="I217" s="235"/>
    </row>
    <row r="218" spans="1:9" x14ac:dyDescent="0.2">
      <c r="A218" s="91">
        <f t="array" ref="A218">IFERROR(INDEX('Annex 2 Designated EHV charges'!$A$11:$A$257, MATCH(0, IF(ISBLANK('Annex 2 Designated EHV charges'!$A$11:$A$257),1, COUNTIF(A$4:$A217, 'Annex 2 Designated EHV charges'!$A$11:$A$257)), 0)),"")</f>
        <v>480</v>
      </c>
      <c r="B218" s="91">
        <f>IF($A218="","",VLOOKUP($A218,'Annex 2 Designated EHV charges'!$A:$O,2,0))</f>
        <v>480</v>
      </c>
      <c r="C218" s="92">
        <f>IF($A218="","",VLOOKUP($A218,'Annex 2 Designated EHV charges'!$A:$O,3,0))</f>
        <v>1300051747708</v>
      </c>
      <c r="D218" s="91" t="str">
        <f>IF($A218="","",VLOOKUP($A218,'Annex 2 Designated EHV charges'!$A:$O,7,0))</f>
        <v>Merseyside PTA</v>
      </c>
      <c r="E218" s="96">
        <f>IFERROR(IF(VLOOKUP($A218,'Annex 2 Designated EHV charges'!$A:$O,9,FALSE)=0,"",VLOOKUP($A218,'Annex 2 Designated EHV charges'!$A:$O,9,FALSE)),"")</f>
        <v>1.246</v>
      </c>
      <c r="F218" s="97">
        <f>IFERROR(IF(VLOOKUP($A218,'Annex 2 Designated EHV charges'!$A:$O,10,FALSE)=0,"",VLOOKUP($A218,'Annex 2 Designated EHV charges'!$A:$O,10,FALSE)),"")</f>
        <v>15672.33</v>
      </c>
      <c r="G218" s="98">
        <f>IFERROR(IF(VLOOKUP($A218,'Annex 2 Designated EHV charges'!$A:$O,11,FALSE)=0,"",VLOOKUP($A218,'Annex 2 Designated EHV charges'!$A:$O,11,FALSE)),"")</f>
        <v>1.85</v>
      </c>
      <c r="H218" s="98">
        <f>IFERROR(IF(VLOOKUP($A218,'Annex 2 Designated EHV charges'!$A:$O,12,FALSE)=0,"",VLOOKUP($A218,'Annex 2 Designated EHV charges'!$A:$O,12,FALSE)),"")</f>
        <v>1.85</v>
      </c>
      <c r="I218" s="235"/>
    </row>
    <row r="219" spans="1:9" x14ac:dyDescent="0.2">
      <c r="A219" s="91">
        <f t="array" ref="A219">IFERROR(INDEX('Annex 2 Designated EHV charges'!$A$11:$A$257, MATCH(0, IF(ISBLANK('Annex 2 Designated EHV charges'!$A$11:$A$257),1, COUNTIF(A$4:$A218, 'Annex 2 Designated EHV charges'!$A$11:$A$257)), 0)),"")</f>
        <v>481</v>
      </c>
      <c r="B219" s="91">
        <f>IF($A219="","",VLOOKUP($A219,'Annex 2 Designated EHV charges'!$A:$O,2,0))</f>
        <v>481</v>
      </c>
      <c r="C219" s="92">
        <f>IF($A219="","",VLOOKUP($A219,'Annex 2 Designated EHV charges'!$A:$O,3,0))</f>
        <v>1300035356255</v>
      </c>
      <c r="D219" s="91" t="str">
        <f>IF($A219="","",VLOOKUP($A219,'Annex 2 Designated EHV charges'!$A:$O,7,0))</f>
        <v>Mackamax Primary</v>
      </c>
      <c r="E219" s="96">
        <f>IFERROR(IF(VLOOKUP($A219,'Annex 2 Designated EHV charges'!$A:$O,9,FALSE)=0,"",VLOOKUP($A219,'Annex 2 Designated EHV charges'!$A:$O,9,FALSE)),"")</f>
        <v>0.16500000000000001</v>
      </c>
      <c r="F219" s="97">
        <f>IFERROR(IF(VLOOKUP($A219,'Annex 2 Designated EHV charges'!$A:$O,10,FALSE)=0,"",VLOOKUP($A219,'Annex 2 Designated EHV charges'!$A:$O,10,FALSE)),"")</f>
        <v>15511.33</v>
      </c>
      <c r="G219" s="98">
        <f>IFERROR(IF(VLOOKUP($A219,'Annex 2 Designated EHV charges'!$A:$O,11,FALSE)=0,"",VLOOKUP($A219,'Annex 2 Designated EHV charges'!$A:$O,11,FALSE)),"")</f>
        <v>2.7</v>
      </c>
      <c r="H219" s="98">
        <f>IFERROR(IF(VLOOKUP($A219,'Annex 2 Designated EHV charges'!$A:$O,12,FALSE)=0,"",VLOOKUP($A219,'Annex 2 Designated EHV charges'!$A:$O,12,FALSE)),"")</f>
        <v>2.7</v>
      </c>
      <c r="I219" s="235"/>
    </row>
    <row r="220" spans="1:9" x14ac:dyDescent="0.2">
      <c r="A220" s="91">
        <f t="array" ref="A220">IFERROR(INDEX('Annex 2 Designated EHV charges'!$A$11:$A$257, MATCH(0, IF(ISBLANK('Annex 2 Designated EHV charges'!$A$11:$A$257),1, COUNTIF(A$4:$A219, 'Annex 2 Designated EHV charges'!$A$11:$A$257)), 0)),"")</f>
        <v>482</v>
      </c>
      <c r="B220" s="91">
        <f>IF($A220="","",VLOOKUP($A220,'Annex 2 Designated EHV charges'!$A:$O,2,0))</f>
        <v>482</v>
      </c>
      <c r="C220" s="92">
        <f>IF($A220="","",VLOOKUP($A220,'Annex 2 Designated EHV charges'!$A:$O,3,0))</f>
        <v>1300035352906</v>
      </c>
      <c r="D220" s="91" t="str">
        <f>IF($A220="","",VLOOKUP($A220,'Annex 2 Designated EHV charges'!$A:$O,7,0))</f>
        <v>Whiston Hospital</v>
      </c>
      <c r="E220" s="96">
        <f>IFERROR(IF(VLOOKUP($A220,'Annex 2 Designated EHV charges'!$A:$O,9,FALSE)=0,"",VLOOKUP($A220,'Annex 2 Designated EHV charges'!$A:$O,9,FALSE)),"")</f>
        <v>0.14099999999999999</v>
      </c>
      <c r="F220" s="97">
        <f>IFERROR(IF(VLOOKUP($A220,'Annex 2 Designated EHV charges'!$A:$O,10,FALSE)=0,"",VLOOKUP($A220,'Annex 2 Designated EHV charges'!$A:$O,10,FALSE)),"")</f>
        <v>15672.33</v>
      </c>
      <c r="G220" s="98">
        <f>IFERROR(IF(VLOOKUP($A220,'Annex 2 Designated EHV charges'!$A:$O,11,FALSE)=0,"",VLOOKUP($A220,'Annex 2 Designated EHV charges'!$A:$O,11,FALSE)),"")</f>
        <v>3.29</v>
      </c>
      <c r="H220" s="98">
        <f>IFERROR(IF(VLOOKUP($A220,'Annex 2 Designated EHV charges'!$A:$O,12,FALSE)=0,"",VLOOKUP($A220,'Annex 2 Designated EHV charges'!$A:$O,12,FALSE)),"")</f>
        <v>3.29</v>
      </c>
      <c r="I220" s="235"/>
    </row>
    <row r="221" spans="1:9" x14ac:dyDescent="0.2">
      <c r="A221" s="91">
        <f t="array" ref="A221">IFERROR(INDEX('Annex 2 Designated EHV charges'!$A$11:$A$257, MATCH(0, IF(ISBLANK('Annex 2 Designated EHV charges'!$A$11:$A$257),1, COUNTIF(A$4:$A220, 'Annex 2 Designated EHV charges'!$A$11:$A$257)), 0)),"")</f>
        <v>483</v>
      </c>
      <c r="B221" s="91">
        <f>IF($A221="","",VLOOKUP($A221,'Annex 2 Designated EHV charges'!$A:$O,2,0))</f>
        <v>483</v>
      </c>
      <c r="C221" s="92">
        <f>IF($A221="","",VLOOKUP($A221,'Annex 2 Designated EHV charges'!$A:$O,3,0))</f>
        <v>1300052598765</v>
      </c>
      <c r="D221" s="91" t="str">
        <f>IF($A221="","",VLOOKUP($A221,'Annex 2 Designated EHV charges'!$A:$O,7,0))</f>
        <v>Maw Green 2</v>
      </c>
      <c r="E221" s="96">
        <f>IFERROR(IF(VLOOKUP($A221,'Annex 2 Designated EHV charges'!$A:$O,9,FALSE)=0,"",VLOOKUP($A221,'Annex 2 Designated EHV charges'!$A:$O,9,FALSE)),"")</f>
        <v>0.60599999999999998</v>
      </c>
      <c r="F221" s="97">
        <f>IFERROR(IF(VLOOKUP($A221,'Annex 2 Designated EHV charges'!$A:$O,10,FALSE)=0,"",VLOOKUP($A221,'Annex 2 Designated EHV charges'!$A:$O,10,FALSE)),"")</f>
        <v>5.39</v>
      </c>
      <c r="G221" s="98">
        <f>IFERROR(IF(VLOOKUP($A221,'Annex 2 Designated EHV charges'!$A:$O,11,FALSE)=0,"",VLOOKUP($A221,'Annex 2 Designated EHV charges'!$A:$O,11,FALSE)),"")</f>
        <v>1.21</v>
      </c>
      <c r="H221" s="98">
        <f>IFERROR(IF(VLOOKUP($A221,'Annex 2 Designated EHV charges'!$A:$O,12,FALSE)=0,"",VLOOKUP($A221,'Annex 2 Designated EHV charges'!$A:$O,12,FALSE)),"")</f>
        <v>1.21</v>
      </c>
      <c r="I221" s="235"/>
    </row>
    <row r="222" spans="1:9" x14ac:dyDescent="0.2">
      <c r="A222" s="91">
        <f t="array" ref="A222">IFERROR(INDEX('Annex 2 Designated EHV charges'!$A$11:$A$257, MATCH(0, IF(ISBLANK('Annex 2 Designated EHV charges'!$A$11:$A$257),1, COUNTIF(A$4:$A221, 'Annex 2 Designated EHV charges'!$A$11:$A$257)), 0)),"")</f>
        <v>484</v>
      </c>
      <c r="B222" s="91">
        <f>IF($A222="","",VLOOKUP($A222,'Annex 2 Designated EHV charges'!$A:$O,2,0))</f>
        <v>484</v>
      </c>
      <c r="C222" s="92">
        <f>IF($A222="","",VLOOKUP($A222,'Annex 2 Designated EHV charges'!$A:$O,3,0))</f>
        <v>1300035355999</v>
      </c>
      <c r="D222" s="91" t="str">
        <f>IF($A222="","",VLOOKUP($A222,'Annex 2 Designated EHV charges'!$A:$O,7,0))</f>
        <v>Pilkington Glass - Watson Street</v>
      </c>
      <c r="E222" s="96" t="str">
        <f>IFERROR(IF(VLOOKUP($A222,'Annex 2 Designated EHV charges'!$A:$O,9,FALSE)=0,"",VLOOKUP($A222,'Annex 2 Designated EHV charges'!$A:$O,9,FALSE)),"")</f>
        <v>-</v>
      </c>
      <c r="F222" s="97">
        <f>IFERROR(IF(VLOOKUP($A222,'Annex 2 Designated EHV charges'!$A:$O,10,FALSE)=0,"",VLOOKUP($A222,'Annex 2 Designated EHV charges'!$A:$O,10,FALSE)),"")</f>
        <v>15877.22</v>
      </c>
      <c r="G222" s="98">
        <f>IFERROR(IF(VLOOKUP($A222,'Annex 2 Designated EHV charges'!$A:$O,11,FALSE)=0,"",VLOOKUP($A222,'Annex 2 Designated EHV charges'!$A:$O,11,FALSE)),"")</f>
        <v>2.63</v>
      </c>
      <c r="H222" s="98">
        <f>IFERROR(IF(VLOOKUP($A222,'Annex 2 Designated EHV charges'!$A:$O,12,FALSE)=0,"",VLOOKUP($A222,'Annex 2 Designated EHV charges'!$A:$O,12,FALSE)),"")</f>
        <v>2.63</v>
      </c>
      <c r="I222" s="235"/>
    </row>
    <row r="223" spans="1:9" x14ac:dyDescent="0.2">
      <c r="A223" s="91">
        <f t="array" ref="A223">IFERROR(INDEX('Annex 2 Designated EHV charges'!$A$11:$A$257, MATCH(0, IF(ISBLANK('Annex 2 Designated EHV charges'!$A$11:$A$257),1, COUNTIF(A$4:$A222, 'Annex 2 Designated EHV charges'!$A$11:$A$257)), 0)),"")</f>
        <v>486</v>
      </c>
      <c r="B223" s="91">
        <f>IF($A223="","",VLOOKUP($A223,'Annex 2 Designated EHV charges'!$A:$O,2,0))</f>
        <v>486</v>
      </c>
      <c r="C223" s="92">
        <f>IF($A223="","",VLOOKUP($A223,'Annex 2 Designated EHV charges'!$A:$O,3,0))</f>
        <v>1300060340420</v>
      </c>
      <c r="D223" s="91" t="str">
        <f>IF($A223="","",VLOOKUP($A223,'Annex 2 Designated EHV charges'!$A:$O,7,0))</f>
        <v>BAE Radway</v>
      </c>
      <c r="E223" s="96">
        <f>IFERROR(IF(VLOOKUP($A223,'Annex 2 Designated EHV charges'!$A:$O,9,FALSE)=0,"",VLOOKUP($A223,'Annex 2 Designated EHV charges'!$A:$O,9,FALSE)),"")</f>
        <v>1.369</v>
      </c>
      <c r="F223" s="97">
        <f>IFERROR(IF(VLOOKUP($A223,'Annex 2 Designated EHV charges'!$A:$O,10,FALSE)=0,"",VLOOKUP($A223,'Annex 2 Designated EHV charges'!$A:$O,10,FALSE)),"")</f>
        <v>19757.66</v>
      </c>
      <c r="G223" s="98">
        <f>IFERROR(IF(VLOOKUP($A223,'Annex 2 Designated EHV charges'!$A:$O,11,FALSE)=0,"",VLOOKUP($A223,'Annex 2 Designated EHV charges'!$A:$O,11,FALSE)),"")</f>
        <v>4.88</v>
      </c>
      <c r="H223" s="98">
        <f>IFERROR(IF(VLOOKUP($A223,'Annex 2 Designated EHV charges'!$A:$O,12,FALSE)=0,"",VLOOKUP($A223,'Annex 2 Designated EHV charges'!$A:$O,12,FALSE)),"")</f>
        <v>4.88</v>
      </c>
      <c r="I223" s="235"/>
    </row>
    <row r="224" spans="1:9" x14ac:dyDescent="0.2">
      <c r="A224" s="91">
        <f t="array" ref="A224">IFERROR(INDEX('Annex 2 Designated EHV charges'!$A$11:$A$257, MATCH(0, IF(ISBLANK('Annex 2 Designated EHV charges'!$A$11:$A$257),1, COUNTIF(A$4:$A223, 'Annex 2 Designated EHV charges'!$A$11:$A$257)), 0)),"")</f>
        <v>487</v>
      </c>
      <c r="B224" s="91">
        <f>IF($A224="","",VLOOKUP($A224,'Annex 2 Designated EHV charges'!$A:$O,2,0))</f>
        <v>487</v>
      </c>
      <c r="C224" s="92">
        <f>IF($A224="","",VLOOKUP($A224,'Annex 2 Designated EHV charges'!$A:$O,3,0))</f>
        <v>1300035349480</v>
      </c>
      <c r="D224" s="91" t="str">
        <f>IF($A224="","",VLOOKUP($A224,'Annex 2 Designated EHV charges'!$A:$O,7,0))</f>
        <v>Aintree Fazakerly Hospital</v>
      </c>
      <c r="E224" s="96" t="str">
        <f>IFERROR(IF(VLOOKUP($A224,'Annex 2 Designated EHV charges'!$A:$O,9,FALSE)=0,"",VLOOKUP($A224,'Annex 2 Designated EHV charges'!$A:$O,9,FALSE)),"")</f>
        <v>-</v>
      </c>
      <c r="F224" s="97">
        <f>IFERROR(IF(VLOOKUP($A224,'Annex 2 Designated EHV charges'!$A:$O,10,FALSE)=0,"",VLOOKUP($A224,'Annex 2 Designated EHV charges'!$A:$O,10,FALSE)),"")</f>
        <v>48317.56</v>
      </c>
      <c r="G224" s="98">
        <f>IFERROR(IF(VLOOKUP($A224,'Annex 2 Designated EHV charges'!$A:$O,11,FALSE)=0,"",VLOOKUP($A224,'Annex 2 Designated EHV charges'!$A:$O,11,FALSE)),"")</f>
        <v>3.88</v>
      </c>
      <c r="H224" s="98">
        <f>IFERROR(IF(VLOOKUP($A224,'Annex 2 Designated EHV charges'!$A:$O,12,FALSE)=0,"",VLOOKUP($A224,'Annex 2 Designated EHV charges'!$A:$O,12,FALSE)),"")</f>
        <v>3.88</v>
      </c>
      <c r="I224" s="235"/>
    </row>
    <row r="225" spans="1:9" x14ac:dyDescent="0.2">
      <c r="A225" s="91">
        <f t="array" ref="A225">IFERROR(INDEX('Annex 2 Designated EHV charges'!$A$11:$A$257, MATCH(0, IF(ISBLANK('Annex 2 Designated EHV charges'!$A$11:$A$257),1, COUNTIF(A$4:$A224, 'Annex 2 Designated EHV charges'!$A$11:$A$257)), 0)),"")</f>
        <v>488</v>
      </c>
      <c r="B225" s="91">
        <f>IF($A225="","",VLOOKUP($A225,'Annex 2 Designated EHV charges'!$A:$O,2,0))</f>
        <v>488</v>
      </c>
      <c r="C225" s="92">
        <f>IF($A225="","",VLOOKUP($A225,'Annex 2 Designated EHV charges'!$A:$O,3,0))</f>
        <v>1300060436633</v>
      </c>
      <c r="D225" s="91" t="str">
        <f>IF($A225="","",VLOOKUP($A225,'Annex 2 Designated EHV charges'!$A:$O,7,0))</f>
        <v>Unilever (Chester Gates)</v>
      </c>
      <c r="E225" s="96">
        <f>IFERROR(IF(VLOOKUP($A225,'Annex 2 Designated EHV charges'!$A:$O,9,FALSE)=0,"",VLOOKUP($A225,'Annex 2 Designated EHV charges'!$A:$O,9,FALSE)),"")</f>
        <v>0.20599999999999999</v>
      </c>
      <c r="F225" s="97">
        <f>IFERROR(IF(VLOOKUP($A225,'Annex 2 Designated EHV charges'!$A:$O,10,FALSE)=0,"",VLOOKUP($A225,'Annex 2 Designated EHV charges'!$A:$O,10,FALSE)),"")</f>
        <v>46433.46</v>
      </c>
      <c r="G225" s="98">
        <f>IFERROR(IF(VLOOKUP($A225,'Annex 2 Designated EHV charges'!$A:$O,11,FALSE)=0,"",VLOOKUP($A225,'Annex 2 Designated EHV charges'!$A:$O,11,FALSE)),"")</f>
        <v>1.68</v>
      </c>
      <c r="H225" s="98">
        <f>IFERROR(IF(VLOOKUP($A225,'Annex 2 Designated EHV charges'!$A:$O,12,FALSE)=0,"",VLOOKUP($A225,'Annex 2 Designated EHV charges'!$A:$O,12,FALSE)),"")</f>
        <v>1.68</v>
      </c>
      <c r="I225" s="235"/>
    </row>
    <row r="226" spans="1:9" x14ac:dyDescent="0.2">
      <c r="A226" s="91">
        <f t="array" ref="A226">IFERROR(INDEX('Annex 2 Designated EHV charges'!$A$11:$A$257, MATCH(0, IF(ISBLANK('Annex 2 Designated EHV charges'!$A$11:$A$257),1, COUNTIF(A$4:$A225, 'Annex 2 Designated EHV charges'!$A$11:$A$257)), 0)),"")</f>
        <v>489</v>
      </c>
      <c r="B226" s="91">
        <f>IF($A226="","",VLOOKUP($A226,'Annex 2 Designated EHV charges'!$A:$O,2,0))</f>
        <v>489</v>
      </c>
      <c r="C226" s="92">
        <f>IF($A226="","",VLOOKUP($A226,'Annex 2 Designated EHV charges'!$A:$O,3,0))</f>
        <v>1300060222169</v>
      </c>
      <c r="D226" s="91" t="str">
        <f>IF($A226="","",VLOOKUP($A226,'Annex 2 Designated EHV charges'!$A:$O,7,0))</f>
        <v>Unilever (Georgia)</v>
      </c>
      <c r="E226" s="96" t="str">
        <f>IFERROR(IF(VLOOKUP($A226,'Annex 2 Designated EHV charges'!$A:$O,9,FALSE)=0,"",VLOOKUP($A226,'Annex 2 Designated EHV charges'!$A:$O,9,FALSE)),"")</f>
        <v>-</v>
      </c>
      <c r="F226" s="97">
        <f>IFERROR(IF(VLOOKUP($A226,'Annex 2 Designated EHV charges'!$A:$O,10,FALSE)=0,"",VLOOKUP($A226,'Annex 2 Designated EHV charges'!$A:$O,10,FALSE)),"")</f>
        <v>43224.4</v>
      </c>
      <c r="G226" s="98">
        <f>IFERROR(IF(VLOOKUP($A226,'Annex 2 Designated EHV charges'!$A:$O,11,FALSE)=0,"",VLOOKUP($A226,'Annex 2 Designated EHV charges'!$A:$O,11,FALSE)),"")</f>
        <v>1.43</v>
      </c>
      <c r="H226" s="98">
        <f>IFERROR(IF(VLOOKUP($A226,'Annex 2 Designated EHV charges'!$A:$O,12,FALSE)=0,"",VLOOKUP($A226,'Annex 2 Designated EHV charges'!$A:$O,12,FALSE)),"")</f>
        <v>1.43</v>
      </c>
      <c r="I226" s="235"/>
    </row>
    <row r="227" spans="1:9" x14ac:dyDescent="0.2">
      <c r="A227" s="91">
        <f t="array" ref="A227">IFERROR(INDEX('Annex 2 Designated EHV charges'!$A$11:$A$257, MATCH(0, IF(ISBLANK('Annex 2 Designated EHV charges'!$A$11:$A$257),1, COUNTIF(A$4:$A226, 'Annex 2 Designated EHV charges'!$A$11:$A$257)), 0)),"")</f>
        <v>920</v>
      </c>
      <c r="B227" s="91">
        <f>IF($A227="","",VLOOKUP($A227,'Annex 2 Designated EHV charges'!$A:$O,2,0))</f>
        <v>920</v>
      </c>
      <c r="C227" s="92">
        <f>IF($A227="","",VLOOKUP($A227,'Annex 2 Designated EHV charges'!$A:$O,3,0))</f>
        <v>1300061087615</v>
      </c>
      <c r="D227" s="91" t="str">
        <f>IF($A227="","",VLOOKUP($A227,'Annex 2 Designated EHV charges'!$A:$O,7,0))</f>
        <v>M &amp; D Business Park, St Helens</v>
      </c>
      <c r="E227" s="96" t="str">
        <f>IFERROR(IF(VLOOKUP($A227,'Annex 2 Designated EHV charges'!$A:$O,9,FALSE)=0,"",VLOOKUP($A227,'Annex 2 Designated EHV charges'!$A:$O,9,FALSE)),"")</f>
        <v>-</v>
      </c>
      <c r="F227" s="97">
        <f>IFERROR(IF(VLOOKUP($A227,'Annex 2 Designated EHV charges'!$A:$O,10,FALSE)=0,"",VLOOKUP($A227,'Annex 2 Designated EHV charges'!$A:$O,10,FALSE)),"")</f>
        <v>94.69</v>
      </c>
      <c r="G227" s="98">
        <f>IFERROR(IF(VLOOKUP($A227,'Annex 2 Designated EHV charges'!$A:$O,11,FALSE)=0,"",VLOOKUP($A227,'Annex 2 Designated EHV charges'!$A:$O,11,FALSE)),"")</f>
        <v>1.85</v>
      </c>
      <c r="H227" s="98">
        <f>IFERROR(IF(VLOOKUP($A227,'Annex 2 Designated EHV charges'!$A:$O,12,FALSE)=0,"",VLOOKUP($A227,'Annex 2 Designated EHV charges'!$A:$O,12,FALSE)),"")</f>
        <v>1.85</v>
      </c>
      <c r="I227" s="235"/>
    </row>
    <row r="228" spans="1:9" x14ac:dyDescent="0.2">
      <c r="A228" s="91">
        <f t="array" ref="A228">IFERROR(INDEX('Annex 2 Designated EHV charges'!$A$11:$A$257, MATCH(0, IF(ISBLANK('Annex 2 Designated EHV charges'!$A$11:$A$257),1, COUNTIF(A$4:$A227, 'Annex 2 Designated EHV charges'!$A$11:$A$257)), 0)),"")</f>
        <v>2</v>
      </c>
      <c r="B228" s="91">
        <f>IF($A228="","",VLOOKUP($A228,'Annex 2 Designated EHV charges'!$A:$O,2,0))</f>
        <v>2</v>
      </c>
      <c r="C228" s="92">
        <f>IF($A228="","",VLOOKUP($A228,'Annex 2 Designated EHV charges'!$A:$O,3,0))</f>
        <v>2</v>
      </c>
      <c r="D228" s="91" t="str">
        <f>IF($A228="","",VLOOKUP($A228,'Annex 2 Designated EHV charges'!$A:$O,7,0))</f>
        <v>Airfields Deeside</v>
      </c>
      <c r="E228" s="96" t="str">
        <f>IFERROR(IF(VLOOKUP($A228,'Annex 2 Designated EHV charges'!$A:$O,9,FALSE)=0,"",VLOOKUP($A228,'Annex 2 Designated EHV charges'!$A:$O,9,FALSE)),"")</f>
        <v>-</v>
      </c>
      <c r="F228" s="97">
        <f>IFERROR(IF(VLOOKUP($A228,'Annex 2 Designated EHV charges'!$A:$O,10,FALSE)=0,"",VLOOKUP($A228,'Annex 2 Designated EHV charges'!$A:$O,10,FALSE)),"")</f>
        <v>38272.28</v>
      </c>
      <c r="G228" s="98">
        <f>IFERROR(IF(VLOOKUP($A228,'Annex 2 Designated EHV charges'!$A:$O,11,FALSE)=0,"",VLOOKUP($A228,'Annex 2 Designated EHV charges'!$A:$O,11,FALSE)),"")</f>
        <v>1.1100000000000001</v>
      </c>
      <c r="H228" s="98">
        <f>IFERROR(IF(VLOOKUP($A228,'Annex 2 Designated EHV charges'!$A:$O,12,FALSE)=0,"",VLOOKUP($A228,'Annex 2 Designated EHV charges'!$A:$O,12,FALSE)),"")</f>
        <v>1.1100000000000001</v>
      </c>
      <c r="I228" s="235"/>
    </row>
    <row r="229" spans="1:9" x14ac:dyDescent="0.2">
      <c r="A229" s="91" t="str">
        <f t="array" ref="A229">IFERROR(INDEX('Annex 2 Designated EHV charges'!$A$11:$A$257, MATCH(0, IF(ISBLANK('Annex 2 Designated EHV charges'!$A$11:$A$257),1, COUNTIF(A$4:$A228, 'Annex 2 Designated EHV charges'!$A$11:$A$257)), 0)),"")</f>
        <v>3</v>
      </c>
      <c r="B229" s="91" t="str">
        <f>IF($A229="","",VLOOKUP($A229,'Annex 2 Designated EHV charges'!$A:$O,2,0))</f>
        <v>3</v>
      </c>
      <c r="C229" s="92">
        <f>IF($A229="","",VLOOKUP($A229,'Annex 2 Designated EHV charges'!$A:$O,3,0))</f>
        <v>3</v>
      </c>
      <c r="D229" s="91" t="str">
        <f>IF($A229="","",VLOOKUP($A229,'Annex 2 Designated EHV charges'!$A:$O,7,0))</f>
        <v>Everton Stadium</v>
      </c>
      <c r="E229" s="96" t="str">
        <f>IFERROR(IF(VLOOKUP($A229,'Annex 2 Designated EHV charges'!$A:$O,9,FALSE)=0,"",VLOOKUP($A229,'Annex 2 Designated EHV charges'!$A:$O,9,FALSE)),"")</f>
        <v>-</v>
      </c>
      <c r="F229" s="97">
        <f>IFERROR(IF(VLOOKUP($A229,'Annex 2 Designated EHV charges'!$A:$O,10,FALSE)=0,"",VLOOKUP($A229,'Annex 2 Designated EHV charges'!$A:$O,10,FALSE)),"")</f>
        <v>40787.160000000003</v>
      </c>
      <c r="G229" s="98">
        <f>IFERROR(IF(VLOOKUP($A229,'Annex 2 Designated EHV charges'!$A:$O,11,FALSE)=0,"",VLOOKUP($A229,'Annex 2 Designated EHV charges'!$A:$O,11,FALSE)),"")</f>
        <v>3.34</v>
      </c>
      <c r="H229" s="98">
        <f>IFERROR(IF(VLOOKUP($A229,'Annex 2 Designated EHV charges'!$A:$O,12,FALSE)=0,"",VLOOKUP($A229,'Annex 2 Designated EHV charges'!$A:$O,12,FALSE)),"")</f>
        <v>3.34</v>
      </c>
      <c r="I229" s="235"/>
    </row>
    <row r="230" spans="1:9" x14ac:dyDescent="0.2">
      <c r="A230" s="91">
        <f t="array" ref="A230">IFERROR(INDEX('Annex 2 Designated EHV charges'!$A$11:$A$257, MATCH(0, IF(ISBLANK('Annex 2 Designated EHV charges'!$A$11:$A$257),1, COUNTIF(A$4:$A229, 'Annex 2 Designated EHV charges'!$A$11:$A$257)), 0)),"")</f>
        <v>852</v>
      </c>
      <c r="B230" s="91">
        <f>IF($A230="","",VLOOKUP($A230,'Annex 2 Designated EHV charges'!$A:$O,2,0))</f>
        <v>852</v>
      </c>
      <c r="C230" s="92">
        <f>IF($A230="","",VLOOKUP($A230,'Annex 2 Designated EHV charges'!$A:$O,3,0))</f>
        <v>1300061141281</v>
      </c>
      <c r="D230" s="91" t="str">
        <f>IF($A230="","",VLOOKUP($A230,'Annex 2 Designated EHV charges'!$A:$O,7,0))</f>
        <v>Bubney Solar</v>
      </c>
      <c r="E230" s="96" t="str">
        <f>IFERROR(IF(VLOOKUP($A230,'Annex 2 Designated EHV charges'!$A:$O,9,FALSE)=0,"",VLOOKUP($A230,'Annex 2 Designated EHV charges'!$A:$O,9,FALSE)),"")</f>
        <v>-</v>
      </c>
      <c r="F230" s="97">
        <f>IFERROR(IF(VLOOKUP($A230,'Annex 2 Designated EHV charges'!$A:$O,10,FALSE)=0,"",VLOOKUP($A230,'Annex 2 Designated EHV charges'!$A:$O,10,FALSE)),"")</f>
        <v>69.900000000000006</v>
      </c>
      <c r="G230" s="98">
        <f>IFERROR(IF(VLOOKUP($A230,'Annex 2 Designated EHV charges'!$A:$O,11,FALSE)=0,"",VLOOKUP($A230,'Annex 2 Designated EHV charges'!$A:$O,11,FALSE)),"")</f>
        <v>1.86</v>
      </c>
      <c r="H230" s="98">
        <f>IFERROR(IF(VLOOKUP($A230,'Annex 2 Designated EHV charges'!$A:$O,12,FALSE)=0,"",VLOOKUP($A230,'Annex 2 Designated EHV charges'!$A:$O,12,FALSE)),"")</f>
        <v>1.86</v>
      </c>
      <c r="I230" s="235"/>
    </row>
    <row r="231" spans="1:9" x14ac:dyDescent="0.2">
      <c r="A231" s="91">
        <f t="array" ref="A231">IFERROR(INDEX('Annex 2 Designated EHV charges'!$A$11:$A$257, MATCH(0, IF(ISBLANK('Annex 2 Designated EHV charges'!$A$11:$A$257),1, COUNTIF(A$4:$A230, 'Annex 2 Designated EHV charges'!$A$11:$A$257)), 0)),"")</f>
        <v>888</v>
      </c>
      <c r="B231" s="91">
        <f>IF($A231="","",VLOOKUP($A231,'Annex 2 Designated EHV charges'!$A:$O,2,0))</f>
        <v>888</v>
      </c>
      <c r="C231" s="92">
        <f>IF($A231="","",VLOOKUP($A231,'Annex 2 Designated EHV charges'!$A:$O,3,0))</f>
        <v>1300061391132</v>
      </c>
      <c r="D231" s="91" t="str">
        <f>IF($A231="","",VLOOKUP($A231,'Annex 2 Designated EHV charges'!$A:$O,7,0))</f>
        <v>Morlais Tidal</v>
      </c>
      <c r="E231" s="96" t="str">
        <f>IFERROR(IF(VLOOKUP($A231,'Annex 2 Designated EHV charges'!$A:$O,9,FALSE)=0,"",VLOOKUP($A231,'Annex 2 Designated EHV charges'!$A:$O,9,FALSE)),"")</f>
        <v>-</v>
      </c>
      <c r="F231" s="97">
        <f>IFERROR(IF(VLOOKUP($A231,'Annex 2 Designated EHV charges'!$A:$O,10,FALSE)=0,"",VLOOKUP($A231,'Annex 2 Designated EHV charges'!$A:$O,10,FALSE)),"")</f>
        <v>1076.28</v>
      </c>
      <c r="G231" s="98">
        <f>IFERROR(IF(VLOOKUP($A231,'Annex 2 Designated EHV charges'!$A:$O,11,FALSE)=0,"",VLOOKUP($A231,'Annex 2 Designated EHV charges'!$A:$O,11,FALSE)),"")</f>
        <v>1.91</v>
      </c>
      <c r="H231" s="98">
        <f>IFERROR(IF(VLOOKUP($A231,'Annex 2 Designated EHV charges'!$A:$O,12,FALSE)=0,"",VLOOKUP($A231,'Annex 2 Designated EHV charges'!$A:$O,12,FALSE)),"")</f>
        <v>1.91</v>
      </c>
      <c r="I231" s="235"/>
    </row>
    <row r="232" spans="1:9" x14ac:dyDescent="0.2">
      <c r="A232" s="91">
        <f t="array" ref="A232">IFERROR(INDEX('Annex 2 Designated EHV charges'!$A$11:$A$257, MATCH(0, IF(ISBLANK('Annex 2 Designated EHV charges'!$A$11:$A$257),1, COUNTIF(A$4:$A231, 'Annex 2 Designated EHV charges'!$A$11:$A$257)), 0)),"")</f>
        <v>863</v>
      </c>
      <c r="B232" s="91">
        <f>IF($A232="","",VLOOKUP($A232,'Annex 2 Designated EHV charges'!$A:$O,2,0))</f>
        <v>863</v>
      </c>
      <c r="C232" s="92">
        <f>IF($A232="","",VLOOKUP($A232,'Annex 2 Designated EHV charges'!$A:$O,3,0))</f>
        <v>1300061061583</v>
      </c>
      <c r="D232" s="91" t="str">
        <f>IF($A232="","",VLOOKUP($A232,'Annex 2 Designated EHV charges'!$A:$O,7,0))</f>
        <v>North Anglesey Solar Park</v>
      </c>
      <c r="E232" s="96" t="str">
        <f>IFERROR(IF(VLOOKUP($A232,'Annex 2 Designated EHV charges'!$A:$O,9,FALSE)=0,"",VLOOKUP($A232,'Annex 2 Designated EHV charges'!$A:$O,9,FALSE)),"")</f>
        <v>-</v>
      </c>
      <c r="F232" s="97">
        <f>IFERROR(IF(VLOOKUP($A232,'Annex 2 Designated EHV charges'!$A:$O,10,FALSE)=0,"",VLOOKUP($A232,'Annex 2 Designated EHV charges'!$A:$O,10,FALSE)),"")</f>
        <v>56.5</v>
      </c>
      <c r="G232" s="98">
        <f>IFERROR(IF(VLOOKUP($A232,'Annex 2 Designated EHV charges'!$A:$O,11,FALSE)=0,"",VLOOKUP($A232,'Annex 2 Designated EHV charges'!$A:$O,11,FALSE)),"")</f>
        <v>2.2200000000000002</v>
      </c>
      <c r="H232" s="98">
        <f>IFERROR(IF(VLOOKUP($A232,'Annex 2 Designated EHV charges'!$A:$O,12,FALSE)=0,"",VLOOKUP($A232,'Annex 2 Designated EHV charges'!$A:$O,12,FALSE)),"")</f>
        <v>2.2200000000000002</v>
      </c>
      <c r="I232" s="235"/>
    </row>
    <row r="233" spans="1:9" x14ac:dyDescent="0.2">
      <c r="A233" s="91">
        <f t="array" ref="A233">IFERROR(INDEX('Annex 2 Designated EHV charges'!$A$11:$A$257, MATCH(0, IF(ISBLANK('Annex 2 Designated EHV charges'!$A$11:$A$257),1, COUNTIF(A$4:$A232, 'Annex 2 Designated EHV charges'!$A$11:$A$257)), 0)),"")</f>
        <v>922</v>
      </c>
      <c r="B233" s="91">
        <f>IF($A233="","",VLOOKUP($A233,'Annex 2 Designated EHV charges'!$A:$O,2,0))</f>
        <v>922</v>
      </c>
      <c r="C233" s="92">
        <f>IF($A233="","",VLOOKUP($A233,'Annex 2 Designated EHV charges'!$A:$O,3,0))</f>
        <v>1300050654257</v>
      </c>
      <c r="D233" s="91" t="str">
        <f>IF($A233="","",VLOOKUP($A233,'Annex 2 Designated EHV charges'!$A:$O,7,0))</f>
        <v>Network Rail (Speke)</v>
      </c>
      <c r="E233" s="96" t="str">
        <f>IFERROR(IF(VLOOKUP($A233,'Annex 2 Designated EHV charges'!$A:$O,9,FALSE)=0,"",VLOOKUP($A233,'Annex 2 Designated EHV charges'!$A:$O,9,FALSE)),"")</f>
        <v>-</v>
      </c>
      <c r="F233" s="97">
        <f>IFERROR(IF(VLOOKUP($A233,'Annex 2 Designated EHV charges'!$A:$O,10,FALSE)=0,"",VLOOKUP($A233,'Annex 2 Designated EHV charges'!$A:$O,10,FALSE)),"")</f>
        <v>47422.85</v>
      </c>
      <c r="G233" s="98">
        <f>IFERROR(IF(VLOOKUP($A233,'Annex 2 Designated EHV charges'!$A:$O,11,FALSE)=0,"",VLOOKUP($A233,'Annex 2 Designated EHV charges'!$A:$O,11,FALSE)),"")</f>
        <v>3.27</v>
      </c>
      <c r="H233" s="98">
        <f>IFERROR(IF(VLOOKUP($A233,'Annex 2 Designated EHV charges'!$A:$O,12,FALSE)=0,"",VLOOKUP($A233,'Annex 2 Designated EHV charges'!$A:$O,12,FALSE)),"")</f>
        <v>3.27</v>
      </c>
      <c r="I233" s="235"/>
    </row>
    <row r="234" spans="1:9" x14ac:dyDescent="0.2">
      <c r="A234" s="91">
        <f t="array" ref="A234">IFERROR(INDEX('Annex 2 Designated EHV charges'!$A$11:$A$257, MATCH(0, IF(ISBLANK('Annex 2 Designated EHV charges'!$A$11:$A$257),1, COUNTIF(A$4:$A233, 'Annex 2 Designated EHV charges'!$A$11:$A$257)), 0)),"")</f>
        <v>926</v>
      </c>
      <c r="B234" s="91">
        <f>IF($A234="","",VLOOKUP($A234,'Annex 2 Designated EHV charges'!$A:$O,2,0))</f>
        <v>926</v>
      </c>
      <c r="C234" s="92">
        <f>IF($A234="","",VLOOKUP($A234,'Annex 2 Designated EHV charges'!$A:$O,3,0))</f>
        <v>1300061463692</v>
      </c>
      <c r="D234" s="91" t="str">
        <f>IF($A234="","",VLOOKUP($A234,'Annex 2 Designated EHV charges'!$A:$O,7,0))</f>
        <v>Westland Horticulture</v>
      </c>
      <c r="E234" s="96" t="str">
        <f>IFERROR(IF(VLOOKUP($A234,'Annex 2 Designated EHV charges'!$A:$O,9,FALSE)=0,"",VLOOKUP($A234,'Annex 2 Designated EHV charges'!$A:$O,9,FALSE)),"")</f>
        <v>-</v>
      </c>
      <c r="F234" s="97">
        <f>IFERROR(IF(VLOOKUP($A234,'Annex 2 Designated EHV charges'!$A:$O,10,FALSE)=0,"",VLOOKUP($A234,'Annex 2 Designated EHV charges'!$A:$O,10,FALSE)),"")</f>
        <v>45028.72</v>
      </c>
      <c r="G234" s="98">
        <f>IFERROR(IF(VLOOKUP($A234,'Annex 2 Designated EHV charges'!$A:$O,11,FALSE)=0,"",VLOOKUP($A234,'Annex 2 Designated EHV charges'!$A:$O,11,FALSE)),"")</f>
        <v>2.89</v>
      </c>
      <c r="H234" s="98">
        <f>IFERROR(IF(VLOOKUP($A234,'Annex 2 Designated EHV charges'!$A:$O,12,FALSE)=0,"",VLOOKUP($A234,'Annex 2 Designated EHV charges'!$A:$O,12,FALSE)),"")</f>
        <v>2.89</v>
      </c>
      <c r="I234" s="235"/>
    </row>
    <row r="235" spans="1:9" x14ac:dyDescent="0.2">
      <c r="A235" s="91" t="str">
        <f t="array" ref="A235">IFERROR(INDEX('Annex 2 Designated EHV charges'!$A$11:$A$257, MATCH(0, IF(ISBLANK('Annex 2 Designated EHV charges'!$A$11:$A$257),1, COUNTIF(A$4:$A234, 'Annex 2 Designated EHV charges'!$A$11:$A$257)), 0)),"")</f>
        <v>TBC1</v>
      </c>
      <c r="B235" s="91" t="str">
        <f>IF($A235="","",VLOOKUP($A235,'Annex 2 Designated EHV charges'!$A:$O,2,0))</f>
        <v>TBC1</v>
      </c>
      <c r="C235" s="92" t="str">
        <f>IF($A235="","",VLOOKUP($A235,'Annex 2 Designated EHV charges'!$A:$O,3,0))</f>
        <v>TBC1</v>
      </c>
      <c r="D235" s="91" t="str">
        <f>IF($A235="","",VLOOKUP($A235,'Annex 2 Designated EHV charges'!$A:$O,7,0))</f>
        <v>Lostock Sustainable Energy Plant</v>
      </c>
      <c r="E235" s="96" t="str">
        <f>IFERROR(IF(VLOOKUP($A235,'Annex 2 Designated EHV charges'!$A:$O,9,FALSE)=0,"",VLOOKUP($A235,'Annex 2 Designated EHV charges'!$A:$O,9,FALSE)),"")</f>
        <v>-</v>
      </c>
      <c r="F235" s="97">
        <f>IFERROR(IF(VLOOKUP($A235,'Annex 2 Designated EHV charges'!$A:$O,10,FALSE)=0,"",VLOOKUP($A235,'Annex 2 Designated EHV charges'!$A:$O,10,FALSE)),"")</f>
        <v>7357.12</v>
      </c>
      <c r="G235" s="98">
        <f>IFERROR(IF(VLOOKUP($A235,'Annex 2 Designated EHV charges'!$A:$O,11,FALSE)=0,"",VLOOKUP($A235,'Annex 2 Designated EHV charges'!$A:$O,11,FALSE)),"")</f>
        <v>1.86</v>
      </c>
      <c r="H235" s="98">
        <f>IFERROR(IF(VLOOKUP($A235,'Annex 2 Designated EHV charges'!$A:$O,12,FALSE)=0,"",VLOOKUP($A235,'Annex 2 Designated EHV charges'!$A:$O,12,FALSE)),"")</f>
        <v>1.86</v>
      </c>
      <c r="I235" s="235"/>
    </row>
    <row r="236" spans="1:9" x14ac:dyDescent="0.2">
      <c r="A236" s="91">
        <f t="array" ref="A236">IFERROR(INDEX('Annex 2 Designated EHV charges'!$A$11:$A$257, MATCH(0, IF(ISBLANK('Annex 2 Designated EHV charges'!$A$11:$A$257),1, COUNTIF(A$4:$A235, 'Annex 2 Designated EHV charges'!$A$11:$A$257)), 0)),"")</f>
        <v>445</v>
      </c>
      <c r="B236" s="91">
        <f>IF($A236="","",VLOOKUP($A236,'Annex 2 Designated EHV charges'!$A:$O,2,0))</f>
        <v>445</v>
      </c>
      <c r="C236" s="92">
        <f>IF($A236="","",VLOOKUP($A236,'Annex 2 Designated EHV charges'!$A:$O,3,0))</f>
        <v>1300061566820</v>
      </c>
      <c r="D236" s="91" t="str">
        <f>IF($A236="","",VLOOKUP($A236,'Annex 2 Designated EHV charges'!$A:$O,7,0))</f>
        <v>Chester Zoo 3.5MVA</v>
      </c>
      <c r="E236" s="96" t="str">
        <f>IFERROR(IF(VLOOKUP($A236,'Annex 2 Designated EHV charges'!$A:$O,9,FALSE)=0,"",VLOOKUP($A236,'Annex 2 Designated EHV charges'!$A:$O,9,FALSE)),"")</f>
        <v>-</v>
      </c>
      <c r="F236" s="97">
        <f>IFERROR(IF(VLOOKUP($A236,'Annex 2 Designated EHV charges'!$A:$O,10,FALSE)=0,"",VLOOKUP($A236,'Annex 2 Designated EHV charges'!$A:$O,10,FALSE)),"")</f>
        <v>21597.07</v>
      </c>
      <c r="G236" s="98">
        <f>IFERROR(IF(VLOOKUP($A236,'Annex 2 Designated EHV charges'!$A:$O,11,FALSE)=0,"",VLOOKUP($A236,'Annex 2 Designated EHV charges'!$A:$O,11,FALSE)),"")</f>
        <v>4.08</v>
      </c>
      <c r="H236" s="98">
        <f>IFERROR(IF(VLOOKUP($A236,'Annex 2 Designated EHV charges'!$A:$O,12,FALSE)=0,"",VLOOKUP($A236,'Annex 2 Designated EHV charges'!$A:$O,12,FALSE)),"")</f>
        <v>4.08</v>
      </c>
      <c r="I236" s="235"/>
    </row>
    <row r="237" spans="1:9" x14ac:dyDescent="0.2">
      <c r="A237" s="91">
        <f t="array" ref="A237">IFERROR(INDEX('Annex 2 Designated EHV charges'!$A$11:$A$257, MATCH(0, IF(ISBLANK('Annex 2 Designated EHV charges'!$A$11:$A$257),1, COUNTIF(A$4:$A236, 'Annex 2 Designated EHV charges'!$A$11:$A$257)), 0)),"")</f>
        <v>927</v>
      </c>
      <c r="B237" s="91">
        <f>IF($A237="","",VLOOKUP($A237,'Annex 2 Designated EHV charges'!$A:$O,2,0))</f>
        <v>927</v>
      </c>
      <c r="C237" s="92">
        <f>IF($A237="","",VLOOKUP($A237,'Annex 2 Designated EHV charges'!$A:$O,3,0))</f>
        <v>1300061473282</v>
      </c>
      <c r="D237" s="91" t="str">
        <f>IF($A237="","",VLOOKUP($A237,'Annex 2 Designated EHV charges'!$A:$O,7,0))</f>
        <v>MINER'S ROAD</v>
      </c>
      <c r="E237" s="96" t="str">
        <f>IFERROR(IF(VLOOKUP($A237,'Annex 2 Designated EHV charges'!$A:$O,9,FALSE)=0,"",VLOOKUP($A237,'Annex 2 Designated EHV charges'!$A:$O,9,FALSE)),"")</f>
        <v>-</v>
      </c>
      <c r="F237" s="97">
        <f>IFERROR(IF(VLOOKUP($A237,'Annex 2 Designated EHV charges'!$A:$O,10,FALSE)=0,"",VLOOKUP($A237,'Annex 2 Designated EHV charges'!$A:$O,10,FALSE)),"")</f>
        <v>394.36</v>
      </c>
      <c r="G237" s="98">
        <f>IFERROR(IF(VLOOKUP($A237,'Annex 2 Designated EHV charges'!$A:$O,11,FALSE)=0,"",VLOOKUP($A237,'Annex 2 Designated EHV charges'!$A:$O,11,FALSE)),"")</f>
        <v>1.99</v>
      </c>
      <c r="H237" s="98">
        <f>IFERROR(IF(VLOOKUP($A237,'Annex 2 Designated EHV charges'!$A:$O,12,FALSE)=0,"",VLOOKUP($A237,'Annex 2 Designated EHV charges'!$A:$O,12,FALSE)),"")</f>
        <v>1.99</v>
      </c>
      <c r="I237" s="235"/>
    </row>
    <row r="238" spans="1:9" x14ac:dyDescent="0.2">
      <c r="A238" s="91" t="str">
        <f t="array" ref="A238">IFERROR(INDEX('Annex 2 Designated EHV charges'!$A$11:$A$257, MATCH(0, IF(ISBLANK('Annex 2 Designated EHV charges'!$A$11:$A$257),1, COUNTIF(A$4:$A237, 'Annex 2 Designated EHV charges'!$A$11:$A$257)), 0)),"")</f>
        <v>TBC19</v>
      </c>
      <c r="B238" s="91" t="str">
        <f>IF($A238="","",VLOOKUP($A238,'Annex 2 Designated EHV charges'!$A:$O,2,0))</f>
        <v>TBC19</v>
      </c>
      <c r="C238" s="92" t="str">
        <f>IF($A238="","",VLOOKUP($A238,'Annex 2 Designated EHV charges'!$A:$O,3,0))</f>
        <v/>
      </c>
      <c r="D238" s="91" t="str">
        <f>IF($A238="","",VLOOKUP($A238,'Annex 2 Designated EHV charges'!$A:$O,7,0))</f>
        <v>CEFN ROAD</v>
      </c>
      <c r="E238" s="96" t="str">
        <f>IFERROR(IF(VLOOKUP($A238,'Annex 2 Designated EHV charges'!$A:$O,9,FALSE)=0,"",VLOOKUP($A238,'Annex 2 Designated EHV charges'!$A:$O,9,FALSE)),"")</f>
        <v>-</v>
      </c>
      <c r="F238" s="97">
        <f>IFERROR(IF(VLOOKUP($A238,'Annex 2 Designated EHV charges'!$A:$O,10,FALSE)=0,"",VLOOKUP($A238,'Annex 2 Designated EHV charges'!$A:$O,10,FALSE)),"")</f>
        <v>446.15</v>
      </c>
      <c r="G238" s="98">
        <f>IFERROR(IF(VLOOKUP($A238,'Annex 2 Designated EHV charges'!$A:$O,11,FALSE)=0,"",VLOOKUP($A238,'Annex 2 Designated EHV charges'!$A:$O,11,FALSE)),"")</f>
        <v>1.81</v>
      </c>
      <c r="H238" s="98">
        <f>IFERROR(IF(VLOOKUP($A238,'Annex 2 Designated EHV charges'!$A:$O,12,FALSE)=0,"",VLOOKUP($A238,'Annex 2 Designated EHV charges'!$A:$O,12,FALSE)),"")</f>
        <v>1.81</v>
      </c>
      <c r="I238" s="235"/>
    </row>
    <row r="239" spans="1:9" x14ac:dyDescent="0.2">
      <c r="A239" s="91">
        <f t="array" ref="A239">IFERROR(INDEX('Annex 2 Designated EHV charges'!$A$11:$A$257, MATCH(0, IF(ISBLANK('Annex 2 Designated EHV charges'!$A$11:$A$257),1, COUNTIF(A$4:$A238, 'Annex 2 Designated EHV charges'!$A$11:$A$257)), 0)),"")</f>
        <v>928</v>
      </c>
      <c r="B239" s="91">
        <f>IF($A239="","",VLOOKUP($A239,'Annex 2 Designated EHV charges'!$A:$O,2,0))</f>
        <v>928</v>
      </c>
      <c r="C239" s="92">
        <f>IF($A239="","",VLOOKUP($A239,'Annex 2 Designated EHV charges'!$A:$O,3,0))</f>
        <v>1300061485757</v>
      </c>
      <c r="D239" s="91" t="str">
        <f>IF($A239="","",VLOOKUP($A239,'Annex 2 Designated EHV charges'!$A:$O,7,0))</f>
        <v>Cargills Strand Gate</v>
      </c>
      <c r="E239" s="96" t="str">
        <f>IFERROR(IF(VLOOKUP($A239,'Annex 2 Designated EHV charges'!$A:$O,9,FALSE)=0,"",VLOOKUP($A239,'Annex 2 Designated EHV charges'!$A:$O,9,FALSE)),"")</f>
        <v>-</v>
      </c>
      <c r="F239" s="97">
        <f>IFERROR(IF(VLOOKUP($A239,'Annex 2 Designated EHV charges'!$A:$O,10,FALSE)=0,"",VLOOKUP($A239,'Annex 2 Designated EHV charges'!$A:$O,10,FALSE)),"")</f>
        <v>15500.4</v>
      </c>
      <c r="G239" s="98">
        <f>IFERROR(IF(VLOOKUP($A239,'Annex 2 Designated EHV charges'!$A:$O,11,FALSE)=0,"",VLOOKUP($A239,'Annex 2 Designated EHV charges'!$A:$O,11,FALSE)),"")</f>
        <v>3.06</v>
      </c>
      <c r="H239" s="98">
        <f>IFERROR(IF(VLOOKUP($A239,'Annex 2 Designated EHV charges'!$A:$O,12,FALSE)=0,"",VLOOKUP($A239,'Annex 2 Designated EHV charges'!$A:$O,12,FALSE)),"")</f>
        <v>3.06</v>
      </c>
      <c r="I239" s="235"/>
    </row>
    <row r="240" spans="1:9" x14ac:dyDescent="0.2">
      <c r="A240" s="91">
        <f t="array" ref="A240">IFERROR(INDEX('Annex 2 Designated EHV charges'!$A$11:$A$257, MATCH(0, IF(ISBLANK('Annex 2 Designated EHV charges'!$A$11:$A$257),1, COUNTIF(A$4:$A239, 'Annex 2 Designated EHV charges'!$A$11:$A$257)), 0)),"")</f>
        <v>839</v>
      </c>
      <c r="B240" s="91">
        <f>IF($A240="","",VLOOKUP($A240,'Annex 2 Designated EHV charges'!$A:$O,2,0))</f>
        <v>839</v>
      </c>
      <c r="C240" s="92">
        <f>IF($A240="","",VLOOKUP($A240,'Annex 2 Designated EHV charges'!$A:$O,3,0))</f>
        <v>1300051822667</v>
      </c>
      <c r="D240" s="91" t="str">
        <f>IF($A240="","",VLOOKUP($A240,'Annex 2 Designated EHV charges'!$A:$O,7,0))</f>
        <v>EON Strand Gate</v>
      </c>
      <c r="E240" s="96" t="str">
        <f>IFERROR(IF(VLOOKUP($A240,'Annex 2 Designated EHV charges'!$A:$O,9,FALSE)=0,"",VLOOKUP($A240,'Annex 2 Designated EHV charges'!$A:$O,9,FALSE)),"")</f>
        <v>-</v>
      </c>
      <c r="F240" s="97">
        <f>IFERROR(IF(VLOOKUP($A240,'Annex 2 Designated EHV charges'!$A:$O,10,FALSE)=0,"",VLOOKUP($A240,'Annex 2 Designated EHV charges'!$A:$O,10,FALSE)),"")</f>
        <v>235626.09</v>
      </c>
      <c r="G240" s="98">
        <f>IFERROR(IF(VLOOKUP($A240,'Annex 2 Designated EHV charges'!$A:$O,11,FALSE)=0,"",VLOOKUP($A240,'Annex 2 Designated EHV charges'!$A:$O,11,FALSE)),"")</f>
        <v>3.38</v>
      </c>
      <c r="H240" s="98">
        <f>IFERROR(IF(VLOOKUP($A240,'Annex 2 Designated EHV charges'!$A:$O,12,FALSE)=0,"",VLOOKUP($A240,'Annex 2 Designated EHV charges'!$A:$O,12,FALSE)),"")</f>
        <v>3.38</v>
      </c>
      <c r="I240" s="235"/>
    </row>
    <row r="241" spans="1:9" x14ac:dyDescent="0.2">
      <c r="A241" s="91" t="str">
        <f t="array" ref="A241">IFERROR(INDEX('Annex 2 Designated EHV charges'!$A$11:$A$257, MATCH(0, IF(ISBLANK('Annex 2 Designated EHV charges'!$A$11:$A$257),1, COUNTIF(A$4:$A240, 'Annex 2 Designated EHV charges'!$A$11:$A$257)), 0)),"")</f>
        <v>TBC 27</v>
      </c>
      <c r="B241" s="91" t="str">
        <f>IF($A241="","",VLOOKUP($A241,'Annex 2 Designated EHV charges'!$A:$O,2,0))</f>
        <v>TBC 27</v>
      </c>
      <c r="C241" s="92" t="str">
        <f>IF($A241="","",VLOOKUP($A241,'Annex 2 Designated EHV charges'!$A:$O,3,0))</f>
        <v/>
      </c>
      <c r="D241" s="91" t="str">
        <f>IF($A241="","",VLOOKUP($A241,'Annex 2 Designated EHV charges'!$A:$O,7,0))</f>
        <v>Bryn Lane Wrexham</v>
      </c>
      <c r="E241" s="96" t="str">
        <f>IFERROR(IF(VLOOKUP($A241,'Annex 2 Designated EHV charges'!$A:$O,9,FALSE)=0,"",VLOOKUP($A241,'Annex 2 Designated EHV charges'!$A:$O,9,FALSE)),"")</f>
        <v>-</v>
      </c>
      <c r="F241" s="97">
        <f>IFERROR(IF(VLOOKUP($A241,'Annex 2 Designated EHV charges'!$A:$O,10,FALSE)=0,"",VLOOKUP($A241,'Annex 2 Designated EHV charges'!$A:$O,10,FALSE)),"")</f>
        <v>39516.410000000003</v>
      </c>
      <c r="G241" s="98">
        <f>IFERROR(IF(VLOOKUP($A241,'Annex 2 Designated EHV charges'!$A:$O,11,FALSE)=0,"",VLOOKUP($A241,'Annex 2 Designated EHV charges'!$A:$O,11,FALSE)),"")</f>
        <v>2.6</v>
      </c>
      <c r="H241" s="98">
        <f>IFERROR(IF(VLOOKUP($A241,'Annex 2 Designated EHV charges'!$A:$O,12,FALSE)=0,"",VLOOKUP($A241,'Annex 2 Designated EHV charges'!$A:$O,12,FALSE)),"")</f>
        <v>2.6</v>
      </c>
      <c r="I241" s="235"/>
    </row>
    <row r="242" spans="1:9" x14ac:dyDescent="0.2">
      <c r="A242" s="91">
        <f t="array" ref="A242">IFERROR(INDEX('Annex 2 Designated EHV charges'!$A$11:$A$257, MATCH(0, IF(ISBLANK('Annex 2 Designated EHV charges'!$A$11:$A$257),1, COUNTIF(A$4:$A241, 'Annex 2 Designated EHV charges'!$A$11:$A$257)), 0)),"")</f>
        <v>313</v>
      </c>
      <c r="B242" s="91">
        <f>IF($A242="","",VLOOKUP($A242,'Annex 2 Designated EHV charges'!$A:$O,2,0))</f>
        <v>313</v>
      </c>
      <c r="C242" s="92">
        <f>IF($A242="","",VLOOKUP($A242,'Annex 2 Designated EHV charges'!$A:$O,3,0))</f>
        <v>1300061636878</v>
      </c>
      <c r="D242" s="91" t="str">
        <f>IF($A242="","",VLOOKUP($A242,'Annex 2 Designated EHV charges'!$A:$O,7,0))</f>
        <v>IPSEN</v>
      </c>
      <c r="E242" s="96" t="str">
        <f>IFERROR(IF(VLOOKUP($A242,'Annex 2 Designated EHV charges'!$A:$O,9,FALSE)=0,"",VLOOKUP($A242,'Annex 2 Designated EHV charges'!$A:$O,9,FALSE)),"")</f>
        <v>-</v>
      </c>
      <c r="F242" s="97">
        <f>IFERROR(IF(VLOOKUP($A242,'Annex 2 Designated EHV charges'!$A:$O,10,FALSE)=0,"",VLOOKUP($A242,'Annex 2 Designated EHV charges'!$A:$O,10,FALSE)),"")</f>
        <v>54558.33</v>
      </c>
      <c r="G242" s="98">
        <f>IFERROR(IF(VLOOKUP($A242,'Annex 2 Designated EHV charges'!$A:$O,11,FALSE)=0,"",VLOOKUP($A242,'Annex 2 Designated EHV charges'!$A:$O,11,FALSE)),"")</f>
        <v>3.97</v>
      </c>
      <c r="H242" s="98">
        <f>IFERROR(IF(VLOOKUP($A242,'Annex 2 Designated EHV charges'!$A:$O,12,FALSE)=0,"",VLOOKUP($A242,'Annex 2 Designated EHV charges'!$A:$O,12,FALSE)),"")</f>
        <v>3.97</v>
      </c>
      <c r="I242" s="235"/>
    </row>
    <row r="243" spans="1:9" x14ac:dyDescent="0.2">
      <c r="A243" s="91" t="str">
        <f t="array" ref="A243">IFERROR(INDEX('Annex 2 Designated EHV charges'!$A$11:$A$257, MATCH(0, IF(ISBLANK('Annex 2 Designated EHV charges'!$A$11:$A$257),1, COUNTIF(A$4:$A242, 'Annex 2 Designated EHV charges'!$A$11:$A$257)), 0)),"")</f>
        <v>TBC30</v>
      </c>
      <c r="B243" s="91" t="str">
        <f>IF($A243="","",VLOOKUP($A243,'Annex 2 Designated EHV charges'!$A:$O,2,0))</f>
        <v>TBC30</v>
      </c>
      <c r="C243" s="92" t="str">
        <f>IF($A243="","",VLOOKUP($A243,'Annex 2 Designated EHV charges'!$A:$O,3,0))</f>
        <v/>
      </c>
      <c r="D243" s="91" t="str">
        <f>IF($A243="","",VLOOKUP($A243,'Annex 2 Designated EHV charges'!$A:$O,7,0))</f>
        <v>Woodford Lane West</v>
      </c>
      <c r="E243" s="96" t="str">
        <f>IFERROR(IF(VLOOKUP($A243,'Annex 2 Designated EHV charges'!$A:$O,9,FALSE)=0,"",VLOOKUP($A243,'Annex 2 Designated EHV charges'!$A:$O,9,FALSE)),"")</f>
        <v>-</v>
      </c>
      <c r="F243" s="97">
        <f>IFERROR(IF(VLOOKUP($A243,'Annex 2 Designated EHV charges'!$A:$O,10,FALSE)=0,"",VLOOKUP($A243,'Annex 2 Designated EHV charges'!$A:$O,10,FALSE)),"")</f>
        <v>65.709999999999994</v>
      </c>
      <c r="G243" s="98">
        <f>IFERROR(IF(VLOOKUP($A243,'Annex 2 Designated EHV charges'!$A:$O,11,FALSE)=0,"",VLOOKUP($A243,'Annex 2 Designated EHV charges'!$A:$O,11,FALSE)),"")</f>
        <v>2.2599999999999998</v>
      </c>
      <c r="H243" s="98">
        <f>IFERROR(IF(VLOOKUP($A243,'Annex 2 Designated EHV charges'!$A:$O,12,FALSE)=0,"",VLOOKUP($A243,'Annex 2 Designated EHV charges'!$A:$O,12,FALSE)),"")</f>
        <v>2.2599999999999998</v>
      </c>
      <c r="I243" s="235"/>
    </row>
    <row r="244" spans="1:9" x14ac:dyDescent="0.2">
      <c r="A244" s="91">
        <f t="array" ref="A244">IFERROR(INDEX('Annex 2 Designated EHV charges'!$A$11:$A$257, MATCH(0, IF(ISBLANK('Annex 2 Designated EHV charges'!$A$11:$A$257),1, COUNTIF(A$4:$A243, 'Annex 2 Designated EHV charges'!$A$11:$A$257)), 0)),"")</f>
        <v>929</v>
      </c>
      <c r="B244" s="91">
        <f>IF($A244="","",VLOOKUP($A244,'Annex 2 Designated EHV charges'!$A:$O,2,0))</f>
        <v>929</v>
      </c>
      <c r="C244" s="92">
        <f>IF($A244="","",VLOOKUP($A244,'Annex 2 Designated EHV charges'!$A:$O,3,0))</f>
        <v>1300061654149</v>
      </c>
      <c r="D244" s="91" t="str">
        <f>IF($A244="","",VLOOKUP($A244,'Annex 2 Designated EHV charges'!$A:$O,7,0))</f>
        <v>Iddenshall Solar</v>
      </c>
      <c r="E244" s="96" t="str">
        <f>IFERROR(IF(VLOOKUP($A244,'Annex 2 Designated EHV charges'!$A:$O,9,FALSE)=0,"",VLOOKUP($A244,'Annex 2 Designated EHV charges'!$A:$O,9,FALSE)),"")</f>
        <v>-</v>
      </c>
      <c r="F244" s="97">
        <f>IFERROR(IF(VLOOKUP($A244,'Annex 2 Designated EHV charges'!$A:$O,10,FALSE)=0,"",VLOOKUP($A244,'Annex 2 Designated EHV charges'!$A:$O,10,FALSE)),"")</f>
        <v>8.98</v>
      </c>
      <c r="G244" s="98">
        <f>IFERROR(IF(VLOOKUP($A244,'Annex 2 Designated EHV charges'!$A:$O,11,FALSE)=0,"",VLOOKUP($A244,'Annex 2 Designated EHV charges'!$A:$O,11,FALSE)),"")</f>
        <v>2.67</v>
      </c>
      <c r="H244" s="98">
        <f>IFERROR(IF(VLOOKUP($A244,'Annex 2 Designated EHV charges'!$A:$O,12,FALSE)=0,"",VLOOKUP($A244,'Annex 2 Designated EHV charges'!$A:$O,12,FALSE)),"")</f>
        <v>2.67</v>
      </c>
      <c r="I244" s="235"/>
    </row>
    <row r="245" spans="1:9" x14ac:dyDescent="0.2">
      <c r="A245" s="91" t="str">
        <f t="array" ref="A245">IFERROR(INDEX('Annex 2 Designated EHV charges'!$A$11:$A$257, MATCH(0, IF(ISBLANK('Annex 2 Designated EHV charges'!$A$11:$A$257),1, COUNTIF(A$4:$A244, 'Annex 2 Designated EHV charges'!$A$11:$A$257)), 0)),"")</f>
        <v/>
      </c>
      <c r="B245" s="91" t="str">
        <f>IF($A245="","",VLOOKUP($A245,'Annex 2 Designated EHV charges'!$A:$O,2,0))</f>
        <v/>
      </c>
      <c r="C245" s="92" t="str">
        <f>IF($A245="","",VLOOKUP($A245,'Annex 2 Designated EHV charges'!$A:$O,3,0))</f>
        <v/>
      </c>
      <c r="D245" s="91" t="str">
        <f>IF($A245="","",VLOOKUP($A245,'Annex 2 Designated EHV charges'!$A:$O,7,0))</f>
        <v/>
      </c>
      <c r="E245" s="96" t="str">
        <f>IFERROR(IF(VLOOKUP($A245,'Annex 2 Designated EHV charges'!$A:$O,9,FALSE)=0,"",VLOOKUP($A245,'Annex 2 Designated EHV charges'!$A:$O,9,FALSE)),"")</f>
        <v/>
      </c>
      <c r="F245" s="97" t="str">
        <f>IFERROR(IF(VLOOKUP($A245,'Annex 2 Designated EHV charges'!$A:$O,10,FALSE)=0,"",VLOOKUP($A245,'Annex 2 Designated EHV charges'!$A:$O,10,FALSE)),"")</f>
        <v/>
      </c>
      <c r="G245" s="98" t="str">
        <f>IFERROR(IF(VLOOKUP($A245,'Annex 2 Designated EHV charges'!$A:$O,11,FALSE)=0,"",VLOOKUP($A245,'Annex 2 Designated EHV charges'!$A:$O,11,FALSE)),"")</f>
        <v/>
      </c>
      <c r="H245" s="98" t="str">
        <f>IFERROR(IF(VLOOKUP($A245,'Annex 2 Designated EHV charges'!$A:$O,12,FALSE)=0,"",VLOOKUP($A245,'Annex 2 Designated EHV charges'!$A:$O,12,FALSE)),"")</f>
        <v/>
      </c>
      <c r="I245" s="235"/>
    </row>
    <row r="246" spans="1:9" x14ac:dyDescent="0.2">
      <c r="A246" s="91" t="str">
        <f t="array" ref="A246">IFERROR(INDEX('Annex 2 Designated EHV charges'!$A$11:$A$257, MATCH(0, IF(ISBLANK('Annex 2 Designated EHV charges'!$A$11:$A$257),1, COUNTIF(A$4:$A245, 'Annex 2 Designated EHV charges'!$A$11:$A$257)), 0)),"")</f>
        <v/>
      </c>
      <c r="B246" s="91" t="str">
        <f>IF($A246="","",VLOOKUP($A246,'Annex 2 Designated EHV charges'!$A:$O,2,0))</f>
        <v/>
      </c>
      <c r="C246" s="92" t="str">
        <f>IF($A246="","",VLOOKUP($A246,'Annex 2 Designated EHV charges'!$A:$O,3,0))</f>
        <v/>
      </c>
      <c r="D246" s="91" t="str">
        <f>IF($A246="","",VLOOKUP($A246,'Annex 2 Designated EHV charges'!$A:$O,7,0))</f>
        <v/>
      </c>
      <c r="E246" s="96" t="str">
        <f>IFERROR(IF(VLOOKUP($A246,'Annex 2 Designated EHV charges'!$A:$O,9,FALSE)=0,"",VLOOKUP($A246,'Annex 2 Designated EHV charges'!$A:$O,9,FALSE)),"")</f>
        <v/>
      </c>
      <c r="F246" s="97" t="str">
        <f>IFERROR(IF(VLOOKUP($A246,'Annex 2 Designated EHV charges'!$A:$O,10,FALSE)=0,"",VLOOKUP($A246,'Annex 2 Designated EHV charges'!$A:$O,10,FALSE)),"")</f>
        <v/>
      </c>
      <c r="G246" s="98" t="str">
        <f>IFERROR(IF(VLOOKUP($A246,'Annex 2 Designated EHV charges'!$A:$O,11,FALSE)=0,"",VLOOKUP($A246,'Annex 2 Designated EHV charges'!$A:$O,11,FALSE)),"")</f>
        <v/>
      </c>
      <c r="H246" s="98" t="str">
        <f>IFERROR(IF(VLOOKUP($A246,'Annex 2 Designated EHV charges'!$A:$O,12,FALSE)=0,"",VLOOKUP($A246,'Annex 2 Designated EHV charges'!$A:$O,12,FALSE)),"")</f>
        <v/>
      </c>
      <c r="I246" s="235"/>
    </row>
    <row r="247" spans="1:9" x14ac:dyDescent="0.2">
      <c r="A247" s="91" t="str">
        <f t="array" ref="A247">IFERROR(INDEX('Annex 2 Designated EHV charges'!$A$11:$A$257, MATCH(0, IF(ISBLANK('Annex 2 Designated EHV charges'!$A$11:$A$257),1, COUNTIF(A$4:$A246, 'Annex 2 Designated EHV charges'!$A$11:$A$257)), 0)),"")</f>
        <v/>
      </c>
      <c r="B247" s="91" t="str">
        <f>IF($A247="","",VLOOKUP($A247,'Annex 2 Designated EHV charges'!$A:$O,2,0))</f>
        <v/>
      </c>
      <c r="C247" s="92" t="str">
        <f>IF($A247="","",VLOOKUP($A247,'Annex 2 Designated EHV charges'!$A:$O,3,0))</f>
        <v/>
      </c>
      <c r="D247" s="91" t="str">
        <f>IF($A247="","",VLOOKUP($A247,'Annex 2 Designated EHV charges'!$A:$O,7,0))</f>
        <v/>
      </c>
      <c r="E247" s="96" t="str">
        <f>IFERROR(IF(VLOOKUP($A247,'Annex 2 Designated EHV charges'!$A:$O,9,FALSE)=0,"",VLOOKUP($A247,'Annex 2 Designated EHV charges'!$A:$O,9,FALSE)),"")</f>
        <v/>
      </c>
      <c r="F247" s="97" t="str">
        <f>IFERROR(IF(VLOOKUP($A247,'Annex 2 Designated EHV charges'!$A:$O,10,FALSE)=0,"",VLOOKUP($A247,'Annex 2 Designated EHV charges'!$A:$O,10,FALSE)),"")</f>
        <v/>
      </c>
      <c r="G247" s="98" t="str">
        <f>IFERROR(IF(VLOOKUP($A247,'Annex 2 Designated EHV charges'!$A:$O,11,FALSE)=0,"",VLOOKUP($A247,'Annex 2 Designated EHV charges'!$A:$O,11,FALSE)),"")</f>
        <v/>
      </c>
      <c r="H247" s="98" t="str">
        <f>IFERROR(IF(VLOOKUP($A247,'Annex 2 Designated EHV charges'!$A:$O,12,FALSE)=0,"",VLOOKUP($A247,'Annex 2 Designated EHV charges'!$A:$O,12,FALSE)),"")</f>
        <v/>
      </c>
      <c r="I247" s="235"/>
    </row>
    <row r="248" spans="1:9" x14ac:dyDescent="0.2">
      <c r="A248" s="91" t="str">
        <f t="array" ref="A248">IFERROR(INDEX('Annex 2 Designated EHV charges'!$A$11:$A$257, MATCH(0, IF(ISBLANK('Annex 2 Designated EHV charges'!$A$11:$A$257),1, COUNTIF(A$4:$A247, 'Annex 2 Designated EHV charges'!$A$11:$A$257)), 0)),"")</f>
        <v/>
      </c>
      <c r="B248" s="91" t="str">
        <f>IF($A248="","",VLOOKUP($A248,'Annex 2 Designated EHV charges'!$A:$O,2,0))</f>
        <v/>
      </c>
      <c r="C248" s="92" t="str">
        <f>IF($A248="","",VLOOKUP($A248,'Annex 2 Designated EHV charges'!$A:$O,3,0))</f>
        <v/>
      </c>
      <c r="D248" s="91" t="str">
        <f>IF($A248="","",VLOOKUP($A248,'Annex 2 Designated EHV charges'!$A:$O,7,0))</f>
        <v/>
      </c>
      <c r="E248" s="96" t="str">
        <f>IFERROR(IF(VLOOKUP($A248,'Annex 2 Designated EHV charges'!$A:$O,9,FALSE)=0,"",VLOOKUP($A248,'Annex 2 Designated EHV charges'!$A:$O,9,FALSE)),"")</f>
        <v/>
      </c>
      <c r="F248" s="97" t="str">
        <f>IFERROR(IF(VLOOKUP($A248,'Annex 2 Designated EHV charges'!$A:$O,10,FALSE)=0,"",VLOOKUP($A248,'Annex 2 Designated EHV charges'!$A:$O,10,FALSE)),"")</f>
        <v/>
      </c>
      <c r="G248" s="98" t="str">
        <f>IFERROR(IF(VLOOKUP($A248,'Annex 2 Designated EHV charges'!$A:$O,11,FALSE)=0,"",VLOOKUP($A248,'Annex 2 Designated EHV charges'!$A:$O,11,FALSE)),"")</f>
        <v/>
      </c>
      <c r="H248" s="98" t="str">
        <f>IFERROR(IF(VLOOKUP($A248,'Annex 2 Designated EHV charges'!$A:$O,12,FALSE)=0,"",VLOOKUP($A248,'Annex 2 Designated EHV charges'!$A:$O,12,FALSE)),"")</f>
        <v/>
      </c>
      <c r="I248" s="235"/>
    </row>
    <row r="249" spans="1:9" x14ac:dyDescent="0.2">
      <c r="A249" s="91" t="str">
        <f t="array" ref="A249">IFERROR(INDEX('Annex 2 Designated EHV charges'!$A$11:$A$257, MATCH(0, IF(ISBLANK('Annex 2 Designated EHV charges'!$A$11:$A$257),1, COUNTIF(A$4:$A248, 'Annex 2 Designated EHV charges'!$A$11:$A$257)), 0)),"")</f>
        <v/>
      </c>
      <c r="B249" s="91" t="str">
        <f>IF($A249="","",VLOOKUP($A249,'Annex 2 Designated EHV charges'!$A:$O,2,0))</f>
        <v/>
      </c>
      <c r="C249" s="92" t="str">
        <f>IF($A249="","",VLOOKUP($A249,'Annex 2 Designated EHV charges'!$A:$O,3,0))</f>
        <v/>
      </c>
      <c r="D249" s="91" t="str">
        <f>IF($A249="","",VLOOKUP($A249,'Annex 2 Designated EHV charges'!$A:$O,7,0))</f>
        <v/>
      </c>
      <c r="E249" s="96" t="str">
        <f>IFERROR(IF(VLOOKUP($A249,'Annex 2 Designated EHV charges'!$A:$O,9,FALSE)=0,"",VLOOKUP($A249,'Annex 2 Designated EHV charges'!$A:$O,9,FALSE)),"")</f>
        <v/>
      </c>
      <c r="F249" s="97" t="str">
        <f>IFERROR(IF(VLOOKUP($A249,'Annex 2 Designated EHV charges'!$A:$O,10,FALSE)=0,"",VLOOKUP($A249,'Annex 2 Designated EHV charges'!$A:$O,10,FALSE)),"")</f>
        <v/>
      </c>
      <c r="G249" s="98" t="str">
        <f>IFERROR(IF(VLOOKUP($A249,'Annex 2 Designated EHV charges'!$A:$O,11,FALSE)=0,"",VLOOKUP($A249,'Annex 2 Designated EHV charges'!$A:$O,11,FALSE)),"")</f>
        <v/>
      </c>
      <c r="H249" s="98" t="str">
        <f>IFERROR(IF(VLOOKUP($A249,'Annex 2 Designated EHV charges'!$A:$O,12,FALSE)=0,"",VLOOKUP($A249,'Annex 2 Designated EHV charges'!$A:$O,12,FALSE)),"")</f>
        <v/>
      </c>
      <c r="I249" s="235"/>
    </row>
    <row r="250" spans="1:9" x14ac:dyDescent="0.2">
      <c r="A250" s="91" t="str">
        <f t="array" ref="A250">IFERROR(INDEX('Annex 2 Designated EHV charges'!$A$11:$A$257, MATCH(0, IF(ISBLANK('Annex 2 Designated EHV charges'!$A$11:$A$257),1, COUNTIF(A$4:$A249, 'Annex 2 Designated EHV charges'!$A$11:$A$257)), 0)),"")</f>
        <v/>
      </c>
      <c r="B250" s="91" t="str">
        <f>IF($A250="","",VLOOKUP($A250,'Annex 2 Designated EHV charges'!$A:$O,2,0))</f>
        <v/>
      </c>
      <c r="C250" s="92" t="str">
        <f>IF($A250="","",VLOOKUP($A250,'Annex 2 Designated EHV charges'!$A:$O,3,0))</f>
        <v/>
      </c>
      <c r="D250" s="91" t="str">
        <f>IF($A250="","",VLOOKUP($A250,'Annex 2 Designated EHV charges'!$A:$O,7,0))</f>
        <v/>
      </c>
      <c r="E250" s="96" t="str">
        <f>IFERROR(IF(VLOOKUP($A250,'Annex 2 Designated EHV charges'!$A:$O,9,FALSE)=0,"",VLOOKUP($A250,'Annex 2 Designated EHV charges'!$A:$O,9,FALSE)),"")</f>
        <v/>
      </c>
      <c r="F250" s="97" t="str">
        <f>IFERROR(IF(VLOOKUP($A250,'Annex 2 Designated EHV charges'!$A:$O,10,FALSE)=0,"",VLOOKUP($A250,'Annex 2 Designated EHV charges'!$A:$O,10,FALSE)),"")</f>
        <v/>
      </c>
      <c r="G250" s="98" t="str">
        <f>IFERROR(IF(VLOOKUP($A250,'Annex 2 Designated EHV charges'!$A:$O,11,FALSE)=0,"",VLOOKUP($A250,'Annex 2 Designated EHV charges'!$A:$O,11,FALSE)),"")</f>
        <v/>
      </c>
      <c r="H250" s="98" t="str">
        <f>IFERROR(IF(VLOOKUP($A250,'Annex 2 Designated EHV charges'!$A:$O,12,FALSE)=0,"",VLOOKUP($A250,'Annex 2 Designated EHV charges'!$A:$O,12,FALSE)),"")</f>
        <v/>
      </c>
      <c r="I250" s="235"/>
    </row>
    <row r="251" spans="1:9" x14ac:dyDescent="0.2">
      <c r="A251" s="91" t="str">
        <f t="array" ref="A251">IFERROR(INDEX('Annex 2 Designated EHV charges'!$A$11:$A$257, MATCH(0, IF(ISBLANK('Annex 2 Designated EHV charges'!$A$11:$A$257),1, COUNTIF(A$4:$A250, 'Annex 2 Designated EHV charges'!$A$11:$A$257)), 0)),"")</f>
        <v/>
      </c>
      <c r="B251" s="91" t="str">
        <f>IF($A251="","",VLOOKUP($A251,'Annex 2 Designated EHV charges'!$A:$O,2,0))</f>
        <v/>
      </c>
      <c r="C251" s="92" t="str">
        <f>IF($A251="","",VLOOKUP($A251,'Annex 2 Designated EHV charges'!$A:$O,3,0))</f>
        <v/>
      </c>
      <c r="D251" s="91" t="str">
        <f>IF($A251="","",VLOOKUP($A251,'Annex 2 Designated EHV charges'!$A:$O,7,0))</f>
        <v/>
      </c>
      <c r="E251" s="96" t="str">
        <f>IFERROR(IF(VLOOKUP($A251,'Annex 2 Designated EHV charges'!$A:$O,9,FALSE)=0,"",VLOOKUP($A251,'Annex 2 Designated EHV charges'!$A:$O,9,FALSE)),"")</f>
        <v/>
      </c>
      <c r="F251" s="97" t="str">
        <f>IFERROR(IF(VLOOKUP($A251,'Annex 2 Designated EHV charges'!$A:$O,10,FALSE)=0,"",VLOOKUP($A251,'Annex 2 Designated EHV charges'!$A:$O,10,FALSE)),"")</f>
        <v/>
      </c>
      <c r="G251" s="98" t="str">
        <f>IFERROR(IF(VLOOKUP($A251,'Annex 2 Designated EHV charges'!$A:$O,11,FALSE)=0,"",VLOOKUP($A251,'Annex 2 Designated EHV charges'!$A:$O,11,FALSE)),"")</f>
        <v/>
      </c>
      <c r="H251" s="98" t="str">
        <f>IFERROR(IF(VLOOKUP($A251,'Annex 2 Designated EHV charges'!$A:$O,12,FALSE)=0,"",VLOOKUP($A251,'Annex 2 Designated EHV charges'!$A:$O,12,FALSE)),"")</f>
        <v/>
      </c>
      <c r="I251" s="235"/>
    </row>
    <row r="252" spans="1:9" x14ac:dyDescent="0.2">
      <c r="A252" s="91" t="str">
        <f t="array" ref="A252">IFERROR(INDEX('Annex 2 Designated EHV charges'!$A$11:$A$257, MATCH(0, IF(ISBLANK('Annex 2 Designated EHV charges'!$A$11:$A$257),1, COUNTIF(A$4:$A251, 'Annex 2 Designated EHV charges'!$A$11:$A$257)), 0)),"")</f>
        <v/>
      </c>
      <c r="B252" s="91" t="str">
        <f>IF($A252="","",VLOOKUP($A252,'Annex 2 Designated EHV charges'!$A:$O,2,0))</f>
        <v/>
      </c>
      <c r="C252" s="92" t="str">
        <f>IF($A252="","",VLOOKUP($A252,'Annex 2 Designated EHV charges'!$A:$O,3,0))</f>
        <v/>
      </c>
      <c r="D252" s="91" t="str">
        <f>IF($A252="","",VLOOKUP($A252,'Annex 2 Designated EHV charges'!$A:$O,7,0))</f>
        <v/>
      </c>
      <c r="E252" s="96" t="str">
        <f>IFERROR(IF(VLOOKUP($A252,'Annex 2 Designated EHV charges'!$A:$O,9,FALSE)=0,"",VLOOKUP($A252,'Annex 2 Designated EHV charges'!$A:$O,9,FALSE)),"")</f>
        <v/>
      </c>
      <c r="F252" s="97" t="str">
        <f>IFERROR(IF(VLOOKUP($A252,'Annex 2 Designated EHV charges'!$A:$O,10,FALSE)=0,"",VLOOKUP($A252,'Annex 2 Designated EHV charges'!$A:$O,10,FALSE)),"")</f>
        <v/>
      </c>
      <c r="G252" s="98" t="str">
        <f>IFERROR(IF(VLOOKUP($A252,'Annex 2 Designated EHV charges'!$A:$O,11,FALSE)=0,"",VLOOKUP($A252,'Annex 2 Designated EHV charges'!$A:$O,11,FALSE)),"")</f>
        <v/>
      </c>
      <c r="H252" s="98" t="str">
        <f>IFERROR(IF(VLOOKUP($A252,'Annex 2 Designated EHV charges'!$A:$O,12,FALSE)=0,"",VLOOKUP($A252,'Annex 2 Designated EHV charges'!$A:$O,12,FALSE)),"")</f>
        <v/>
      </c>
      <c r="I252" s="235"/>
    </row>
    <row r="253" spans="1:9" x14ac:dyDescent="0.2">
      <c r="A253" s="91" t="str">
        <f t="array" ref="A253">IFERROR(INDEX('Annex 2 Designated EHV charges'!$A$11:$A$257, MATCH(0, IF(ISBLANK('Annex 2 Designated EHV charges'!$A$11:$A$257),1, COUNTIF(A$4:$A252, 'Annex 2 Designated EHV charges'!$A$11:$A$257)), 0)),"")</f>
        <v/>
      </c>
      <c r="B253" s="91" t="str">
        <f>IF($A253="","",VLOOKUP($A253,'Annex 2 Designated EHV charges'!$A:$O,2,0))</f>
        <v/>
      </c>
      <c r="C253" s="92" t="str">
        <f>IF($A253="","",VLOOKUP($A253,'Annex 2 Designated EHV charges'!$A:$O,3,0))</f>
        <v/>
      </c>
      <c r="D253" s="91" t="str">
        <f>IF($A253="","",VLOOKUP($A253,'Annex 2 Designated EHV charges'!$A:$O,7,0))</f>
        <v/>
      </c>
      <c r="E253" s="96" t="str">
        <f>IFERROR(IF(VLOOKUP($A253,'Annex 2 Designated EHV charges'!$A:$O,9,FALSE)=0,"",VLOOKUP($A253,'Annex 2 Designated EHV charges'!$A:$O,9,FALSE)),"")</f>
        <v/>
      </c>
      <c r="F253" s="97" t="str">
        <f>IFERROR(IF(VLOOKUP($A253,'Annex 2 Designated EHV charges'!$A:$O,10,FALSE)=0,"",VLOOKUP($A253,'Annex 2 Designated EHV charges'!$A:$O,10,FALSE)),"")</f>
        <v/>
      </c>
      <c r="G253" s="98" t="str">
        <f>IFERROR(IF(VLOOKUP($A253,'Annex 2 Designated EHV charges'!$A:$O,11,FALSE)=0,"",VLOOKUP($A253,'Annex 2 Designated EHV charges'!$A:$O,11,FALSE)),"")</f>
        <v/>
      </c>
      <c r="H253" s="98" t="str">
        <f>IFERROR(IF(VLOOKUP($A253,'Annex 2 Designated EHV charges'!$A:$O,12,FALSE)=0,"",VLOOKUP($A253,'Annex 2 Designated EHV charges'!$A:$O,12,FALSE)),"")</f>
        <v/>
      </c>
      <c r="I253" s="235"/>
    </row>
    <row r="254" spans="1:9" x14ac:dyDescent="0.2">
      <c r="A254" s="91" t="str">
        <f t="array" ref="A254">IFERROR(INDEX('Annex 2 Designated EHV charges'!$A$11:$A$257, MATCH(0, IF(ISBLANK('Annex 2 Designated EHV charges'!$A$11:$A$257),1, COUNTIF(A$4:$A253, 'Annex 2 Designated EHV charges'!$A$11:$A$257)), 0)),"")</f>
        <v/>
      </c>
      <c r="B254" s="91" t="str">
        <f>IF($A254="","",VLOOKUP($A254,'Annex 2 Designated EHV charges'!$A:$O,2,0))</f>
        <v/>
      </c>
      <c r="C254" s="92" t="str">
        <f>IF($A254="","",VLOOKUP($A254,'Annex 2 Designated EHV charges'!$A:$O,3,0))</f>
        <v/>
      </c>
      <c r="D254" s="91" t="str">
        <f>IF($A254="","",VLOOKUP($A254,'Annex 2 Designated EHV charges'!$A:$O,7,0))</f>
        <v/>
      </c>
      <c r="E254" s="96" t="str">
        <f>IFERROR(IF(VLOOKUP($A254,'Annex 2 Designated EHV charges'!$A:$O,9,FALSE)=0,"",VLOOKUP($A254,'Annex 2 Designated EHV charges'!$A:$O,9,FALSE)),"")</f>
        <v/>
      </c>
      <c r="F254" s="97" t="str">
        <f>IFERROR(IF(VLOOKUP($A254,'Annex 2 Designated EHV charges'!$A:$O,10,FALSE)=0,"",VLOOKUP($A254,'Annex 2 Designated EHV charges'!$A:$O,10,FALSE)),"")</f>
        <v/>
      </c>
      <c r="G254" s="98" t="str">
        <f>IFERROR(IF(VLOOKUP($A254,'Annex 2 Designated EHV charges'!$A:$O,11,FALSE)=0,"",VLOOKUP($A254,'Annex 2 Designated EHV charges'!$A:$O,11,FALSE)),"")</f>
        <v/>
      </c>
      <c r="H254" s="98" t="str">
        <f>IFERROR(IF(VLOOKUP($A254,'Annex 2 Designated EHV charges'!$A:$O,12,FALSE)=0,"",VLOOKUP($A254,'Annex 2 Designated EHV charges'!$A:$O,12,FALSE)),"")</f>
        <v/>
      </c>
      <c r="I254" s="235"/>
    </row>
  </sheetData>
  <autoFilter ref="A4:I254" xr:uid="{00000000-0001-0000-0300-000000000000}"/>
  <mergeCells count="2">
    <mergeCell ref="A2:H2"/>
    <mergeCell ref="A1:H1"/>
  </mergeCells>
  <pageMargins left="0.70866141732283472" right="0.70866141732283472" top="0.94488188976377963" bottom="0.74803149606299213" header="0.31496062992125984" footer="0.31496062992125984"/>
  <pageSetup paperSize="9" scale="89" fitToHeight="0" orientation="landscape" r:id="rId1"/>
  <headerFooter differentFirst="1" scaleWithDoc="0">
    <oddFooter>&amp;L&amp;8Note: The list of MPANs / MSIDs provided may be incomplete; the DNO reserves the right to apply the listed charges to any other MPANs / MSIDs associated with the site.&amp;R&amp;P of &amp;N&amp;C&amp;1#&amp;"Calibri"&amp;12&amp;K008000Internal Use</oddFooter>
    <firstHeader>&amp;L
Annex 2a - Schedule of Import Charges for use of the Distribution System by Designated EHV Properties (including LDNOs with Designated EHV Properties/end-users).</firstHeader>
    <firstFooter>&amp;L&amp;8Note: The list of MPANs / MSIDs provided may be incomplete; the DNO reserves the right to apply the listed charges to any other MPANs / MSIDs associated with the site.&amp;R&amp;P of &amp;N&amp;C&amp;1#&amp;"Calibri"&amp;12&amp;K008000Internal Use</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O254"/>
  <sheetViews>
    <sheetView zoomScale="90" zoomScaleNormal="90" zoomScaleSheetLayoutView="100" workbookViewId="0">
      <selection activeCell="H4" sqref="H4"/>
    </sheetView>
  </sheetViews>
  <sheetFormatPr defaultColWidth="9.140625" defaultRowHeight="12.75" x14ac:dyDescent="0.2"/>
  <cols>
    <col min="1" max="1" width="14.7109375" style="49" customWidth="1"/>
    <col min="2" max="2" width="8.7109375" style="49" customWidth="1"/>
    <col min="3" max="3" width="15.7109375" style="56" bestFit="1" customWidth="1"/>
    <col min="4" max="4" width="50.7109375" style="56" customWidth="1"/>
    <col min="5" max="5" width="14.7109375" style="57" customWidth="1"/>
    <col min="6" max="7" width="14.7109375" style="58" customWidth="1"/>
    <col min="8" max="8" width="14.7109375" style="49" customWidth="1"/>
    <col min="9" max="9" width="15.5703125" style="49" customWidth="1"/>
    <col min="10" max="16384" width="9.140625" style="49"/>
  </cols>
  <sheetData>
    <row r="1" spans="1:15" ht="66.75" customHeight="1" x14ac:dyDescent="0.2">
      <c r="A1" s="281" t="s">
        <v>94</v>
      </c>
      <c r="B1" s="281"/>
      <c r="C1" s="281"/>
      <c r="D1" s="281"/>
      <c r="E1" s="281"/>
      <c r="F1" s="281"/>
      <c r="G1" s="281"/>
      <c r="H1" s="281"/>
    </row>
    <row r="2" spans="1:15" s="50" customFormat="1" ht="25.5" customHeight="1" x14ac:dyDescent="0.2">
      <c r="A2" s="274" t="str">
        <f>Overview!B4&amp; " - Effective from "&amp;Overview!D4&amp;" - "&amp;Overview!E4&amp;" Designated EHV export charges"</f>
        <v>SP Manweb - Effective from 1 April 2027 - Final Designated EHV export charges</v>
      </c>
      <c r="B2" s="275"/>
      <c r="C2" s="275"/>
      <c r="D2" s="275"/>
      <c r="E2" s="275"/>
      <c r="F2" s="275"/>
      <c r="G2" s="275"/>
      <c r="H2" s="276"/>
    </row>
    <row r="3" spans="1:15" s="81" customFormat="1" ht="18" x14ac:dyDescent="0.2">
      <c r="A3" s="85"/>
      <c r="B3" s="85"/>
      <c r="C3" s="85"/>
      <c r="D3" s="86"/>
      <c r="E3" s="233"/>
      <c r="F3" s="233"/>
      <c r="G3" s="233"/>
      <c r="H3" s="233"/>
      <c r="I3" s="80"/>
      <c r="J3" s="80"/>
      <c r="K3" s="80"/>
      <c r="L3" s="80"/>
      <c r="M3" s="80"/>
      <c r="N3" s="80"/>
      <c r="O3" s="80"/>
    </row>
    <row r="4" spans="1:15" ht="60.75" customHeight="1" x14ac:dyDescent="0.2">
      <c r="A4" s="51" t="s">
        <v>78</v>
      </c>
      <c r="B4" s="52" t="s">
        <v>1529</v>
      </c>
      <c r="C4" s="51" t="s">
        <v>62</v>
      </c>
      <c r="D4" s="53" t="s">
        <v>55</v>
      </c>
      <c r="E4" s="53" t="str">
        <f>'Annex 2 Designated EHV charges'!M10</f>
        <v>Export
Super Red
unit charge
(p/kWh)</v>
      </c>
      <c r="F4" s="53" t="str">
        <f>'Annex 2 Designated EHV charges'!N10</f>
        <v>Export
fixed charge
(p/day)</v>
      </c>
      <c r="G4" s="53" t="str">
        <f>'Annex 2 Designated EHV charges'!O10</f>
        <v>Export
capacity charge
(p/kVA/day)</v>
      </c>
      <c r="H4" s="53" t="str">
        <f>'Annex 2 Designated EHV charges'!P10</f>
        <v>Export
exceeded capacity charge
(p/kVA/day)</v>
      </c>
    </row>
    <row r="5" spans="1:15" ht="12.75" customHeight="1" x14ac:dyDescent="0.2">
      <c r="A5" s="92">
        <f t="array" ref="A5">IFERROR(INDEX('Annex 2 Designated EHV charges'!$D$11:$D$257, MATCH(0, IF(ISBLANK('Annex 2 Designated EHV charges'!$D$11:$D$257),1, COUNTIF(A$4:$A4, 'Annex 2 Designated EHV charges'!$D$11:$D$257)), 0)),"")</f>
        <v>622</v>
      </c>
      <c r="B5" s="91">
        <f>IF($A5="","",VLOOKUP($A5,'Annex 2 Designated EHV charges'!$D:$O,2,0))</f>
        <v>622</v>
      </c>
      <c r="C5" s="92">
        <f>IF($A5="","",VLOOKUP($A5,'Annex 2 Designated EHV charges'!$D:$O,3,0))</f>
        <v>1300060790700</v>
      </c>
      <c r="D5" s="91" t="str">
        <f>IF($A5="","",VLOOKUP($A5,'Annex 2 Designated EHV charges'!$D:$O,4,0))</f>
        <v>Cefyn Mawr</v>
      </c>
      <c r="E5" s="93">
        <f>IFERROR(IF(VLOOKUP($A5,'Annex 2 Designated EHV charges'!$D:$O,10,FALSE)=0,"",VLOOKUP($A5,'Annex 2 Designated EHV charges'!$D:$O,10,FALSE)),"")</f>
        <v>-0.3</v>
      </c>
      <c r="F5" s="94">
        <f>IFERROR(IF(VLOOKUP($A5,'Annex 2 Designated EHV charges'!$D:$O,11,FALSE)=0,"",VLOOKUP($A5,'Annex 2 Designated EHV charges'!$D:$O,11,FALSE)),"")</f>
        <v>3507.01</v>
      </c>
      <c r="G5" s="95">
        <f>IFERROR(IF(VLOOKUP($A5,'Annex 2 Designated EHV charges'!$D:$O,12,FALSE)=0,"",VLOOKUP($A5,'Annex 2 Designated EHV charges'!$D:$O,12,FALSE)),"")</f>
        <v>0.05</v>
      </c>
      <c r="H5" s="95">
        <f>IFERROR(IF(VLOOKUP($A5,'Annex 2 Designated EHV charges'!$D:$P,13,FALSE)=0,"",VLOOKUP($A5,'Annex 2 Designated EHV charges'!$D:$P,13,FALSE)),"")</f>
        <v>0.05</v>
      </c>
      <c r="I5" s="227"/>
    </row>
    <row r="6" spans="1:15" ht="12.75" customHeight="1" x14ac:dyDescent="0.2">
      <c r="A6" s="92">
        <f t="array" ref="A6">IFERROR(INDEX('Annex 2 Designated EHV charges'!$D$11:$D$257, MATCH(0, IF(ISBLANK('Annex 2 Designated EHV charges'!$D$11:$D$257),1, COUNTIF(A$4:$A5, 'Annex 2 Designated EHV charges'!$D$11:$D$257)), 0)),"")</f>
        <v>601</v>
      </c>
      <c r="B6" s="91">
        <f>IF($A6="","",VLOOKUP($A6,'Annex 2 Designated EHV charges'!$D:$O,2,0))</f>
        <v>601</v>
      </c>
      <c r="C6" s="92">
        <f>IF($A6="","",VLOOKUP($A6,'Annex 2 Designated EHV charges'!$D:$O,3,0))</f>
        <v>1300060818667</v>
      </c>
      <c r="D6" s="91" t="str">
        <f>IF($A6="","",VLOOKUP($A6,'Annex 2 Designated EHV charges'!$D:$O,4,0))</f>
        <v>Shotton Paper</v>
      </c>
      <c r="E6" s="93" t="str">
        <f>IFERROR(IF(VLOOKUP($A6,'Annex 2 Designated EHV charges'!$D:$O,10,FALSE)=0,"",VLOOKUP($A6,'Annex 2 Designated EHV charges'!$D:$O,10,FALSE)),"")</f>
        <v>-</v>
      </c>
      <c r="F6" s="94">
        <f>IFERROR(IF(VLOOKUP($A6,'Annex 2 Designated EHV charges'!$D:$O,11,FALSE)=0,"",VLOOKUP($A6,'Annex 2 Designated EHV charges'!$D:$O,11,FALSE)),"")</f>
        <v>77029.47</v>
      </c>
      <c r="G6" s="95">
        <f>IFERROR(IF(VLOOKUP($A6,'Annex 2 Designated EHV charges'!$D:$O,12,FALSE)=0,"",VLOOKUP($A6,'Annex 2 Designated EHV charges'!$D:$O,12,FALSE)),"")</f>
        <v>0.05</v>
      </c>
      <c r="H6" s="95">
        <f>IFERROR(IF(VLOOKUP($A6,'Annex 2 Designated EHV charges'!$D:$P,13,FALSE)=0,"",VLOOKUP($A6,'Annex 2 Designated EHV charges'!$D:$P,13,FALSE)),"")</f>
        <v>0.05</v>
      </c>
      <c r="I6" s="227"/>
    </row>
    <row r="7" spans="1:15" ht="12.75" customHeight="1" x14ac:dyDescent="0.2">
      <c r="A7" s="92">
        <f t="array" ref="A7">IFERROR(INDEX('Annex 2 Designated EHV charges'!$D$11:$D$257, MATCH(0, IF(ISBLANK('Annex 2 Designated EHV charges'!$D$11:$D$257),1, COUNTIF(A$4:$A6, 'Annex 2 Designated EHV charges'!$D$11:$D$257)), 0)),"")</f>
        <v>603</v>
      </c>
      <c r="B7" s="91">
        <f>IF($A7="","",VLOOKUP($A7,'Annex 2 Designated EHV charges'!$D:$O,2,0))</f>
        <v>603</v>
      </c>
      <c r="C7" s="92">
        <f>IF($A7="","",VLOOKUP($A7,'Annex 2 Designated EHV charges'!$D:$O,3,0))</f>
        <v>1300050649372</v>
      </c>
      <c r="D7" s="91" t="str">
        <f>IF($A7="","",VLOOKUP($A7,'Annex 2 Designated EHV charges'!$D:$O,4,0))</f>
        <v>Shell Stanlow</v>
      </c>
      <c r="E7" s="93" t="str">
        <f>IFERROR(IF(VLOOKUP($A7,'Annex 2 Designated EHV charges'!$D:$O,10,FALSE)=0,"",VLOOKUP($A7,'Annex 2 Designated EHV charges'!$D:$O,10,FALSE)),"")</f>
        <v>-</v>
      </c>
      <c r="F7" s="94">
        <f>IFERROR(IF(VLOOKUP($A7,'Annex 2 Designated EHV charges'!$D:$O,11,FALSE)=0,"",VLOOKUP($A7,'Annex 2 Designated EHV charges'!$D:$O,11,FALSE)),"")</f>
        <v>3643.96</v>
      </c>
      <c r="G7" s="95">
        <f>IFERROR(IF(VLOOKUP($A7,'Annex 2 Designated EHV charges'!$D:$O,12,FALSE)=0,"",VLOOKUP($A7,'Annex 2 Designated EHV charges'!$D:$O,12,FALSE)),"")</f>
        <v>0.05</v>
      </c>
      <c r="H7" s="95">
        <f>IFERROR(IF(VLOOKUP($A7,'Annex 2 Designated EHV charges'!$D:$P,13,FALSE)=0,"",VLOOKUP($A7,'Annex 2 Designated EHV charges'!$D:$P,13,FALSE)),"")</f>
        <v>0.05</v>
      </c>
      <c r="I7" s="227"/>
    </row>
    <row r="8" spans="1:15" ht="12.75" customHeight="1" x14ac:dyDescent="0.2">
      <c r="A8" s="92">
        <f t="array" ref="A8">IFERROR(INDEX('Annex 2 Designated EHV charges'!$D$11:$D$257, MATCH(0, IF(ISBLANK('Annex 2 Designated EHV charges'!$D$11:$D$257),1, COUNTIF(A$4:$A7, 'Annex 2 Designated EHV charges'!$D$11:$D$257)), 0)),"")</f>
        <v>618</v>
      </c>
      <c r="B8" s="91">
        <f>IF($A8="","",VLOOKUP($A8,'Annex 2 Designated EHV charges'!$D:$O,2,0))</f>
        <v>618</v>
      </c>
      <c r="C8" s="92">
        <f>IF($A8="","",VLOOKUP($A8,'Annex 2 Designated EHV charges'!$D:$O,3,0))</f>
        <v>1300060704603</v>
      </c>
      <c r="D8" s="91" t="str">
        <f>IF($A8="","",VLOOKUP($A8,'Annex 2 Designated EHV charges'!$D:$O,4,0))</f>
        <v>Ineos Chlor Ltd (Lostock)</v>
      </c>
      <c r="E8" s="93" t="str">
        <f>IFERROR(IF(VLOOKUP($A8,'Annex 2 Designated EHV charges'!$D:$O,10,FALSE)=0,"",VLOOKUP($A8,'Annex 2 Designated EHV charges'!$D:$O,10,FALSE)),"")</f>
        <v>-</v>
      </c>
      <c r="F8" s="94" t="str">
        <f>IFERROR(IF(VLOOKUP($A8,'Annex 2 Designated EHV charges'!$D:$O,11,FALSE)=0,"",VLOOKUP($A8,'Annex 2 Designated EHV charges'!$D:$O,11,FALSE)),"")</f>
        <v>-</v>
      </c>
      <c r="G8" s="95">
        <f>IFERROR(IF(VLOOKUP($A8,'Annex 2 Designated EHV charges'!$D:$O,12,FALSE)=0,"",VLOOKUP($A8,'Annex 2 Designated EHV charges'!$D:$O,12,FALSE)),"")</f>
        <v>0.05</v>
      </c>
      <c r="H8" s="95">
        <f>IFERROR(IF(VLOOKUP($A8,'Annex 2 Designated EHV charges'!$D:$P,13,FALSE)=0,"",VLOOKUP($A8,'Annex 2 Designated EHV charges'!$D:$P,13,FALSE)),"")</f>
        <v>0.05</v>
      </c>
      <c r="I8" s="227"/>
    </row>
    <row r="9" spans="1:15" ht="12.75" customHeight="1" x14ac:dyDescent="0.2">
      <c r="A9" s="92">
        <f t="array" ref="A9">IFERROR(INDEX('Annex 2 Designated EHV charges'!$D$11:$D$257, MATCH(0, IF(ISBLANK('Annex 2 Designated EHV charges'!$D$11:$D$257),1, COUNTIF(A$4:$A8, 'Annex 2 Designated EHV charges'!$D$11:$D$257)), 0)),"")</f>
        <v>655</v>
      </c>
      <c r="B9" s="91">
        <f>IF($A9="","",VLOOKUP($A9,'Annex 2 Designated EHV charges'!$D:$O,2,0))</f>
        <v>655</v>
      </c>
      <c r="C9" s="92">
        <f>IF($A9="","",VLOOKUP($A9,'Annex 2 Designated EHV charges'!$D:$O,3,0))</f>
        <v>1300060704082</v>
      </c>
      <c r="D9" s="91" t="str">
        <f>IF($A9="","",VLOOKUP($A9,'Annex 2 Designated EHV charges'!$D:$O,4,0))</f>
        <v>SafeGuard Bradwell</v>
      </c>
      <c r="E9" s="93" t="str">
        <f>IFERROR(IF(VLOOKUP($A9,'Annex 2 Designated EHV charges'!$D:$O,10,FALSE)=0,"",VLOOKUP($A9,'Annex 2 Designated EHV charges'!$D:$O,10,FALSE)),"")</f>
        <v>-</v>
      </c>
      <c r="F9" s="94">
        <f>IFERROR(IF(VLOOKUP($A9,'Annex 2 Designated EHV charges'!$D:$O,11,FALSE)=0,"",VLOOKUP($A9,'Annex 2 Designated EHV charges'!$D:$O,11,FALSE)),"")</f>
        <v>5396.86</v>
      </c>
      <c r="G9" s="95">
        <f>IFERROR(IF(VLOOKUP($A9,'Annex 2 Designated EHV charges'!$D:$O,12,FALSE)=0,"",VLOOKUP($A9,'Annex 2 Designated EHV charges'!$D:$O,12,FALSE)),"")</f>
        <v>0.05</v>
      </c>
      <c r="H9" s="95">
        <f>IFERROR(IF(VLOOKUP($A9,'Annex 2 Designated EHV charges'!$D:$P,13,FALSE)=0,"",VLOOKUP($A9,'Annex 2 Designated EHV charges'!$D:$P,13,FALSE)),"")</f>
        <v>0.05</v>
      </c>
      <c r="I9" s="227"/>
    </row>
    <row r="10" spans="1:15" ht="12.75" customHeight="1" x14ac:dyDescent="0.2">
      <c r="A10" s="92">
        <f t="array" ref="A10">IFERROR(INDEX('Annex 2 Designated EHV charges'!$D$11:$D$257, MATCH(0, IF(ISBLANK('Annex 2 Designated EHV charges'!$D$11:$D$257),1, COUNTIF(A$4:$A9, 'Annex 2 Designated EHV charges'!$D$11:$D$257)), 0)),"")</f>
        <v>648</v>
      </c>
      <c r="B10" s="91">
        <f>IF($A10="","",VLOOKUP($A10,'Annex 2 Designated EHV charges'!$D:$O,2,0))</f>
        <v>648</v>
      </c>
      <c r="C10" s="92">
        <f>IF($A10="","",VLOOKUP($A10,'Annex 2 Designated EHV charges'!$D:$O,3,0))</f>
        <v>1300060640474</v>
      </c>
      <c r="D10" s="91" t="str">
        <f>IF($A10="","",VLOOKUP($A10,'Annex 2 Designated EHV charges'!$D:$O,4,0))</f>
        <v>Kronospan</v>
      </c>
      <c r="E10" s="93" t="str">
        <f>IFERROR(IF(VLOOKUP($A10,'Annex 2 Designated EHV charges'!$D:$O,10,FALSE)=0,"",VLOOKUP($A10,'Annex 2 Designated EHV charges'!$D:$O,10,FALSE)),"")</f>
        <v>-</v>
      </c>
      <c r="F10" s="94">
        <f>IFERROR(IF(VLOOKUP($A10,'Annex 2 Designated EHV charges'!$D:$O,11,FALSE)=0,"",VLOOKUP($A10,'Annex 2 Designated EHV charges'!$D:$O,11,FALSE)),"")</f>
        <v>594.96</v>
      </c>
      <c r="G10" s="95">
        <f>IFERROR(IF(VLOOKUP($A10,'Annex 2 Designated EHV charges'!$D:$O,12,FALSE)=0,"",VLOOKUP($A10,'Annex 2 Designated EHV charges'!$D:$O,12,FALSE)),"")</f>
        <v>0.05</v>
      </c>
      <c r="H10" s="95">
        <f>IFERROR(IF(VLOOKUP($A10,'Annex 2 Designated EHV charges'!$D:$P,13,FALSE)=0,"",VLOOKUP($A10,'Annex 2 Designated EHV charges'!$D:$P,13,FALSE)),"")</f>
        <v>0.05</v>
      </c>
      <c r="I10" s="227"/>
    </row>
    <row r="11" spans="1:15" ht="12.75" customHeight="1" x14ac:dyDescent="0.2">
      <c r="A11" s="92">
        <f t="array" ref="A11">IFERROR(INDEX('Annex 2 Designated EHV charges'!$D$11:$D$257, MATCH(0, IF(ISBLANK('Annex 2 Designated EHV charges'!$D$11:$D$257),1, COUNTIF(A$4:$A10, 'Annex 2 Designated EHV charges'!$D$11:$D$257)), 0)),"")</f>
        <v>680</v>
      </c>
      <c r="B11" s="91">
        <f>IF($A11="","",VLOOKUP($A11,'Annex 2 Designated EHV charges'!$D:$O,2,0))</f>
        <v>680</v>
      </c>
      <c r="C11" s="92">
        <f>IF($A11="","",VLOOKUP($A11,'Annex 2 Designated EHV charges'!$D:$O,3,0))</f>
        <v>1300060748470</v>
      </c>
      <c r="D11" s="91" t="str">
        <f>IF($A11="","",VLOOKUP($A11,'Annex 2 Designated EHV charges'!$D:$O,4,0))</f>
        <v>Pilkington's STOR</v>
      </c>
      <c r="E11" s="93">
        <f>IFERROR(IF(VLOOKUP($A11,'Annex 2 Designated EHV charges'!$D:$O,10,FALSE)=0,"",VLOOKUP($A11,'Annex 2 Designated EHV charges'!$D:$O,10,FALSE)),"")</f>
        <v>-0.71499999999999997</v>
      </c>
      <c r="F11" s="94">
        <f>IFERROR(IF(VLOOKUP($A11,'Annex 2 Designated EHV charges'!$D:$O,11,FALSE)=0,"",VLOOKUP($A11,'Annex 2 Designated EHV charges'!$D:$O,11,FALSE)),"")</f>
        <v>10581.32</v>
      </c>
      <c r="G11" s="95">
        <f>IFERROR(IF(VLOOKUP($A11,'Annex 2 Designated EHV charges'!$D:$O,12,FALSE)=0,"",VLOOKUP($A11,'Annex 2 Designated EHV charges'!$D:$O,12,FALSE)),"")</f>
        <v>0.05</v>
      </c>
      <c r="H11" s="95">
        <f>IFERROR(IF(VLOOKUP($A11,'Annex 2 Designated EHV charges'!$D:$P,13,FALSE)=0,"",VLOOKUP($A11,'Annex 2 Designated EHV charges'!$D:$P,13,FALSE)),"")</f>
        <v>0.05</v>
      </c>
      <c r="I11" s="227"/>
    </row>
    <row r="12" spans="1:15" ht="12.75" customHeight="1" x14ac:dyDescent="0.2">
      <c r="A12" s="92">
        <f t="array" ref="A12">IFERROR(INDEX('Annex 2 Designated EHV charges'!$D$11:$D$257, MATCH(0, IF(ISBLANK('Annex 2 Designated EHV charges'!$D$11:$D$257),1, COUNTIF(A$4:$A11, 'Annex 2 Designated EHV charges'!$D$11:$D$257)), 0)),"")</f>
        <v>658</v>
      </c>
      <c r="B12" s="91">
        <f>IF($A12="","",VLOOKUP($A12,'Annex 2 Designated EHV charges'!$D:$O,2,0))</f>
        <v>658</v>
      </c>
      <c r="C12" s="92">
        <f>IF($A12="","",VLOOKUP($A12,'Annex 2 Designated EHV charges'!$D:$O,3,0))</f>
        <v>1300060563759</v>
      </c>
      <c r="D12" s="91" t="str">
        <f>IF($A12="","",VLOOKUP($A12,'Annex 2 Designated EHV charges'!$D:$O,4,0))</f>
        <v>Tyn dryfol PV</v>
      </c>
      <c r="E12" s="93" t="str">
        <f>IFERROR(IF(VLOOKUP($A12,'Annex 2 Designated EHV charges'!$D:$O,10,FALSE)=0,"",VLOOKUP($A12,'Annex 2 Designated EHV charges'!$D:$O,10,FALSE)),"")</f>
        <v>-</v>
      </c>
      <c r="F12" s="94">
        <f>IFERROR(IF(VLOOKUP($A12,'Annex 2 Designated EHV charges'!$D:$O,11,FALSE)=0,"",VLOOKUP($A12,'Annex 2 Designated EHV charges'!$D:$O,11,FALSE)),"")</f>
        <v>3692.65</v>
      </c>
      <c r="G12" s="95">
        <f>IFERROR(IF(VLOOKUP($A12,'Annex 2 Designated EHV charges'!$D:$O,12,FALSE)=0,"",VLOOKUP($A12,'Annex 2 Designated EHV charges'!$D:$O,12,FALSE)),"")</f>
        <v>0.05</v>
      </c>
      <c r="H12" s="95">
        <f>IFERROR(IF(VLOOKUP($A12,'Annex 2 Designated EHV charges'!$D:$P,13,FALSE)=0,"",VLOOKUP($A12,'Annex 2 Designated EHV charges'!$D:$P,13,FALSE)),"")</f>
        <v>0.05</v>
      </c>
      <c r="I12" s="227"/>
    </row>
    <row r="13" spans="1:15" ht="12.75" customHeight="1" x14ac:dyDescent="0.2">
      <c r="A13" s="92">
        <f t="array" ref="A13">IFERROR(INDEX('Annex 2 Designated EHV charges'!$D$11:$D$257, MATCH(0, IF(ISBLANK('Annex 2 Designated EHV charges'!$D$11:$D$257),1, COUNTIF(A$4:$A12, 'Annex 2 Designated EHV charges'!$D$11:$D$257)), 0)),"")</f>
        <v>659</v>
      </c>
      <c r="B13" s="91">
        <f>IF($A13="","",VLOOKUP($A13,'Annex 2 Designated EHV charges'!$D:$O,2,0))</f>
        <v>659</v>
      </c>
      <c r="C13" s="92">
        <f>IF($A13="","",VLOOKUP($A13,'Annex 2 Designated EHV charges'!$D:$O,3,0))</f>
        <v>1300060652629</v>
      </c>
      <c r="D13" s="91" t="str">
        <f>IF($A13="","",VLOOKUP($A13,'Annex 2 Designated EHV charges'!$D:$O,4,0))</f>
        <v>Williams Farm Solar Park</v>
      </c>
      <c r="E13" s="93" t="str">
        <f>IFERROR(IF(VLOOKUP($A13,'Annex 2 Designated EHV charges'!$D:$O,10,FALSE)=0,"",VLOOKUP($A13,'Annex 2 Designated EHV charges'!$D:$O,10,FALSE)),"")</f>
        <v>-</v>
      </c>
      <c r="F13" s="94">
        <f>IFERROR(IF(VLOOKUP($A13,'Annex 2 Designated EHV charges'!$D:$O,11,FALSE)=0,"",VLOOKUP($A13,'Annex 2 Designated EHV charges'!$D:$O,11,FALSE)),"")</f>
        <v>1137.1199999999999</v>
      </c>
      <c r="G13" s="95">
        <f>IFERROR(IF(VLOOKUP($A13,'Annex 2 Designated EHV charges'!$D:$O,12,FALSE)=0,"",VLOOKUP($A13,'Annex 2 Designated EHV charges'!$D:$O,12,FALSE)),"")</f>
        <v>0.05</v>
      </c>
      <c r="H13" s="95">
        <f>IFERROR(IF(VLOOKUP($A13,'Annex 2 Designated EHV charges'!$D:$P,13,FALSE)=0,"",VLOOKUP($A13,'Annex 2 Designated EHV charges'!$D:$P,13,FALSE)),"")</f>
        <v>0.05</v>
      </c>
      <c r="I13" s="227"/>
    </row>
    <row r="14" spans="1:15" ht="12.75" customHeight="1" x14ac:dyDescent="0.2">
      <c r="A14" s="92">
        <f t="array" ref="A14">IFERROR(INDEX('Annex 2 Designated EHV charges'!$D$11:$D$257, MATCH(0, IF(ISBLANK('Annex 2 Designated EHV charges'!$D$11:$D$257),1, COUNTIF(A$4:$A13, 'Annex 2 Designated EHV charges'!$D$11:$D$257)), 0)),"")</f>
        <v>604</v>
      </c>
      <c r="B14" s="91">
        <f>IF($A14="","",VLOOKUP($A14,'Annex 2 Designated EHV charges'!$D:$O,2,0))</f>
        <v>604</v>
      </c>
      <c r="C14" s="92">
        <f>IF($A14="","",VLOOKUP($A14,'Annex 2 Designated EHV charges'!$D:$O,3,0))</f>
        <v>1300054940683</v>
      </c>
      <c r="D14" s="91" t="str">
        <f>IF($A14="","",VLOOKUP($A14,'Annex 2 Designated EHV charges'!$D:$O,4,0))</f>
        <v>Port of Liverpool</v>
      </c>
      <c r="E14" s="93" t="str">
        <f>IFERROR(IF(VLOOKUP($A14,'Annex 2 Designated EHV charges'!$D:$O,10,FALSE)=0,"",VLOOKUP($A14,'Annex 2 Designated EHV charges'!$D:$O,10,FALSE)),"")</f>
        <v>-</v>
      </c>
      <c r="F14" s="94">
        <f>IFERROR(IF(VLOOKUP($A14,'Annex 2 Designated EHV charges'!$D:$O,11,FALSE)=0,"",VLOOKUP($A14,'Annex 2 Designated EHV charges'!$D:$O,11,FALSE)),"")</f>
        <v>2538.5</v>
      </c>
      <c r="G14" s="95">
        <f>IFERROR(IF(VLOOKUP($A14,'Annex 2 Designated EHV charges'!$D:$O,12,FALSE)=0,"",VLOOKUP($A14,'Annex 2 Designated EHV charges'!$D:$O,12,FALSE)),"")</f>
        <v>0.05</v>
      </c>
      <c r="H14" s="95">
        <f>IFERROR(IF(VLOOKUP($A14,'Annex 2 Designated EHV charges'!$D:$P,13,FALSE)=0,"",VLOOKUP($A14,'Annex 2 Designated EHV charges'!$D:$P,13,FALSE)),"")</f>
        <v>0.05</v>
      </c>
      <c r="I14" s="227"/>
    </row>
    <row r="15" spans="1:15" ht="12.75" customHeight="1" x14ac:dyDescent="0.2">
      <c r="A15" s="92">
        <f t="array" ref="A15">IFERROR(INDEX('Annex 2 Designated EHV charges'!$D$11:$D$257, MATCH(0, IF(ISBLANK('Annex 2 Designated EHV charges'!$D$11:$D$257),1, COUNTIF(A$4:$A14, 'Annex 2 Designated EHV charges'!$D$11:$D$257)), 0)),"")</f>
        <v>660</v>
      </c>
      <c r="B15" s="91">
        <f>IF($A15="","",VLOOKUP($A15,'Annex 2 Designated EHV charges'!$D:$O,2,0))</f>
        <v>660</v>
      </c>
      <c r="C15" s="92">
        <f>IF($A15="","",VLOOKUP($A15,'Annex 2 Designated EHV charges'!$D:$O,3,0))</f>
        <v>1300060784158</v>
      </c>
      <c r="D15" s="91" t="str">
        <f>IF($A15="","",VLOOKUP($A15,'Annex 2 Designated EHV charges'!$D:$O,4,0))</f>
        <v>Booston Wood</v>
      </c>
      <c r="E15" s="93">
        <f>IFERROR(IF(VLOOKUP($A15,'Annex 2 Designated EHV charges'!$D:$O,10,FALSE)=0,"",VLOOKUP($A15,'Annex 2 Designated EHV charges'!$D:$O,10,FALSE)),"")</f>
        <v>-0.29199999999999998</v>
      </c>
      <c r="F15" s="94">
        <f>IFERROR(IF(VLOOKUP($A15,'Annex 2 Designated EHV charges'!$D:$O,11,FALSE)=0,"",VLOOKUP($A15,'Annex 2 Designated EHV charges'!$D:$O,11,FALSE)),"")</f>
        <v>1963.01</v>
      </c>
      <c r="G15" s="95">
        <f>IFERROR(IF(VLOOKUP($A15,'Annex 2 Designated EHV charges'!$D:$O,12,FALSE)=0,"",VLOOKUP($A15,'Annex 2 Designated EHV charges'!$D:$O,12,FALSE)),"")</f>
        <v>0.05</v>
      </c>
      <c r="H15" s="95">
        <f>IFERROR(IF(VLOOKUP($A15,'Annex 2 Designated EHV charges'!$D:$P,13,FALSE)=0,"",VLOOKUP($A15,'Annex 2 Designated EHV charges'!$D:$P,13,FALSE)),"")</f>
        <v>0.05</v>
      </c>
      <c r="I15" s="227"/>
    </row>
    <row r="16" spans="1:15" ht="12.75" customHeight="1" x14ac:dyDescent="0.2">
      <c r="A16" s="92">
        <f t="array" ref="A16">IFERROR(INDEX('Annex 2 Designated EHV charges'!$D$11:$D$257, MATCH(0, IF(ISBLANK('Annex 2 Designated EHV charges'!$D$11:$D$257),1, COUNTIF(A$4:$A15, 'Annex 2 Designated EHV charges'!$D$11:$D$257)), 0)),"")</f>
        <v>661</v>
      </c>
      <c r="B16" s="91">
        <f>IF($A16="","",VLOOKUP($A16,'Annex 2 Designated EHV charges'!$D:$O,2,0))</f>
        <v>661</v>
      </c>
      <c r="C16" s="92">
        <f>IF($A16="","",VLOOKUP($A16,'Annex 2 Designated EHV charges'!$D:$O,3,0))</f>
        <v>1300060579182</v>
      </c>
      <c r="D16" s="91" t="str">
        <f>IF($A16="","",VLOOKUP($A16,'Annex 2 Designated EHV charges'!$D:$O,4,0))</f>
        <v>Combermere Abbey PV</v>
      </c>
      <c r="E16" s="93" t="str">
        <f>IFERROR(IF(VLOOKUP($A16,'Annex 2 Designated EHV charges'!$D:$O,10,FALSE)=0,"",VLOOKUP($A16,'Annex 2 Designated EHV charges'!$D:$O,10,FALSE)),"")</f>
        <v>-</v>
      </c>
      <c r="F16" s="94">
        <f>IFERROR(IF(VLOOKUP($A16,'Annex 2 Designated EHV charges'!$D:$O,11,FALSE)=0,"",VLOOKUP($A16,'Annex 2 Designated EHV charges'!$D:$O,11,FALSE)),"")</f>
        <v>3818.12</v>
      </c>
      <c r="G16" s="95">
        <f>IFERROR(IF(VLOOKUP($A16,'Annex 2 Designated EHV charges'!$D:$O,12,FALSE)=0,"",VLOOKUP($A16,'Annex 2 Designated EHV charges'!$D:$O,12,FALSE)),"")</f>
        <v>0.05</v>
      </c>
      <c r="H16" s="95">
        <f>IFERROR(IF(VLOOKUP($A16,'Annex 2 Designated EHV charges'!$D:$P,13,FALSE)=0,"",VLOOKUP($A16,'Annex 2 Designated EHV charges'!$D:$P,13,FALSE)),"")</f>
        <v>0.05</v>
      </c>
      <c r="I16" s="227"/>
    </row>
    <row r="17" spans="1:9" ht="12.75" customHeight="1" x14ac:dyDescent="0.2">
      <c r="A17" s="92">
        <f t="array" ref="A17">IFERROR(INDEX('Annex 2 Designated EHV charges'!$D$11:$D$257, MATCH(0, IF(ISBLANK('Annex 2 Designated EHV charges'!$D$11:$D$257),1, COUNTIF(A$4:$A16, 'Annex 2 Designated EHV charges'!$D$11:$D$257)), 0)),"")</f>
        <v>628</v>
      </c>
      <c r="B17" s="91">
        <f>IF($A17="","",VLOOKUP($A17,'Annex 2 Designated EHV charges'!$D:$O,2,0))</f>
        <v>628</v>
      </c>
      <c r="C17" s="92">
        <f>IF($A17="","",VLOOKUP($A17,'Annex 2 Designated EHV charges'!$D:$O,3,0))</f>
        <v>1300060075405</v>
      </c>
      <c r="D17" s="91" t="str">
        <f>IF($A17="","",VLOOKUP($A17,'Annex 2 Designated EHV charges'!$D:$O,4,0))</f>
        <v>Amegni</v>
      </c>
      <c r="E17" s="93" t="str">
        <f>IFERROR(IF(VLOOKUP($A17,'Annex 2 Designated EHV charges'!$D:$O,10,FALSE)=0,"",VLOOKUP($A17,'Annex 2 Designated EHV charges'!$D:$O,10,FALSE)),"")</f>
        <v>-</v>
      </c>
      <c r="F17" s="94">
        <f>IFERROR(IF(VLOOKUP($A17,'Annex 2 Designated EHV charges'!$D:$O,11,FALSE)=0,"",VLOOKUP($A17,'Annex 2 Designated EHV charges'!$D:$O,11,FALSE)),"")</f>
        <v>949.41</v>
      </c>
      <c r="G17" s="95">
        <f>IFERROR(IF(VLOOKUP($A17,'Annex 2 Designated EHV charges'!$D:$O,12,FALSE)=0,"",VLOOKUP($A17,'Annex 2 Designated EHV charges'!$D:$O,12,FALSE)),"")</f>
        <v>0.05</v>
      </c>
      <c r="H17" s="95">
        <f>IFERROR(IF(VLOOKUP($A17,'Annex 2 Designated EHV charges'!$D:$P,13,FALSE)=0,"",VLOOKUP($A17,'Annex 2 Designated EHV charges'!$D:$P,13,FALSE)),"")</f>
        <v>0.05</v>
      </c>
      <c r="I17" s="227"/>
    </row>
    <row r="18" spans="1:9" ht="12.75" customHeight="1" x14ac:dyDescent="0.2">
      <c r="A18" s="92">
        <f t="array" ref="A18">IFERROR(INDEX('Annex 2 Designated EHV charges'!$D$11:$D$257, MATCH(0, IF(ISBLANK('Annex 2 Designated EHV charges'!$D$11:$D$257),1, COUNTIF(A$4:$A17, 'Annex 2 Designated EHV charges'!$D$11:$D$257)), 0)),"")</f>
        <v>629</v>
      </c>
      <c r="B18" s="91">
        <f>IF($A18="","",VLOOKUP($A18,'Annex 2 Designated EHV charges'!$D:$O,2,0))</f>
        <v>629</v>
      </c>
      <c r="C18" s="92">
        <f>IF($A18="","",VLOOKUP($A18,'Annex 2 Designated EHV charges'!$D:$O,3,0))</f>
        <v>1300038004507</v>
      </c>
      <c r="D18" s="91" t="str">
        <f>IF($A18="","",VLOOKUP($A18,'Annex 2 Designated EHV charges'!$D:$O,4,0))</f>
        <v>Salt Union</v>
      </c>
      <c r="E18" s="93" t="str">
        <f>IFERROR(IF(VLOOKUP($A18,'Annex 2 Designated EHV charges'!$D:$O,10,FALSE)=0,"",VLOOKUP($A18,'Annex 2 Designated EHV charges'!$D:$O,10,FALSE)),"")</f>
        <v>-</v>
      </c>
      <c r="F18" s="94">
        <f>IFERROR(IF(VLOOKUP($A18,'Annex 2 Designated EHV charges'!$D:$O,11,FALSE)=0,"",VLOOKUP($A18,'Annex 2 Designated EHV charges'!$D:$O,11,FALSE)),"")</f>
        <v>12023.36</v>
      </c>
      <c r="G18" s="95">
        <f>IFERROR(IF(VLOOKUP($A18,'Annex 2 Designated EHV charges'!$D:$O,12,FALSE)=0,"",VLOOKUP($A18,'Annex 2 Designated EHV charges'!$D:$O,12,FALSE)),"")</f>
        <v>0.05</v>
      </c>
      <c r="H18" s="95">
        <f>IFERROR(IF(VLOOKUP($A18,'Annex 2 Designated EHV charges'!$D:$P,13,FALSE)=0,"",VLOOKUP($A18,'Annex 2 Designated EHV charges'!$D:$P,13,FALSE)),"")</f>
        <v>0.05</v>
      </c>
      <c r="I18" s="227"/>
    </row>
    <row r="19" spans="1:9" ht="12.75" customHeight="1" x14ac:dyDescent="0.2">
      <c r="A19" s="92">
        <f t="array" ref="A19">IFERROR(INDEX('Annex 2 Designated EHV charges'!$D$11:$D$257, MATCH(0, IF(ISBLANK('Annex 2 Designated EHV charges'!$D$11:$D$257),1, COUNTIF(A$4:$A18, 'Annex 2 Designated EHV charges'!$D$11:$D$257)), 0)),"")</f>
        <v>681</v>
      </c>
      <c r="B19" s="91">
        <f>IF($A19="","",VLOOKUP($A19,'Annex 2 Designated EHV charges'!$D:$O,2,0))</f>
        <v>681</v>
      </c>
      <c r="C19" s="92">
        <f>IF($A19="","",VLOOKUP($A19,'Annex 2 Designated EHV charges'!$D:$O,3,0))</f>
        <v>1300060584280</v>
      </c>
      <c r="D19" s="91" t="str">
        <f>IF($A19="","",VLOOKUP($A19,'Annex 2 Designated EHV charges'!$D:$O,4,0))</f>
        <v>Parciau Solar Park</v>
      </c>
      <c r="E19" s="93" t="str">
        <f>IFERROR(IF(VLOOKUP($A19,'Annex 2 Designated EHV charges'!$D:$O,10,FALSE)=0,"",VLOOKUP($A19,'Annex 2 Designated EHV charges'!$D:$O,10,FALSE)),"")</f>
        <v>-</v>
      </c>
      <c r="F19" s="94">
        <f>IFERROR(IF(VLOOKUP($A19,'Annex 2 Designated EHV charges'!$D:$O,11,FALSE)=0,"",VLOOKUP($A19,'Annex 2 Designated EHV charges'!$D:$O,11,FALSE)),"")</f>
        <v>1157.08</v>
      </c>
      <c r="G19" s="95">
        <f>IFERROR(IF(VLOOKUP($A19,'Annex 2 Designated EHV charges'!$D:$O,12,FALSE)=0,"",VLOOKUP($A19,'Annex 2 Designated EHV charges'!$D:$O,12,FALSE)),"")</f>
        <v>0.05</v>
      </c>
      <c r="H19" s="95">
        <f>IFERROR(IF(VLOOKUP($A19,'Annex 2 Designated EHV charges'!$D:$P,13,FALSE)=0,"",VLOOKUP($A19,'Annex 2 Designated EHV charges'!$D:$P,13,FALSE)),"")</f>
        <v>0.05</v>
      </c>
      <c r="I19" s="227"/>
    </row>
    <row r="20" spans="1:9" ht="12.75" customHeight="1" x14ac:dyDescent="0.2">
      <c r="A20" s="92">
        <f t="array" ref="A20">IFERROR(INDEX('Annex 2 Designated EHV charges'!$D$11:$D$257, MATCH(0, IF(ISBLANK('Annex 2 Designated EHV charges'!$D$11:$D$257),1, COUNTIF(A$4:$A19, 'Annex 2 Designated EHV charges'!$D$11:$D$257)), 0)),"")</f>
        <v>663</v>
      </c>
      <c r="B20" s="91">
        <f>IF($A20="","",VLOOKUP($A20,'Annex 2 Designated EHV charges'!$D:$O,2,0))</f>
        <v>663</v>
      </c>
      <c r="C20" s="92">
        <f>IF($A20="","",VLOOKUP($A20,'Annex 2 Designated EHV charges'!$D:$O,3,0))</f>
        <v>1300060327224</v>
      </c>
      <c r="D20" s="91" t="str">
        <f>IF($A20="","",VLOOKUP($A20,'Annex 2 Designated EHV charges'!$D:$O,4,0))</f>
        <v>Toyota</v>
      </c>
      <c r="E20" s="93" t="str">
        <f>IFERROR(IF(VLOOKUP($A20,'Annex 2 Designated EHV charges'!$D:$O,10,FALSE)=0,"",VLOOKUP($A20,'Annex 2 Designated EHV charges'!$D:$O,10,FALSE)),"")</f>
        <v>-</v>
      </c>
      <c r="F20" s="94">
        <f>IFERROR(IF(VLOOKUP($A20,'Annex 2 Designated EHV charges'!$D:$O,11,FALSE)=0,"",VLOOKUP($A20,'Annex 2 Designated EHV charges'!$D:$O,11,FALSE)),"")</f>
        <v>1742.25</v>
      </c>
      <c r="G20" s="95">
        <f>IFERROR(IF(VLOOKUP($A20,'Annex 2 Designated EHV charges'!$D:$O,12,FALSE)=0,"",VLOOKUP($A20,'Annex 2 Designated EHV charges'!$D:$O,12,FALSE)),"")</f>
        <v>0.05</v>
      </c>
      <c r="H20" s="95">
        <f>IFERROR(IF(VLOOKUP($A20,'Annex 2 Designated EHV charges'!$D:$P,13,FALSE)=0,"",VLOOKUP($A20,'Annex 2 Designated EHV charges'!$D:$P,13,FALSE)),"")</f>
        <v>0.05</v>
      </c>
      <c r="I20" s="227"/>
    </row>
    <row r="21" spans="1:9" ht="12.75" customHeight="1" x14ac:dyDescent="0.2">
      <c r="A21" s="92">
        <f t="array" ref="A21">IFERROR(INDEX('Annex 2 Designated EHV charges'!$D$11:$D$257, MATCH(0, IF(ISBLANK('Annex 2 Designated EHV charges'!$D$11:$D$257),1, COUNTIF(A$4:$A20, 'Annex 2 Designated EHV charges'!$D$11:$D$257)), 0)),"")</f>
        <v>635</v>
      </c>
      <c r="B21" s="91">
        <f>IF($A21="","",VLOOKUP($A21,'Annex 2 Designated EHV charges'!$D:$O,2,0))</f>
        <v>635</v>
      </c>
      <c r="C21" s="92">
        <f>IF($A21="","",VLOOKUP($A21,'Annex 2 Designated EHV charges'!$D:$O,3,0))</f>
        <v>1300050931602</v>
      </c>
      <c r="D21" s="91" t="str">
        <f>IF($A21="","",VLOOKUP($A21,'Annex 2 Designated EHV charges'!$D:$O,4,0))</f>
        <v>Arpley Landfill</v>
      </c>
      <c r="E21" s="93" t="str">
        <f>IFERROR(IF(VLOOKUP($A21,'Annex 2 Designated EHV charges'!$D:$O,10,FALSE)=0,"",VLOOKUP($A21,'Annex 2 Designated EHV charges'!$D:$O,10,FALSE)),"")</f>
        <v>-</v>
      </c>
      <c r="F21" s="94">
        <f>IFERROR(IF(VLOOKUP($A21,'Annex 2 Designated EHV charges'!$D:$O,11,FALSE)=0,"",VLOOKUP($A21,'Annex 2 Designated EHV charges'!$D:$O,11,FALSE)),"")</f>
        <v>2013.98</v>
      </c>
      <c r="G21" s="95">
        <f>IFERROR(IF(VLOOKUP($A21,'Annex 2 Designated EHV charges'!$D:$O,12,FALSE)=0,"",VLOOKUP($A21,'Annex 2 Designated EHV charges'!$D:$O,12,FALSE)),"")</f>
        <v>0.05</v>
      </c>
      <c r="H21" s="95">
        <f>IFERROR(IF(VLOOKUP($A21,'Annex 2 Designated EHV charges'!$D:$P,13,FALSE)=0,"",VLOOKUP($A21,'Annex 2 Designated EHV charges'!$D:$P,13,FALSE)),"")</f>
        <v>0.05</v>
      </c>
      <c r="I21" s="227"/>
    </row>
    <row r="22" spans="1:9" ht="12.75" customHeight="1" x14ac:dyDescent="0.2">
      <c r="A22" s="92">
        <f t="array" ref="A22">IFERROR(INDEX('Annex 2 Designated EHV charges'!$D$11:$D$257, MATCH(0, IF(ISBLANK('Annex 2 Designated EHV charges'!$D$11:$D$257),1, COUNTIF(A$4:$A21, 'Annex 2 Designated EHV charges'!$D$11:$D$257)), 0)),"")</f>
        <v>662</v>
      </c>
      <c r="B22" s="91">
        <f>IF($A22="","",VLOOKUP($A22,'Annex 2 Designated EHV charges'!$D:$O,2,0))</f>
        <v>662</v>
      </c>
      <c r="C22" s="92">
        <f>IF($A22="","",VLOOKUP($A22,'Annex 2 Designated EHV charges'!$D:$O,3,0))</f>
        <v>1300060736720</v>
      </c>
      <c r="D22" s="91" t="str">
        <f>IF($A22="","",VLOOKUP($A22,'Annex 2 Designated EHV charges'!$D:$O,4,0))</f>
        <v>Queensferry Diesel</v>
      </c>
      <c r="E22" s="93">
        <f>IFERROR(IF(VLOOKUP($A22,'Annex 2 Designated EHV charges'!$D:$O,10,FALSE)=0,"",VLOOKUP($A22,'Annex 2 Designated EHV charges'!$D:$O,10,FALSE)),"")</f>
        <v>-0.222</v>
      </c>
      <c r="F22" s="94">
        <f>IFERROR(IF(VLOOKUP($A22,'Annex 2 Designated EHV charges'!$D:$O,11,FALSE)=0,"",VLOOKUP($A22,'Annex 2 Designated EHV charges'!$D:$O,11,FALSE)),"")</f>
        <v>691.47</v>
      </c>
      <c r="G22" s="95">
        <f>IFERROR(IF(VLOOKUP($A22,'Annex 2 Designated EHV charges'!$D:$O,12,FALSE)=0,"",VLOOKUP($A22,'Annex 2 Designated EHV charges'!$D:$O,12,FALSE)),"")</f>
        <v>0.05</v>
      </c>
      <c r="H22" s="95">
        <f>IFERROR(IF(VLOOKUP($A22,'Annex 2 Designated EHV charges'!$D:$P,13,FALSE)=0,"",VLOOKUP($A22,'Annex 2 Designated EHV charges'!$D:$P,13,FALSE)),"")</f>
        <v>0.05</v>
      </c>
      <c r="I22" s="227"/>
    </row>
    <row r="23" spans="1:9" ht="12.75" customHeight="1" x14ac:dyDescent="0.2">
      <c r="A23" s="92">
        <f t="array" ref="A23">IFERROR(INDEX('Annex 2 Designated EHV charges'!$D$11:$D$257, MATCH(0, IF(ISBLANK('Annex 2 Designated EHV charges'!$D$11:$D$257),1, COUNTIF(A$4:$A22, 'Annex 2 Designated EHV charges'!$D$11:$D$257)), 0)),"")</f>
        <v>638</v>
      </c>
      <c r="B23" s="91">
        <f>IF($A23="","",VLOOKUP($A23,'Annex 2 Designated EHV charges'!$D:$O,2,0))</f>
        <v>638</v>
      </c>
      <c r="C23" s="92">
        <f>IF($A23="","",VLOOKUP($A23,'Annex 2 Designated EHV charges'!$D:$O,3,0))</f>
        <v>1300052122859</v>
      </c>
      <c r="D23" s="91" t="str">
        <f>IF($A23="","",VLOOKUP($A23,'Annex 2 Designated EHV charges'!$D:$O,4,0))</f>
        <v>Cemmaes C</v>
      </c>
      <c r="E23" s="93" t="str">
        <f>IFERROR(IF(VLOOKUP($A23,'Annex 2 Designated EHV charges'!$D:$O,10,FALSE)=0,"",VLOOKUP($A23,'Annex 2 Designated EHV charges'!$D:$O,10,FALSE)),"")</f>
        <v>-</v>
      </c>
      <c r="F23" s="94" t="str">
        <f>IFERROR(IF(VLOOKUP($A23,'Annex 2 Designated EHV charges'!$D:$O,11,FALSE)=0,"",VLOOKUP($A23,'Annex 2 Designated EHV charges'!$D:$O,11,FALSE)),"")</f>
        <v>-</v>
      </c>
      <c r="G23" s="95" t="str">
        <f>IFERROR(IF(VLOOKUP($A23,'Annex 2 Designated EHV charges'!$D:$O,12,FALSE)=0,"",VLOOKUP($A23,'Annex 2 Designated EHV charges'!$D:$O,12,FALSE)),"")</f>
        <v>-</v>
      </c>
      <c r="H23" s="95" t="str">
        <f>IFERROR(IF(VLOOKUP($A23,'Annex 2 Designated EHV charges'!$D:$P,13,FALSE)=0,"",VLOOKUP($A23,'Annex 2 Designated EHV charges'!$D:$P,13,FALSE)),"")</f>
        <v>-</v>
      </c>
      <c r="I23" s="227"/>
    </row>
    <row r="24" spans="1:9" ht="12.75" customHeight="1" x14ac:dyDescent="0.2">
      <c r="A24" s="92">
        <f t="array" ref="A24">IFERROR(INDEX('Annex 2 Designated EHV charges'!$D$11:$D$257, MATCH(0, IF(ISBLANK('Annex 2 Designated EHV charges'!$D$11:$D$257),1, COUNTIF(A$4:$A23, 'Annex 2 Designated EHV charges'!$D$11:$D$257)), 0)),"")</f>
        <v>640</v>
      </c>
      <c r="B24" s="91">
        <f>IF($A24="","",VLOOKUP($A24,'Annex 2 Designated EHV charges'!$D:$O,2,0))</f>
        <v>640</v>
      </c>
      <c r="C24" s="92">
        <f>IF($A24="","",VLOOKUP($A24,'Annex 2 Designated EHV charges'!$D:$O,3,0))</f>
        <v>1300052545276</v>
      </c>
      <c r="D24" s="91" t="str">
        <f>IF($A24="","",VLOOKUP($A24,'Annex 2 Designated EHV charges'!$D:$O,4,0))</f>
        <v>Moel Maelogan (A)</v>
      </c>
      <c r="E24" s="93" t="str">
        <f>IFERROR(IF(VLOOKUP($A24,'Annex 2 Designated EHV charges'!$D:$O,10,FALSE)=0,"",VLOOKUP($A24,'Annex 2 Designated EHV charges'!$D:$O,10,FALSE)),"")</f>
        <v>-</v>
      </c>
      <c r="F24" s="94" t="str">
        <f>IFERROR(IF(VLOOKUP($A24,'Annex 2 Designated EHV charges'!$D:$O,11,FALSE)=0,"",VLOOKUP($A24,'Annex 2 Designated EHV charges'!$D:$O,11,FALSE)),"")</f>
        <v>-</v>
      </c>
      <c r="G24" s="95" t="str">
        <f>IFERROR(IF(VLOOKUP($A24,'Annex 2 Designated EHV charges'!$D:$O,12,FALSE)=0,"",VLOOKUP($A24,'Annex 2 Designated EHV charges'!$D:$O,12,FALSE)),"")</f>
        <v>-</v>
      </c>
      <c r="H24" s="95" t="str">
        <f>IFERROR(IF(VLOOKUP($A24,'Annex 2 Designated EHV charges'!$D:$P,13,FALSE)=0,"",VLOOKUP($A24,'Annex 2 Designated EHV charges'!$D:$P,13,FALSE)),"")</f>
        <v>-</v>
      </c>
      <c r="I24" s="227"/>
    </row>
    <row r="25" spans="1:9" ht="12.75" customHeight="1" x14ac:dyDescent="0.2">
      <c r="A25" s="92">
        <f t="array" ref="A25">IFERROR(INDEX('Annex 2 Designated EHV charges'!$D$11:$D$257, MATCH(0, IF(ISBLANK('Annex 2 Designated EHV charges'!$D$11:$D$257),1, COUNTIF(A$4:$A24, 'Annex 2 Designated EHV charges'!$D$11:$D$257)), 0)),"")</f>
        <v>641</v>
      </c>
      <c r="B25" s="91">
        <f>IF($A25="","",VLOOKUP($A25,'Annex 2 Designated EHV charges'!$D:$O,2,0))</f>
        <v>641</v>
      </c>
      <c r="C25" s="92">
        <f>IF($A25="","",VLOOKUP($A25,'Annex 2 Designated EHV charges'!$D:$O,3,0))</f>
        <v>1300052545294</v>
      </c>
      <c r="D25" s="91" t="str">
        <f>IF($A25="","",VLOOKUP($A25,'Annex 2 Designated EHV charges'!$D:$O,4,0))</f>
        <v>Moel Maelogan (B)</v>
      </c>
      <c r="E25" s="93" t="str">
        <f>IFERROR(IF(VLOOKUP($A25,'Annex 2 Designated EHV charges'!$D:$O,10,FALSE)=0,"",VLOOKUP($A25,'Annex 2 Designated EHV charges'!$D:$O,10,FALSE)),"")</f>
        <v>-</v>
      </c>
      <c r="F25" s="94" t="str">
        <f>IFERROR(IF(VLOOKUP($A25,'Annex 2 Designated EHV charges'!$D:$O,11,FALSE)=0,"",VLOOKUP($A25,'Annex 2 Designated EHV charges'!$D:$O,11,FALSE)),"")</f>
        <v>-</v>
      </c>
      <c r="G25" s="95" t="str">
        <f>IFERROR(IF(VLOOKUP($A25,'Annex 2 Designated EHV charges'!$D:$O,12,FALSE)=0,"",VLOOKUP($A25,'Annex 2 Designated EHV charges'!$D:$O,12,FALSE)),"")</f>
        <v>-</v>
      </c>
      <c r="H25" s="95" t="str">
        <f>IFERROR(IF(VLOOKUP($A25,'Annex 2 Designated EHV charges'!$D:$P,13,FALSE)=0,"",VLOOKUP($A25,'Annex 2 Designated EHV charges'!$D:$P,13,FALSE)),"")</f>
        <v>-</v>
      </c>
      <c r="I25" s="227"/>
    </row>
    <row r="26" spans="1:9" ht="12.75" customHeight="1" x14ac:dyDescent="0.2">
      <c r="A26" s="92">
        <f t="array" ref="A26">IFERROR(INDEX('Annex 2 Designated EHV charges'!$D$11:$D$257, MATCH(0, IF(ISBLANK('Annex 2 Designated EHV charges'!$D$11:$D$257),1, COUNTIF(A$4:$A25, 'Annex 2 Designated EHV charges'!$D$11:$D$257)), 0)),"")</f>
        <v>642</v>
      </c>
      <c r="B26" s="91">
        <f>IF($A26="","",VLOOKUP($A26,'Annex 2 Designated EHV charges'!$D:$O,2,0))</f>
        <v>642</v>
      </c>
      <c r="C26" s="92">
        <f>IF($A26="","",VLOOKUP($A26,'Annex 2 Designated EHV charges'!$D:$O,3,0))</f>
        <v>1300053022091</v>
      </c>
      <c r="D26" s="91" t="str">
        <f>IF($A26="","",VLOOKUP($A26,'Annex 2 Designated EHV charges'!$D:$O,4,0))</f>
        <v>North Hoyle</v>
      </c>
      <c r="E26" s="93" t="str">
        <f>IFERROR(IF(VLOOKUP($A26,'Annex 2 Designated EHV charges'!$D:$O,10,FALSE)=0,"",VLOOKUP($A26,'Annex 2 Designated EHV charges'!$D:$O,10,FALSE)),"")</f>
        <v>-</v>
      </c>
      <c r="F26" s="94" t="str">
        <f>IFERROR(IF(VLOOKUP($A26,'Annex 2 Designated EHV charges'!$D:$O,11,FALSE)=0,"",VLOOKUP($A26,'Annex 2 Designated EHV charges'!$D:$O,11,FALSE)),"")</f>
        <v>-</v>
      </c>
      <c r="G26" s="95" t="str">
        <f>IFERROR(IF(VLOOKUP($A26,'Annex 2 Designated EHV charges'!$D:$O,12,FALSE)=0,"",VLOOKUP($A26,'Annex 2 Designated EHV charges'!$D:$O,12,FALSE)),"")</f>
        <v>-</v>
      </c>
      <c r="H26" s="95" t="str">
        <f>IFERROR(IF(VLOOKUP($A26,'Annex 2 Designated EHV charges'!$D:$P,13,FALSE)=0,"",VLOOKUP($A26,'Annex 2 Designated EHV charges'!$D:$P,13,FALSE)),"")</f>
        <v>-</v>
      </c>
      <c r="I26" s="227"/>
    </row>
    <row r="27" spans="1:9" ht="12.75" customHeight="1" x14ac:dyDescent="0.2">
      <c r="A27" s="92">
        <f t="array" ref="A27">IFERROR(INDEX('Annex 2 Designated EHV charges'!$D$11:$D$257, MATCH(0, IF(ISBLANK('Annex 2 Designated EHV charges'!$D$11:$D$257),1, COUNTIF(A$4:$A26, 'Annex 2 Designated EHV charges'!$D$11:$D$257)), 0)),"")</f>
        <v>643</v>
      </c>
      <c r="B27" s="91">
        <f>IF($A27="","",VLOOKUP($A27,'Annex 2 Designated EHV charges'!$D:$O,2,0))</f>
        <v>643</v>
      </c>
      <c r="C27" s="92">
        <f>IF($A27="","",VLOOKUP($A27,'Annex 2 Designated EHV charges'!$D:$O,3,0))</f>
        <v>1300053466369</v>
      </c>
      <c r="D27" s="91" t="str">
        <f>IF($A27="","",VLOOKUP($A27,'Annex 2 Designated EHV charges'!$D:$O,4,0))</f>
        <v>Cefn Croyes (3)</v>
      </c>
      <c r="E27" s="93" t="str">
        <f>IFERROR(IF(VLOOKUP($A27,'Annex 2 Designated EHV charges'!$D:$O,10,FALSE)=0,"",VLOOKUP($A27,'Annex 2 Designated EHV charges'!$D:$O,10,FALSE)),"")</f>
        <v>-</v>
      </c>
      <c r="F27" s="94" t="str">
        <f>IFERROR(IF(VLOOKUP($A27,'Annex 2 Designated EHV charges'!$D:$O,11,FALSE)=0,"",VLOOKUP($A27,'Annex 2 Designated EHV charges'!$D:$O,11,FALSE)),"")</f>
        <v>-</v>
      </c>
      <c r="G27" s="95" t="str">
        <f>IFERROR(IF(VLOOKUP($A27,'Annex 2 Designated EHV charges'!$D:$O,12,FALSE)=0,"",VLOOKUP($A27,'Annex 2 Designated EHV charges'!$D:$O,12,FALSE)),"")</f>
        <v>-</v>
      </c>
      <c r="H27" s="95" t="str">
        <f>IFERROR(IF(VLOOKUP($A27,'Annex 2 Designated EHV charges'!$D:$P,13,FALSE)=0,"",VLOOKUP($A27,'Annex 2 Designated EHV charges'!$D:$P,13,FALSE)),"")</f>
        <v>-</v>
      </c>
      <c r="I27" s="227"/>
    </row>
    <row r="28" spans="1:9" ht="12.75" customHeight="1" x14ac:dyDescent="0.2">
      <c r="A28" s="92">
        <f t="array" ref="A28">IFERROR(INDEX('Annex 2 Designated EHV charges'!$D$11:$D$257, MATCH(0, IF(ISBLANK('Annex 2 Designated EHV charges'!$D$11:$D$257),1, COUNTIF(A$4:$A27, 'Annex 2 Designated EHV charges'!$D$11:$D$257)), 0)),"")</f>
        <v>644</v>
      </c>
      <c r="B28" s="91">
        <f>IF($A28="","",VLOOKUP($A28,'Annex 2 Designated EHV charges'!$D:$O,2,0))</f>
        <v>644</v>
      </c>
      <c r="C28" s="92">
        <f>IF($A28="","",VLOOKUP($A28,'Annex 2 Designated EHV charges'!$D:$O,3,0))</f>
        <v>1300053466387</v>
      </c>
      <c r="D28" s="91" t="str">
        <f>IF($A28="","",VLOOKUP($A28,'Annex 2 Designated EHV charges'!$D:$O,4,0))</f>
        <v>Cefn Croyes (4)</v>
      </c>
      <c r="E28" s="93" t="str">
        <f>IFERROR(IF(VLOOKUP($A28,'Annex 2 Designated EHV charges'!$D:$O,10,FALSE)=0,"",VLOOKUP($A28,'Annex 2 Designated EHV charges'!$D:$O,10,FALSE)),"")</f>
        <v>-</v>
      </c>
      <c r="F28" s="94" t="str">
        <f>IFERROR(IF(VLOOKUP($A28,'Annex 2 Designated EHV charges'!$D:$O,11,FALSE)=0,"",VLOOKUP($A28,'Annex 2 Designated EHV charges'!$D:$O,11,FALSE)),"")</f>
        <v>-</v>
      </c>
      <c r="G28" s="95" t="str">
        <f>IFERROR(IF(VLOOKUP($A28,'Annex 2 Designated EHV charges'!$D:$O,12,FALSE)=0,"",VLOOKUP($A28,'Annex 2 Designated EHV charges'!$D:$O,12,FALSE)),"")</f>
        <v>-</v>
      </c>
      <c r="H28" s="95" t="str">
        <f>IFERROR(IF(VLOOKUP($A28,'Annex 2 Designated EHV charges'!$D:$P,13,FALSE)=0,"",VLOOKUP($A28,'Annex 2 Designated EHV charges'!$D:$P,13,FALSE)),"")</f>
        <v>-</v>
      </c>
      <c r="I28" s="227"/>
    </row>
    <row r="29" spans="1:9" ht="12.75" customHeight="1" x14ac:dyDescent="0.2">
      <c r="A29" s="92">
        <f t="array" ref="A29">IFERROR(INDEX('Annex 2 Designated EHV charges'!$D$11:$D$257, MATCH(0, IF(ISBLANK('Annex 2 Designated EHV charges'!$D$11:$D$257),1, COUNTIF(A$4:$A28, 'Annex 2 Designated EHV charges'!$D$11:$D$257)), 0)),"")</f>
        <v>645</v>
      </c>
      <c r="B29" s="91">
        <f>IF($A29="","",VLOOKUP($A29,'Annex 2 Designated EHV charges'!$D:$O,2,0))</f>
        <v>645</v>
      </c>
      <c r="C29" s="92">
        <f>IF($A29="","",VLOOKUP($A29,'Annex 2 Designated EHV charges'!$D:$O,3,0))</f>
        <v>1300053834691</v>
      </c>
      <c r="D29" s="91" t="str">
        <f>IF($A29="","",VLOOKUP($A29,'Annex 2 Designated EHV charges'!$D:$O,4,0))</f>
        <v>Tir Mostyn</v>
      </c>
      <c r="E29" s="93" t="str">
        <f>IFERROR(IF(VLOOKUP($A29,'Annex 2 Designated EHV charges'!$D:$O,10,FALSE)=0,"",VLOOKUP($A29,'Annex 2 Designated EHV charges'!$D:$O,10,FALSE)),"")</f>
        <v>-</v>
      </c>
      <c r="F29" s="94" t="str">
        <f>IFERROR(IF(VLOOKUP($A29,'Annex 2 Designated EHV charges'!$D:$O,11,FALSE)=0,"",VLOOKUP($A29,'Annex 2 Designated EHV charges'!$D:$O,11,FALSE)),"")</f>
        <v>-</v>
      </c>
      <c r="G29" s="95" t="str">
        <f>IFERROR(IF(VLOOKUP($A29,'Annex 2 Designated EHV charges'!$D:$O,12,FALSE)=0,"",VLOOKUP($A29,'Annex 2 Designated EHV charges'!$D:$O,12,FALSE)),"")</f>
        <v>-</v>
      </c>
      <c r="H29" s="95" t="str">
        <f>IFERROR(IF(VLOOKUP($A29,'Annex 2 Designated EHV charges'!$D:$P,13,FALSE)=0,"",VLOOKUP($A29,'Annex 2 Designated EHV charges'!$D:$P,13,FALSE)),"")</f>
        <v>-</v>
      </c>
      <c r="I29" s="227"/>
    </row>
    <row r="30" spans="1:9" ht="12.75" customHeight="1" x14ac:dyDescent="0.2">
      <c r="A30" s="92">
        <f t="array" ref="A30">IFERROR(INDEX('Annex 2 Designated EHV charges'!$D$11:$D$257, MATCH(0, IF(ISBLANK('Annex 2 Designated EHV charges'!$D$11:$D$257),1, COUNTIF(A$4:$A29, 'Annex 2 Designated EHV charges'!$D$11:$D$257)), 0)),"")</f>
        <v>646</v>
      </c>
      <c r="B30" s="91">
        <f>IF($A30="","",VLOOKUP($A30,'Annex 2 Designated EHV charges'!$D:$O,2,0))</f>
        <v>646</v>
      </c>
      <c r="C30" s="92">
        <f>IF($A30="","",VLOOKUP($A30,'Annex 2 Designated EHV charges'!$D:$O,3,0))</f>
        <v>1300053862796</v>
      </c>
      <c r="D30" s="91" t="str">
        <f>IF($A30="","",VLOOKUP($A30,'Annex 2 Designated EHV charges'!$D:$O,4,0))</f>
        <v>Mynydd Clogau</v>
      </c>
      <c r="E30" s="93" t="str">
        <f>IFERROR(IF(VLOOKUP($A30,'Annex 2 Designated EHV charges'!$D:$O,10,FALSE)=0,"",VLOOKUP($A30,'Annex 2 Designated EHV charges'!$D:$O,10,FALSE)),"")</f>
        <v>-</v>
      </c>
      <c r="F30" s="94" t="str">
        <f>IFERROR(IF(VLOOKUP($A30,'Annex 2 Designated EHV charges'!$D:$O,11,FALSE)=0,"",VLOOKUP($A30,'Annex 2 Designated EHV charges'!$D:$O,11,FALSE)),"")</f>
        <v>-</v>
      </c>
      <c r="G30" s="95" t="str">
        <f>IFERROR(IF(VLOOKUP($A30,'Annex 2 Designated EHV charges'!$D:$O,12,FALSE)=0,"",VLOOKUP($A30,'Annex 2 Designated EHV charges'!$D:$O,12,FALSE)),"")</f>
        <v>-</v>
      </c>
      <c r="H30" s="95" t="str">
        <f>IFERROR(IF(VLOOKUP($A30,'Annex 2 Designated EHV charges'!$D:$P,13,FALSE)=0,"",VLOOKUP($A30,'Annex 2 Designated EHV charges'!$D:$P,13,FALSE)),"")</f>
        <v>-</v>
      </c>
      <c r="I30" s="227"/>
    </row>
    <row r="31" spans="1:9" ht="12.75" customHeight="1" x14ac:dyDescent="0.2">
      <c r="A31" s="92">
        <f t="array" ref="A31">IFERROR(INDEX('Annex 2 Designated EHV charges'!$D$11:$D$257, MATCH(0, IF(ISBLANK('Annex 2 Designated EHV charges'!$D$11:$D$257),1, COUNTIF(A$4:$A30, 'Annex 2 Designated EHV charges'!$D$11:$D$257)), 0)),"")</f>
        <v>647</v>
      </c>
      <c r="B31" s="91">
        <f>IF($A31="","",VLOOKUP($A31,'Annex 2 Designated EHV charges'!$D:$O,2,0))</f>
        <v>647</v>
      </c>
      <c r="C31" s="92">
        <f>IF($A31="","",VLOOKUP($A31,'Annex 2 Designated EHV charges'!$D:$O,3,0))</f>
        <v>1300053962116</v>
      </c>
      <c r="D31" s="91" t="str">
        <f>IF($A31="","",VLOOKUP($A31,'Annex 2 Designated EHV charges'!$D:$O,4,0))</f>
        <v>Granox</v>
      </c>
      <c r="E31" s="93" t="str">
        <f>IFERROR(IF(VLOOKUP($A31,'Annex 2 Designated EHV charges'!$D:$O,10,FALSE)=0,"",VLOOKUP($A31,'Annex 2 Designated EHV charges'!$D:$O,10,FALSE)),"")</f>
        <v>-</v>
      </c>
      <c r="F31" s="94" t="str">
        <f>IFERROR(IF(VLOOKUP($A31,'Annex 2 Designated EHV charges'!$D:$O,11,FALSE)=0,"",VLOOKUP($A31,'Annex 2 Designated EHV charges'!$D:$O,11,FALSE)),"")</f>
        <v>-</v>
      </c>
      <c r="G31" s="95" t="str">
        <f>IFERROR(IF(VLOOKUP($A31,'Annex 2 Designated EHV charges'!$D:$O,12,FALSE)=0,"",VLOOKUP($A31,'Annex 2 Designated EHV charges'!$D:$O,12,FALSE)),"")</f>
        <v>-</v>
      </c>
      <c r="H31" s="95" t="str">
        <f>IFERROR(IF(VLOOKUP($A31,'Annex 2 Designated EHV charges'!$D:$P,13,FALSE)=0,"",VLOOKUP($A31,'Annex 2 Designated EHV charges'!$D:$P,13,FALSE)),"")</f>
        <v>-</v>
      </c>
      <c r="I31" s="227"/>
    </row>
    <row r="32" spans="1:9" ht="12.75" customHeight="1" x14ac:dyDescent="0.2">
      <c r="A32" s="92">
        <f t="array" ref="A32">IFERROR(INDEX('Annex 2 Designated EHV charges'!$D$11:$D$257, MATCH(0, IF(ISBLANK('Annex 2 Designated EHV charges'!$D$11:$D$257),1, COUNTIF(A$4:$A31, 'Annex 2 Designated EHV charges'!$D$11:$D$257)), 0)),"")</f>
        <v>651</v>
      </c>
      <c r="B32" s="91">
        <f>IF($A32="","",VLOOKUP($A32,'Annex 2 Designated EHV charges'!$D:$O,2,0))</f>
        <v>651</v>
      </c>
      <c r="C32" s="92">
        <f>IF($A32="","",VLOOKUP($A32,'Annex 2 Designated EHV charges'!$D:$O,3,0))</f>
        <v>1300060499094</v>
      </c>
      <c r="D32" s="91" t="str">
        <f>IF($A32="","",VLOOKUP($A32,'Annex 2 Designated EHV charges'!$D:$O,4,0))</f>
        <v>Tai Moelion</v>
      </c>
      <c r="E32" s="93" t="str">
        <f>IFERROR(IF(VLOOKUP($A32,'Annex 2 Designated EHV charges'!$D:$O,10,FALSE)=0,"",VLOOKUP($A32,'Annex 2 Designated EHV charges'!$D:$O,10,FALSE)),"")</f>
        <v>-</v>
      </c>
      <c r="F32" s="94">
        <f>IFERROR(IF(VLOOKUP($A32,'Annex 2 Designated EHV charges'!$D:$O,11,FALSE)=0,"",VLOOKUP($A32,'Annex 2 Designated EHV charges'!$D:$O,11,FALSE)),"")</f>
        <v>1837.95</v>
      </c>
      <c r="G32" s="95">
        <f>IFERROR(IF(VLOOKUP($A32,'Annex 2 Designated EHV charges'!$D:$O,12,FALSE)=0,"",VLOOKUP($A32,'Annex 2 Designated EHV charges'!$D:$O,12,FALSE)),"")</f>
        <v>0.05</v>
      </c>
      <c r="H32" s="95">
        <f>IFERROR(IF(VLOOKUP($A32,'Annex 2 Designated EHV charges'!$D:$P,13,FALSE)=0,"",VLOOKUP($A32,'Annex 2 Designated EHV charges'!$D:$P,13,FALSE)),"")</f>
        <v>0.05</v>
      </c>
      <c r="I32" s="227"/>
    </row>
    <row r="33" spans="1:9" ht="12.75" customHeight="1" x14ac:dyDescent="0.2">
      <c r="A33" s="92">
        <f t="array" ref="A33">IFERROR(INDEX('Annex 2 Designated EHV charges'!$D$11:$D$257, MATCH(0, IF(ISBLANK('Annex 2 Designated EHV charges'!$D$11:$D$257),1, COUNTIF(A$4:$A32, 'Annex 2 Designated EHV charges'!$D$11:$D$257)), 0)),"")</f>
        <v>649</v>
      </c>
      <c r="B33" s="91">
        <f>IF($A33="","",VLOOKUP($A33,'Annex 2 Designated EHV charges'!$D:$O,2,0))</f>
        <v>649</v>
      </c>
      <c r="C33" s="92">
        <f>IF($A33="","",VLOOKUP($A33,'Annex 2 Designated EHV charges'!$D:$O,3,0))</f>
        <v>1300054624405</v>
      </c>
      <c r="D33" s="91" t="str">
        <f>IF($A33="","",VLOOKUP($A33,'Annex 2 Designated EHV charges'!$D:$O,4,0))</f>
        <v>Braich Ddu</v>
      </c>
      <c r="E33" s="93" t="str">
        <f>IFERROR(IF(VLOOKUP($A33,'Annex 2 Designated EHV charges'!$D:$O,10,FALSE)=0,"",VLOOKUP($A33,'Annex 2 Designated EHV charges'!$D:$O,10,FALSE)),"")</f>
        <v>-</v>
      </c>
      <c r="F33" s="94" t="str">
        <f>IFERROR(IF(VLOOKUP($A33,'Annex 2 Designated EHV charges'!$D:$O,11,FALSE)=0,"",VLOOKUP($A33,'Annex 2 Designated EHV charges'!$D:$O,11,FALSE)),"")</f>
        <v>-</v>
      </c>
      <c r="G33" s="95" t="str">
        <f>IFERROR(IF(VLOOKUP($A33,'Annex 2 Designated EHV charges'!$D:$O,12,FALSE)=0,"",VLOOKUP($A33,'Annex 2 Designated EHV charges'!$D:$O,12,FALSE)),"")</f>
        <v>-</v>
      </c>
      <c r="H33" s="95" t="str">
        <f>IFERROR(IF(VLOOKUP($A33,'Annex 2 Designated EHV charges'!$D:$P,13,FALSE)=0,"",VLOOKUP($A33,'Annex 2 Designated EHV charges'!$D:$P,13,FALSE)),"")</f>
        <v>-</v>
      </c>
      <c r="I33" s="227"/>
    </row>
    <row r="34" spans="1:9" ht="12.75" customHeight="1" x14ac:dyDescent="0.2">
      <c r="A34" s="92">
        <f t="array" ref="A34">IFERROR(INDEX('Annex 2 Designated EHV charges'!$D$11:$D$257, MATCH(0, IF(ISBLANK('Annex 2 Designated EHV charges'!$D$11:$D$257),1, COUNTIF(A$4:$A33, 'Annex 2 Designated EHV charges'!$D$11:$D$257)), 0)),"")</f>
        <v>652</v>
      </c>
      <c r="B34" s="91">
        <f>IF($A34="","",VLOOKUP($A34,'Annex 2 Designated EHV charges'!$D:$O,2,0))</f>
        <v>652</v>
      </c>
      <c r="C34" s="92">
        <f>IF($A34="","",VLOOKUP($A34,'Annex 2 Designated EHV charges'!$D:$O,3,0))</f>
        <v>1300060668372</v>
      </c>
      <c r="D34" s="91" t="str">
        <f>IF($A34="","",VLOOKUP($A34,'Annex 2 Designated EHV charges'!$D:$O,4,0))</f>
        <v>Widnes Biomass</v>
      </c>
      <c r="E34" s="93">
        <f>IFERROR(IF(VLOOKUP($A34,'Annex 2 Designated EHV charges'!$D:$O,10,FALSE)=0,"",VLOOKUP($A34,'Annex 2 Designated EHV charges'!$D:$O,10,FALSE)),"")</f>
        <v>-0.16</v>
      </c>
      <c r="F34" s="94">
        <f>IFERROR(IF(VLOOKUP($A34,'Annex 2 Designated EHV charges'!$D:$O,11,FALSE)=0,"",VLOOKUP($A34,'Annex 2 Designated EHV charges'!$D:$O,11,FALSE)),"")</f>
        <v>7391.11</v>
      </c>
      <c r="G34" s="95">
        <f>IFERROR(IF(VLOOKUP($A34,'Annex 2 Designated EHV charges'!$D:$O,12,FALSE)=0,"",VLOOKUP($A34,'Annex 2 Designated EHV charges'!$D:$O,12,FALSE)),"")</f>
        <v>0.05</v>
      </c>
      <c r="H34" s="95">
        <f>IFERROR(IF(VLOOKUP($A34,'Annex 2 Designated EHV charges'!$D:$P,13,FALSE)=0,"",VLOOKUP($A34,'Annex 2 Designated EHV charges'!$D:$P,13,FALSE)),"")</f>
        <v>0.05</v>
      </c>
      <c r="I34" s="227"/>
    </row>
    <row r="35" spans="1:9" ht="12.75" customHeight="1" x14ac:dyDescent="0.2">
      <c r="A35" s="92">
        <f t="array" ref="A35">IFERROR(INDEX('Annex 2 Designated EHV charges'!$D$11:$D$257, MATCH(0, IF(ISBLANK('Annex 2 Designated EHV charges'!$D$11:$D$257),1, COUNTIF(A$4:$A34, 'Annex 2 Designated EHV charges'!$D$11:$D$257)), 0)),"")</f>
        <v>611</v>
      </c>
      <c r="B35" s="91">
        <f>IF($A35="","",VLOOKUP($A35,'Annex 2 Designated EHV charges'!$D:$O,2,0))</f>
        <v>611</v>
      </c>
      <c r="C35" s="92">
        <f>IF($A35="","",VLOOKUP($A35,'Annex 2 Designated EHV charges'!$D:$O,3,0))</f>
        <v>1300054914140</v>
      </c>
      <c r="D35" s="91" t="str">
        <f>IF($A35="","",VLOOKUP($A35,'Annex 2 Designated EHV charges'!$D:$O,4,0))</f>
        <v>Moel Maelogan 2</v>
      </c>
      <c r="E35" s="93" t="str">
        <f>IFERROR(IF(VLOOKUP($A35,'Annex 2 Designated EHV charges'!$D:$O,10,FALSE)=0,"",VLOOKUP($A35,'Annex 2 Designated EHV charges'!$D:$O,10,FALSE)),"")</f>
        <v>-</v>
      </c>
      <c r="F35" s="94">
        <f>IFERROR(IF(VLOOKUP($A35,'Annex 2 Designated EHV charges'!$D:$O,11,FALSE)=0,"",VLOOKUP($A35,'Annex 2 Designated EHV charges'!$D:$O,11,FALSE)),"")</f>
        <v>584.54</v>
      </c>
      <c r="G35" s="95">
        <f>IFERROR(IF(VLOOKUP($A35,'Annex 2 Designated EHV charges'!$D:$O,12,FALSE)=0,"",VLOOKUP($A35,'Annex 2 Designated EHV charges'!$D:$O,12,FALSE)),"")</f>
        <v>0.05</v>
      </c>
      <c r="H35" s="95">
        <f>IFERROR(IF(VLOOKUP($A35,'Annex 2 Designated EHV charges'!$D:$P,13,FALSE)=0,"",VLOOKUP($A35,'Annex 2 Designated EHV charges'!$D:$P,13,FALSE)),"")</f>
        <v>0.05</v>
      </c>
      <c r="I35" s="227"/>
    </row>
    <row r="36" spans="1:9" ht="12.75" customHeight="1" x14ac:dyDescent="0.2">
      <c r="A36" s="92">
        <f t="array" ref="A36">IFERROR(INDEX('Annex 2 Designated EHV charges'!$D$11:$D$257, MATCH(0, IF(ISBLANK('Annex 2 Designated EHV charges'!$D$11:$D$257),1, COUNTIF(A$4:$A35, 'Annex 2 Designated EHV charges'!$D$11:$D$257)), 0)),"")</f>
        <v>654</v>
      </c>
      <c r="B36" s="91">
        <f>IF($A36="","",VLOOKUP($A36,'Annex 2 Designated EHV charges'!$D:$O,2,0))</f>
        <v>654</v>
      </c>
      <c r="C36" s="92">
        <f>IF($A36="","",VLOOKUP($A36,'Annex 2 Designated EHV charges'!$D:$O,3,0))</f>
        <v>1300060138739</v>
      </c>
      <c r="D36" s="91" t="str">
        <f>IF($A36="","",VLOOKUP($A36,'Annex 2 Designated EHV charges'!$D:$O,4,0))</f>
        <v>Wern Ddu</v>
      </c>
      <c r="E36" s="93" t="str">
        <f>IFERROR(IF(VLOOKUP($A36,'Annex 2 Designated EHV charges'!$D:$O,10,FALSE)=0,"",VLOOKUP($A36,'Annex 2 Designated EHV charges'!$D:$O,10,FALSE)),"")</f>
        <v>-</v>
      </c>
      <c r="F36" s="94">
        <f>IFERROR(IF(VLOOKUP($A36,'Annex 2 Designated EHV charges'!$D:$O,11,FALSE)=0,"",VLOOKUP($A36,'Annex 2 Designated EHV charges'!$D:$O,11,FALSE)),"")</f>
        <v>3786.95</v>
      </c>
      <c r="G36" s="95">
        <f>IFERROR(IF(VLOOKUP($A36,'Annex 2 Designated EHV charges'!$D:$O,12,FALSE)=0,"",VLOOKUP($A36,'Annex 2 Designated EHV charges'!$D:$O,12,FALSE)),"")</f>
        <v>0.05</v>
      </c>
      <c r="H36" s="95">
        <f>IFERROR(IF(VLOOKUP($A36,'Annex 2 Designated EHV charges'!$D:$P,13,FALSE)=0,"",VLOOKUP($A36,'Annex 2 Designated EHV charges'!$D:$P,13,FALSE)),"")</f>
        <v>0.05</v>
      </c>
      <c r="I36" s="227"/>
    </row>
    <row r="37" spans="1:9" ht="12.75" customHeight="1" x14ac:dyDescent="0.2">
      <c r="A37" s="92">
        <f t="array" ref="A37">IFERROR(INDEX('Annex 2 Designated EHV charges'!$D$11:$D$257, MATCH(0, IF(ISBLANK('Annex 2 Designated EHV charges'!$D$11:$D$257),1, COUNTIF(A$4:$A36, 'Annex 2 Designated EHV charges'!$D$11:$D$257)), 0)),"")</f>
        <v>656</v>
      </c>
      <c r="B37" s="91">
        <f>IF($A37="","",VLOOKUP($A37,'Annex 2 Designated EHV charges'!$D:$O,2,0))</f>
        <v>656</v>
      </c>
      <c r="C37" s="92">
        <f>IF($A37="","",VLOOKUP($A37,'Annex 2 Designated EHV charges'!$D:$O,3,0))</f>
        <v>1300060102608</v>
      </c>
      <c r="D37" s="91" t="str">
        <f>IF($A37="","",VLOOKUP($A37,'Annex 2 Designated EHV charges'!$D:$O,4,0))</f>
        <v>Rhyl Flats</v>
      </c>
      <c r="E37" s="93" t="str">
        <f>IFERROR(IF(VLOOKUP($A37,'Annex 2 Designated EHV charges'!$D:$O,10,FALSE)=0,"",VLOOKUP($A37,'Annex 2 Designated EHV charges'!$D:$O,10,FALSE)),"")</f>
        <v>-</v>
      </c>
      <c r="F37" s="94">
        <f>IFERROR(IF(VLOOKUP($A37,'Annex 2 Designated EHV charges'!$D:$O,11,FALSE)=0,"",VLOOKUP($A37,'Annex 2 Designated EHV charges'!$D:$O,11,FALSE)),"")</f>
        <v>23418.52</v>
      </c>
      <c r="G37" s="95">
        <f>IFERROR(IF(VLOOKUP($A37,'Annex 2 Designated EHV charges'!$D:$O,12,FALSE)=0,"",VLOOKUP($A37,'Annex 2 Designated EHV charges'!$D:$O,12,FALSE)),"")</f>
        <v>0.05</v>
      </c>
      <c r="H37" s="95">
        <f>IFERROR(IF(VLOOKUP($A37,'Annex 2 Designated EHV charges'!$D:$P,13,FALSE)=0,"",VLOOKUP($A37,'Annex 2 Designated EHV charges'!$D:$P,13,FALSE)),"")</f>
        <v>0.05</v>
      </c>
      <c r="I37" s="227"/>
    </row>
    <row r="38" spans="1:9" ht="12.75" customHeight="1" x14ac:dyDescent="0.2">
      <c r="A38" s="92">
        <f t="array" ref="A38">IFERROR(INDEX('Annex 2 Designated EHV charges'!$D$11:$D$257, MATCH(0, IF(ISBLANK('Annex 2 Designated EHV charges'!$D$11:$D$257),1, COUNTIF(A$4:$A37, 'Annex 2 Designated EHV charges'!$D$11:$D$257)), 0)),"")</f>
        <v>612</v>
      </c>
      <c r="B38" s="91">
        <f>IF($A38="","",VLOOKUP($A38,'Annex 2 Designated EHV charges'!$D:$O,2,0))</f>
        <v>612</v>
      </c>
      <c r="C38" s="92">
        <f>IF($A38="","",VLOOKUP($A38,'Annex 2 Designated EHV charges'!$D:$O,3,0))</f>
        <v>1300060845971</v>
      </c>
      <c r="D38" s="91" t="str">
        <f>IF($A38="","",VLOOKUP($A38,'Annex 2 Designated EHV charges'!$D:$O,4,0))</f>
        <v>Clocaenog Wind farm</v>
      </c>
      <c r="E38" s="93" t="str">
        <f>IFERROR(IF(VLOOKUP($A38,'Annex 2 Designated EHV charges'!$D:$O,10,FALSE)=0,"",VLOOKUP($A38,'Annex 2 Designated EHV charges'!$D:$O,10,FALSE)),"")</f>
        <v>-</v>
      </c>
      <c r="F38" s="94">
        <f>IFERROR(IF(VLOOKUP($A38,'Annex 2 Designated EHV charges'!$D:$O,11,FALSE)=0,"",VLOOKUP($A38,'Annex 2 Designated EHV charges'!$D:$O,11,FALSE)),"")</f>
        <v>11059.45</v>
      </c>
      <c r="G38" s="95">
        <f>IFERROR(IF(VLOOKUP($A38,'Annex 2 Designated EHV charges'!$D:$O,12,FALSE)=0,"",VLOOKUP($A38,'Annex 2 Designated EHV charges'!$D:$O,12,FALSE)),"")</f>
        <v>0.05</v>
      </c>
      <c r="H38" s="95">
        <f>IFERROR(IF(VLOOKUP($A38,'Annex 2 Designated EHV charges'!$D:$P,13,FALSE)=0,"",VLOOKUP($A38,'Annex 2 Designated EHV charges'!$D:$P,13,FALSE)),"")</f>
        <v>0.05</v>
      </c>
      <c r="I38" s="227"/>
    </row>
    <row r="39" spans="1:9" ht="12.75" customHeight="1" x14ac:dyDescent="0.2">
      <c r="A39" s="92">
        <f t="array" ref="A39">IFERROR(INDEX('Annex 2 Designated EHV charges'!$D$11:$D$257, MATCH(0, IF(ISBLANK('Annex 2 Designated EHV charges'!$D$11:$D$257),1, COUNTIF(A$4:$A38, 'Annex 2 Designated EHV charges'!$D$11:$D$257)), 0)),"")</f>
        <v>630</v>
      </c>
      <c r="B39" s="91">
        <f>IF($A39="","",VLOOKUP($A39,'Annex 2 Designated EHV charges'!$D:$O,2,0))</f>
        <v>630</v>
      </c>
      <c r="C39" s="92">
        <f>IF($A39="","",VLOOKUP($A39,'Annex 2 Designated EHV charges'!$D:$O,3,0))</f>
        <v>1300060985084</v>
      </c>
      <c r="D39" s="91" t="str">
        <f>IF($A39="","",VLOOKUP($A39,'Annex 2 Designated EHV charges'!$D:$O,4,0))</f>
        <v>Protos Park</v>
      </c>
      <c r="E39" s="93" t="str">
        <f>IFERROR(IF(VLOOKUP($A39,'Annex 2 Designated EHV charges'!$D:$O,10,FALSE)=0,"",VLOOKUP($A39,'Annex 2 Designated EHV charges'!$D:$O,10,FALSE)),"")</f>
        <v>-</v>
      </c>
      <c r="F39" s="94">
        <f>IFERROR(IF(VLOOKUP($A39,'Annex 2 Designated EHV charges'!$D:$O,11,FALSE)=0,"",VLOOKUP($A39,'Annex 2 Designated EHV charges'!$D:$O,11,FALSE)),"")</f>
        <v>54067.8</v>
      </c>
      <c r="G39" s="95">
        <f>IFERROR(IF(VLOOKUP($A39,'Annex 2 Designated EHV charges'!$D:$O,12,FALSE)=0,"",VLOOKUP($A39,'Annex 2 Designated EHV charges'!$D:$O,12,FALSE)),"")</f>
        <v>0.05</v>
      </c>
      <c r="H39" s="95">
        <f>IFERROR(IF(VLOOKUP($A39,'Annex 2 Designated EHV charges'!$D:$P,13,FALSE)=0,"",VLOOKUP($A39,'Annex 2 Designated EHV charges'!$D:$P,13,FALSE)),"")</f>
        <v>0.05</v>
      </c>
      <c r="I39" s="227"/>
    </row>
    <row r="40" spans="1:9" ht="12.75" customHeight="1" x14ac:dyDescent="0.2">
      <c r="A40" s="92">
        <f t="array" ref="A40">IFERROR(INDEX('Annex 2 Designated EHV charges'!$D$11:$D$257, MATCH(0, IF(ISBLANK('Annex 2 Designated EHV charges'!$D$11:$D$257),1, COUNTIF(A$4:$A39, 'Annex 2 Designated EHV charges'!$D$11:$D$257)), 0)),"")</f>
        <v>665</v>
      </c>
      <c r="B40" s="91">
        <f>IF($A40="","",VLOOKUP($A40,'Annex 2 Designated EHV charges'!$D:$O,2,0))</f>
        <v>665</v>
      </c>
      <c r="C40" s="92">
        <f>IF($A40="","",VLOOKUP($A40,'Annex 2 Designated EHV charges'!$D:$O,3,0))</f>
        <v>1300038004491</v>
      </c>
      <c r="D40" s="91" t="str">
        <f>IF($A40="","",VLOOKUP($A40,'Annex 2 Designated EHV charges'!$D:$O,4,0))</f>
        <v>Cemmaes B</v>
      </c>
      <c r="E40" s="93" t="str">
        <f>IFERROR(IF(VLOOKUP($A40,'Annex 2 Designated EHV charges'!$D:$O,10,FALSE)=0,"",VLOOKUP($A40,'Annex 2 Designated EHV charges'!$D:$O,10,FALSE)),"")</f>
        <v>-</v>
      </c>
      <c r="F40" s="94">
        <f>IFERROR(IF(VLOOKUP($A40,'Annex 2 Designated EHV charges'!$D:$O,11,FALSE)=0,"",VLOOKUP($A40,'Annex 2 Designated EHV charges'!$D:$O,11,FALSE)),"")</f>
        <v>4017.16</v>
      </c>
      <c r="G40" s="95">
        <f>IFERROR(IF(VLOOKUP($A40,'Annex 2 Designated EHV charges'!$D:$O,12,FALSE)=0,"",VLOOKUP($A40,'Annex 2 Designated EHV charges'!$D:$O,12,FALSE)),"")</f>
        <v>0.05</v>
      </c>
      <c r="H40" s="95">
        <f>IFERROR(IF(VLOOKUP($A40,'Annex 2 Designated EHV charges'!$D:$P,13,FALSE)=0,"",VLOOKUP($A40,'Annex 2 Designated EHV charges'!$D:$P,13,FALSE)),"")</f>
        <v>0.05</v>
      </c>
      <c r="I40" s="227"/>
    </row>
    <row r="41" spans="1:9" ht="12.75" customHeight="1" x14ac:dyDescent="0.2">
      <c r="A41" s="92">
        <f t="array" ref="A41">IFERROR(INDEX('Annex 2 Designated EHV charges'!$D$11:$D$257, MATCH(0, IF(ISBLANK('Annex 2 Designated EHV charges'!$D$11:$D$257),1, COUNTIF(A$4:$A40, 'Annex 2 Designated EHV charges'!$D$11:$D$257)), 0)),"")</f>
        <v>666</v>
      </c>
      <c r="B41" s="91">
        <f>IF($A41="","",VLOOKUP($A41,'Annex 2 Designated EHV charges'!$D:$O,2,0))</f>
        <v>666</v>
      </c>
      <c r="C41" s="92">
        <f>IF($A41="","",VLOOKUP($A41,'Annex 2 Designated EHV charges'!$D:$O,3,0))</f>
        <v>1300037983746</v>
      </c>
      <c r="D41" s="91" t="str">
        <f>IF($A41="","",VLOOKUP($A41,'Annex 2 Designated EHV charges'!$D:$O,4,0))</f>
        <v>Penrhyddlan</v>
      </c>
      <c r="E41" s="93" t="str">
        <f>IFERROR(IF(VLOOKUP($A41,'Annex 2 Designated EHV charges'!$D:$O,10,FALSE)=0,"",VLOOKUP($A41,'Annex 2 Designated EHV charges'!$D:$O,10,FALSE)),"")</f>
        <v>-</v>
      </c>
      <c r="F41" s="94">
        <f>IFERROR(IF(VLOOKUP($A41,'Annex 2 Designated EHV charges'!$D:$O,11,FALSE)=0,"",VLOOKUP($A41,'Annex 2 Designated EHV charges'!$D:$O,11,FALSE)),"")</f>
        <v>2694.7</v>
      </c>
      <c r="G41" s="95">
        <f>IFERROR(IF(VLOOKUP($A41,'Annex 2 Designated EHV charges'!$D:$O,12,FALSE)=0,"",VLOOKUP($A41,'Annex 2 Designated EHV charges'!$D:$O,12,FALSE)),"")</f>
        <v>0.05</v>
      </c>
      <c r="H41" s="95">
        <f>IFERROR(IF(VLOOKUP($A41,'Annex 2 Designated EHV charges'!$D:$P,13,FALSE)=0,"",VLOOKUP($A41,'Annex 2 Designated EHV charges'!$D:$P,13,FALSE)),"")</f>
        <v>0.05</v>
      </c>
      <c r="I41" s="227"/>
    </row>
    <row r="42" spans="1:9" ht="12.75" customHeight="1" x14ac:dyDescent="0.2">
      <c r="A42" s="92">
        <f t="array" ref="A42">IFERROR(INDEX('Annex 2 Designated EHV charges'!$D$11:$D$257, MATCH(0, IF(ISBLANK('Annex 2 Designated EHV charges'!$D$11:$D$257),1, COUNTIF(A$4:$A41, 'Annex 2 Designated EHV charges'!$D$11:$D$257)), 0)),"")</f>
        <v>667</v>
      </c>
      <c r="B42" s="91">
        <f>IF($A42="","",VLOOKUP($A42,'Annex 2 Designated EHV charges'!$D:$O,2,0))</f>
        <v>667</v>
      </c>
      <c r="C42" s="92">
        <f>IF($A42="","",VLOOKUP($A42,'Annex 2 Designated EHV charges'!$D:$O,3,0))</f>
        <v>1300037983764</v>
      </c>
      <c r="D42" s="91" t="str">
        <f>IF($A42="","",VLOOKUP($A42,'Annex 2 Designated EHV charges'!$D:$O,4,0))</f>
        <v>Llidartywaun</v>
      </c>
      <c r="E42" s="93" t="str">
        <f>IFERROR(IF(VLOOKUP($A42,'Annex 2 Designated EHV charges'!$D:$O,10,FALSE)=0,"",VLOOKUP($A42,'Annex 2 Designated EHV charges'!$D:$O,10,FALSE)),"")</f>
        <v>-</v>
      </c>
      <c r="F42" s="94">
        <f>IFERROR(IF(VLOOKUP($A42,'Annex 2 Designated EHV charges'!$D:$O,11,FALSE)=0,"",VLOOKUP($A42,'Annex 2 Designated EHV charges'!$D:$O,11,FALSE)),"")</f>
        <v>2696.23</v>
      </c>
      <c r="G42" s="95">
        <f>IFERROR(IF(VLOOKUP($A42,'Annex 2 Designated EHV charges'!$D:$O,12,FALSE)=0,"",VLOOKUP($A42,'Annex 2 Designated EHV charges'!$D:$O,12,FALSE)),"")</f>
        <v>0.05</v>
      </c>
      <c r="H42" s="95">
        <f>IFERROR(IF(VLOOKUP($A42,'Annex 2 Designated EHV charges'!$D:$P,13,FALSE)=0,"",VLOOKUP($A42,'Annex 2 Designated EHV charges'!$D:$P,13,FALSE)),"")</f>
        <v>0.05</v>
      </c>
      <c r="I42" s="227"/>
    </row>
    <row r="43" spans="1:9" ht="12.75" customHeight="1" x14ac:dyDescent="0.2">
      <c r="A43" s="92">
        <f t="array" ref="A43">IFERROR(INDEX('Annex 2 Designated EHV charges'!$D$11:$D$257, MATCH(0, IF(ISBLANK('Annex 2 Designated EHV charges'!$D$11:$D$257),1, COUNTIF(A$4:$A42, 'Annex 2 Designated EHV charges'!$D$11:$D$257)), 0)),"")</f>
        <v>668</v>
      </c>
      <c r="B43" s="91">
        <f>IF($A43="","",VLOOKUP($A43,'Annex 2 Designated EHV charges'!$D:$O,2,0))</f>
        <v>668</v>
      </c>
      <c r="C43" s="92">
        <f>IF($A43="","",VLOOKUP($A43,'Annex 2 Designated EHV charges'!$D:$O,3,0))</f>
        <v>1300050649381</v>
      </c>
      <c r="D43" s="91" t="str">
        <f>IF($A43="","",VLOOKUP($A43,'Annex 2 Designated EHV charges'!$D:$O,4,0))</f>
        <v>Rhyd y Groes</v>
      </c>
      <c r="E43" s="93" t="str">
        <f>IFERROR(IF(VLOOKUP($A43,'Annex 2 Designated EHV charges'!$D:$O,10,FALSE)=0,"",VLOOKUP($A43,'Annex 2 Designated EHV charges'!$D:$O,10,FALSE)),"")</f>
        <v>-</v>
      </c>
      <c r="F43" s="94">
        <f>IFERROR(IF(VLOOKUP($A43,'Annex 2 Designated EHV charges'!$D:$O,11,FALSE)=0,"",VLOOKUP($A43,'Annex 2 Designated EHV charges'!$D:$O,11,FALSE)),"")</f>
        <v>1087.92</v>
      </c>
      <c r="G43" s="95">
        <f>IFERROR(IF(VLOOKUP($A43,'Annex 2 Designated EHV charges'!$D:$O,12,FALSE)=0,"",VLOOKUP($A43,'Annex 2 Designated EHV charges'!$D:$O,12,FALSE)),"")</f>
        <v>0.05</v>
      </c>
      <c r="H43" s="95">
        <f>IFERROR(IF(VLOOKUP($A43,'Annex 2 Designated EHV charges'!$D:$P,13,FALSE)=0,"",VLOOKUP($A43,'Annex 2 Designated EHV charges'!$D:$P,13,FALSE)),"")</f>
        <v>0.05</v>
      </c>
      <c r="I43" s="227"/>
    </row>
    <row r="44" spans="1:9" ht="12.75" customHeight="1" x14ac:dyDescent="0.2">
      <c r="A44" s="92">
        <f t="array" ref="A44">IFERROR(INDEX('Annex 2 Designated EHV charges'!$D$11:$D$257, MATCH(0, IF(ISBLANK('Annex 2 Designated EHV charges'!$D$11:$D$257),1, COUNTIF(A$4:$A43, 'Annex 2 Designated EHV charges'!$D$11:$D$257)), 0)),"")</f>
        <v>669</v>
      </c>
      <c r="B44" s="91">
        <f>IF($A44="","",VLOOKUP($A44,'Annex 2 Designated EHV charges'!$D:$O,2,0))</f>
        <v>669</v>
      </c>
      <c r="C44" s="92">
        <f>IF($A44="","",VLOOKUP($A44,'Annex 2 Designated EHV charges'!$D:$O,3,0))</f>
        <v>1300050649070</v>
      </c>
      <c r="D44" s="91" t="str">
        <f>IF($A44="","",VLOOKUP($A44,'Annex 2 Designated EHV charges'!$D:$O,4,0))</f>
        <v>Llangwyrfon</v>
      </c>
      <c r="E44" s="93" t="str">
        <f>IFERROR(IF(VLOOKUP($A44,'Annex 2 Designated EHV charges'!$D:$O,10,FALSE)=0,"",VLOOKUP($A44,'Annex 2 Designated EHV charges'!$D:$O,10,FALSE)),"")</f>
        <v>-</v>
      </c>
      <c r="F44" s="94">
        <f>IFERROR(IF(VLOOKUP($A44,'Annex 2 Designated EHV charges'!$D:$O,11,FALSE)=0,"",VLOOKUP($A44,'Annex 2 Designated EHV charges'!$D:$O,11,FALSE)),"")</f>
        <v>5099.6000000000004</v>
      </c>
      <c r="G44" s="95">
        <f>IFERROR(IF(VLOOKUP($A44,'Annex 2 Designated EHV charges'!$D:$O,12,FALSE)=0,"",VLOOKUP($A44,'Annex 2 Designated EHV charges'!$D:$O,12,FALSE)),"")</f>
        <v>0.05</v>
      </c>
      <c r="H44" s="95">
        <f>IFERROR(IF(VLOOKUP($A44,'Annex 2 Designated EHV charges'!$D:$P,13,FALSE)=0,"",VLOOKUP($A44,'Annex 2 Designated EHV charges'!$D:$P,13,FALSE)),"")</f>
        <v>0.05</v>
      </c>
      <c r="I44" s="227"/>
    </row>
    <row r="45" spans="1:9" ht="12.75" customHeight="1" x14ac:dyDescent="0.2">
      <c r="A45" s="92">
        <f t="array" ref="A45">IFERROR(INDEX('Annex 2 Designated EHV charges'!$D$11:$D$257, MATCH(0, IF(ISBLANK('Annex 2 Designated EHV charges'!$D$11:$D$257),1, COUNTIF(A$4:$A44, 'Annex 2 Designated EHV charges'!$D$11:$D$257)), 0)),"")</f>
        <v>671</v>
      </c>
      <c r="B45" s="91">
        <f>IF($A45="","",VLOOKUP($A45,'Annex 2 Designated EHV charges'!$D:$O,2,0))</f>
        <v>671</v>
      </c>
      <c r="C45" s="92">
        <f>IF($A45="","",VLOOKUP($A45,'Annex 2 Designated EHV charges'!$D:$O,3,0))</f>
        <v>1300037984002</v>
      </c>
      <c r="D45" s="91" t="str">
        <f>IF($A45="","",VLOOKUP($A45,'Annex 2 Designated EHV charges'!$D:$O,4,0))</f>
        <v>Rheidol</v>
      </c>
      <c r="E45" s="93" t="str">
        <f>IFERROR(IF(VLOOKUP($A45,'Annex 2 Designated EHV charges'!$D:$O,10,FALSE)=0,"",VLOOKUP($A45,'Annex 2 Designated EHV charges'!$D:$O,10,FALSE)),"")</f>
        <v>-</v>
      </c>
      <c r="F45" s="94">
        <f>IFERROR(IF(VLOOKUP($A45,'Annex 2 Designated EHV charges'!$D:$O,11,FALSE)=0,"",VLOOKUP($A45,'Annex 2 Designated EHV charges'!$D:$O,11,FALSE)),"")</f>
        <v>1515.52</v>
      </c>
      <c r="G45" s="95">
        <f>IFERROR(IF(VLOOKUP($A45,'Annex 2 Designated EHV charges'!$D:$O,12,FALSE)=0,"",VLOOKUP($A45,'Annex 2 Designated EHV charges'!$D:$O,12,FALSE)),"")</f>
        <v>0.05</v>
      </c>
      <c r="H45" s="95">
        <f>IFERROR(IF(VLOOKUP($A45,'Annex 2 Designated EHV charges'!$D:$P,13,FALSE)=0,"",VLOOKUP($A45,'Annex 2 Designated EHV charges'!$D:$P,13,FALSE)),"")</f>
        <v>0.05</v>
      </c>
      <c r="I45" s="227"/>
    </row>
    <row r="46" spans="1:9" ht="12.75" customHeight="1" x14ac:dyDescent="0.2">
      <c r="A46" s="92">
        <f t="array" ref="A46">IFERROR(INDEX('Annex 2 Designated EHV charges'!$D$11:$D$257, MATCH(0, IF(ISBLANK('Annex 2 Designated EHV charges'!$D$11:$D$257),1, COUNTIF(A$4:$A45, 'Annex 2 Designated EHV charges'!$D$11:$D$257)), 0)),"")</f>
        <v>672</v>
      </c>
      <c r="B46" s="91">
        <f>IF($A46="","",VLOOKUP($A46,'Annex 2 Designated EHV charges'!$D:$O,2,0))</f>
        <v>672</v>
      </c>
      <c r="C46" s="92">
        <f>IF($A46="","",VLOOKUP($A46,'Annex 2 Designated EHV charges'!$D:$O,3,0))</f>
        <v>1300037983922</v>
      </c>
      <c r="D46" s="91" t="str">
        <f>IF($A46="","",VLOOKUP($A46,'Annex 2 Designated EHV charges'!$D:$O,4,0))</f>
        <v>Carno B</v>
      </c>
      <c r="E46" s="93" t="str">
        <f>IFERROR(IF(VLOOKUP($A46,'Annex 2 Designated EHV charges'!$D:$O,10,FALSE)=0,"",VLOOKUP($A46,'Annex 2 Designated EHV charges'!$D:$O,10,FALSE)),"")</f>
        <v>-</v>
      </c>
      <c r="F46" s="94">
        <f>IFERROR(IF(VLOOKUP($A46,'Annex 2 Designated EHV charges'!$D:$O,11,FALSE)=0,"",VLOOKUP($A46,'Annex 2 Designated EHV charges'!$D:$O,11,FALSE)),"")</f>
        <v>11276.55</v>
      </c>
      <c r="G46" s="95">
        <f>IFERROR(IF(VLOOKUP($A46,'Annex 2 Designated EHV charges'!$D:$O,12,FALSE)=0,"",VLOOKUP($A46,'Annex 2 Designated EHV charges'!$D:$O,12,FALSE)),"")</f>
        <v>0.05</v>
      </c>
      <c r="H46" s="95">
        <f>IFERROR(IF(VLOOKUP($A46,'Annex 2 Designated EHV charges'!$D:$P,13,FALSE)=0,"",VLOOKUP($A46,'Annex 2 Designated EHV charges'!$D:$P,13,FALSE)),"")</f>
        <v>0.05</v>
      </c>
      <c r="I46" s="227"/>
    </row>
    <row r="47" spans="1:9" ht="12.75" customHeight="1" x14ac:dyDescent="0.2">
      <c r="A47" s="92">
        <f t="array" ref="A47">IFERROR(INDEX('Annex 2 Designated EHV charges'!$D$11:$D$257, MATCH(0, IF(ISBLANK('Annex 2 Designated EHV charges'!$D$11:$D$257),1, COUNTIF(A$4:$A46, 'Annex 2 Designated EHV charges'!$D$11:$D$257)), 0)),"")</f>
        <v>673</v>
      </c>
      <c r="B47" s="91">
        <f>IF($A47="","",VLOOKUP($A47,'Annex 2 Designated EHV charges'!$D:$O,2,0))</f>
        <v>673</v>
      </c>
      <c r="C47" s="92">
        <f>IF($A47="","",VLOOKUP($A47,'Annex 2 Designated EHV charges'!$D:$O,3,0))</f>
        <v>1300037983904</v>
      </c>
      <c r="D47" s="91" t="str">
        <f>IF($A47="","",VLOOKUP($A47,'Annex 2 Designated EHV charges'!$D:$O,4,0))</f>
        <v>Carno A</v>
      </c>
      <c r="E47" s="93" t="str">
        <f>IFERROR(IF(VLOOKUP($A47,'Annex 2 Designated EHV charges'!$D:$O,10,FALSE)=0,"",VLOOKUP($A47,'Annex 2 Designated EHV charges'!$D:$O,10,FALSE)),"")</f>
        <v>-</v>
      </c>
      <c r="F47" s="94">
        <f>IFERROR(IF(VLOOKUP($A47,'Annex 2 Designated EHV charges'!$D:$O,11,FALSE)=0,"",VLOOKUP($A47,'Annex 2 Designated EHV charges'!$D:$O,11,FALSE)),"")</f>
        <v>11472.05</v>
      </c>
      <c r="G47" s="95">
        <f>IFERROR(IF(VLOOKUP($A47,'Annex 2 Designated EHV charges'!$D:$O,12,FALSE)=0,"",VLOOKUP($A47,'Annex 2 Designated EHV charges'!$D:$O,12,FALSE)),"")</f>
        <v>0.05</v>
      </c>
      <c r="H47" s="95">
        <f>IFERROR(IF(VLOOKUP($A47,'Annex 2 Designated EHV charges'!$D:$P,13,FALSE)=0,"",VLOOKUP($A47,'Annex 2 Designated EHV charges'!$D:$P,13,FALSE)),"")</f>
        <v>0.05</v>
      </c>
      <c r="I47" s="227"/>
    </row>
    <row r="48" spans="1:9" ht="12.75" customHeight="1" x14ac:dyDescent="0.2">
      <c r="A48" s="92">
        <f t="array" ref="A48">IFERROR(INDEX('Annex 2 Designated EHV charges'!$D$11:$D$257, MATCH(0, IF(ISBLANK('Annex 2 Designated EHV charges'!$D$11:$D$257),1, COUNTIF(A$4:$A47, 'Annex 2 Designated EHV charges'!$D$11:$D$257)), 0)),"")</f>
        <v>674</v>
      </c>
      <c r="B48" s="91">
        <f>IF($A48="","",VLOOKUP($A48,'Annex 2 Designated EHV charges'!$D:$O,2,0))</f>
        <v>674</v>
      </c>
      <c r="C48" s="92">
        <f>IF($A48="","",VLOOKUP($A48,'Annex 2 Designated EHV charges'!$D:$O,3,0))</f>
        <v>1300050649390</v>
      </c>
      <c r="D48" s="91" t="str">
        <f>IF($A48="","",VLOOKUP($A48,'Annex 2 Designated EHV charges'!$D:$O,4,0))</f>
        <v>Trysglwyn</v>
      </c>
      <c r="E48" s="93" t="str">
        <f>IFERROR(IF(VLOOKUP($A48,'Annex 2 Designated EHV charges'!$D:$O,10,FALSE)=0,"",VLOOKUP($A48,'Annex 2 Designated EHV charges'!$D:$O,10,FALSE)),"")</f>
        <v>-</v>
      </c>
      <c r="F48" s="94">
        <f>IFERROR(IF(VLOOKUP($A48,'Annex 2 Designated EHV charges'!$D:$O,11,FALSE)=0,"",VLOOKUP($A48,'Annex 2 Designated EHV charges'!$D:$O,11,FALSE)),"")</f>
        <v>3003.98</v>
      </c>
      <c r="G48" s="95">
        <f>IFERROR(IF(VLOOKUP($A48,'Annex 2 Designated EHV charges'!$D:$O,12,FALSE)=0,"",VLOOKUP($A48,'Annex 2 Designated EHV charges'!$D:$O,12,FALSE)),"")</f>
        <v>0.05</v>
      </c>
      <c r="H48" s="95">
        <f>IFERROR(IF(VLOOKUP($A48,'Annex 2 Designated EHV charges'!$D:$P,13,FALSE)=0,"",VLOOKUP($A48,'Annex 2 Designated EHV charges'!$D:$P,13,FALSE)),"")</f>
        <v>0.05</v>
      </c>
      <c r="I48" s="227"/>
    </row>
    <row r="49" spans="1:9" ht="12.75" customHeight="1" x14ac:dyDescent="0.2">
      <c r="A49" s="92">
        <f t="array" ref="A49">IFERROR(INDEX('Annex 2 Designated EHV charges'!$D$11:$D$257, MATCH(0, IF(ISBLANK('Annex 2 Designated EHV charges'!$D$11:$D$257),1, COUNTIF(A$4:$A48, 'Annex 2 Designated EHV charges'!$D$11:$D$257)), 0)),"")</f>
        <v>675</v>
      </c>
      <c r="B49" s="91">
        <f>IF($A49="","",VLOOKUP($A49,'Annex 2 Designated EHV charges'!$D:$O,2,0))</f>
        <v>675</v>
      </c>
      <c r="C49" s="92">
        <f>IF($A49="","",VLOOKUP($A49,'Annex 2 Designated EHV charges'!$D:$O,3,0))</f>
        <v>1300050649415</v>
      </c>
      <c r="D49" s="91" t="str">
        <f>IF($A49="","",VLOOKUP($A49,'Annex 2 Designated EHV charges'!$D:$O,4,0))</f>
        <v>Llanabo</v>
      </c>
      <c r="E49" s="93" t="str">
        <f>IFERROR(IF(VLOOKUP($A49,'Annex 2 Designated EHV charges'!$D:$O,10,FALSE)=0,"",VLOOKUP($A49,'Annex 2 Designated EHV charges'!$D:$O,10,FALSE)),"")</f>
        <v>-</v>
      </c>
      <c r="F49" s="94">
        <f>IFERROR(IF(VLOOKUP($A49,'Annex 2 Designated EHV charges'!$D:$O,11,FALSE)=0,"",VLOOKUP($A49,'Annex 2 Designated EHV charges'!$D:$O,11,FALSE)),"")</f>
        <v>2411.92</v>
      </c>
      <c r="G49" s="95">
        <f>IFERROR(IF(VLOOKUP($A49,'Annex 2 Designated EHV charges'!$D:$O,12,FALSE)=0,"",VLOOKUP($A49,'Annex 2 Designated EHV charges'!$D:$O,12,FALSE)),"")</f>
        <v>0.05</v>
      </c>
      <c r="H49" s="95">
        <f>IFERROR(IF(VLOOKUP($A49,'Annex 2 Designated EHV charges'!$D:$P,13,FALSE)=0,"",VLOOKUP($A49,'Annex 2 Designated EHV charges'!$D:$P,13,FALSE)),"")</f>
        <v>0.05</v>
      </c>
      <c r="I49" s="227"/>
    </row>
    <row r="50" spans="1:9" ht="12.75" customHeight="1" x14ac:dyDescent="0.2">
      <c r="A50" s="92">
        <f t="array" ref="A50">IFERROR(INDEX('Annex 2 Designated EHV charges'!$D$11:$D$257, MATCH(0, IF(ISBLANK('Annex 2 Designated EHV charges'!$D$11:$D$257),1, COUNTIF(A$4:$A49, 'Annex 2 Designated EHV charges'!$D$11:$D$257)), 0)),"")</f>
        <v>676</v>
      </c>
      <c r="B50" s="91">
        <f>IF($A50="","",VLOOKUP($A50,'Annex 2 Designated EHV charges'!$D:$O,2,0))</f>
        <v>676</v>
      </c>
      <c r="C50" s="92">
        <f>IF($A50="","",VLOOKUP($A50,'Annex 2 Designated EHV charges'!$D:$O,3,0))</f>
        <v>1300060701115</v>
      </c>
      <c r="D50" s="91" t="str">
        <f>IF($A50="","",VLOOKUP($A50,'Annex 2 Designated EHV charges'!$D:$O,4,0))</f>
        <v>Ebnal Lodge PV</v>
      </c>
      <c r="E50" s="93" t="str">
        <f>IFERROR(IF(VLOOKUP($A50,'Annex 2 Designated EHV charges'!$D:$O,10,FALSE)=0,"",VLOOKUP($A50,'Annex 2 Designated EHV charges'!$D:$O,10,FALSE)),"")</f>
        <v>-</v>
      </c>
      <c r="F50" s="94">
        <f>IFERROR(IF(VLOOKUP($A50,'Annex 2 Designated EHV charges'!$D:$O,11,FALSE)=0,"",VLOOKUP($A50,'Annex 2 Designated EHV charges'!$D:$O,11,FALSE)),"")</f>
        <v>1914.4</v>
      </c>
      <c r="G50" s="95">
        <f>IFERROR(IF(VLOOKUP($A50,'Annex 2 Designated EHV charges'!$D:$O,12,FALSE)=0,"",VLOOKUP($A50,'Annex 2 Designated EHV charges'!$D:$O,12,FALSE)),"")</f>
        <v>0.05</v>
      </c>
      <c r="H50" s="95">
        <f>IFERROR(IF(VLOOKUP($A50,'Annex 2 Designated EHV charges'!$D:$P,13,FALSE)=0,"",VLOOKUP($A50,'Annex 2 Designated EHV charges'!$D:$P,13,FALSE)),"")</f>
        <v>0.05</v>
      </c>
      <c r="I50" s="227"/>
    </row>
    <row r="51" spans="1:9" ht="12.75" customHeight="1" x14ac:dyDescent="0.2">
      <c r="A51" s="92">
        <f t="array" ref="A51">IFERROR(INDEX('Annex 2 Designated EHV charges'!$D$11:$D$257, MATCH(0, IF(ISBLANK('Annex 2 Designated EHV charges'!$D$11:$D$257),1, COUNTIF(A$4:$A50, 'Annex 2 Designated EHV charges'!$D$11:$D$257)), 0)),"")</f>
        <v>670</v>
      </c>
      <c r="B51" s="91">
        <f>IF($A51="","",VLOOKUP($A51,'Annex 2 Designated EHV charges'!$D:$O,2,0))</f>
        <v>670</v>
      </c>
      <c r="C51" s="92">
        <f>IF($A51="","",VLOOKUP($A51,'Annex 2 Designated EHV charges'!$D:$O,3,0))</f>
        <v>1300060621597</v>
      </c>
      <c r="D51" s="91" t="str">
        <f>IF($A51="","",VLOOKUP($A51,'Annex 2 Designated EHV charges'!$D:$O,4,0))</f>
        <v>Twemelows Hall PV</v>
      </c>
      <c r="E51" s="93" t="str">
        <f>IFERROR(IF(VLOOKUP($A51,'Annex 2 Designated EHV charges'!$D:$O,10,FALSE)=0,"",VLOOKUP($A51,'Annex 2 Designated EHV charges'!$D:$O,10,FALSE)),"")</f>
        <v>-</v>
      </c>
      <c r="F51" s="94">
        <f>IFERROR(IF(VLOOKUP($A51,'Annex 2 Designated EHV charges'!$D:$O,11,FALSE)=0,"",VLOOKUP($A51,'Annex 2 Designated EHV charges'!$D:$O,11,FALSE)),"")</f>
        <v>11944.17</v>
      </c>
      <c r="G51" s="95">
        <f>IFERROR(IF(VLOOKUP($A51,'Annex 2 Designated EHV charges'!$D:$O,12,FALSE)=0,"",VLOOKUP($A51,'Annex 2 Designated EHV charges'!$D:$O,12,FALSE)),"")</f>
        <v>0.05</v>
      </c>
      <c r="H51" s="95">
        <f>IFERROR(IF(VLOOKUP($A51,'Annex 2 Designated EHV charges'!$D:$P,13,FALSE)=0,"",VLOOKUP($A51,'Annex 2 Designated EHV charges'!$D:$P,13,FALSE)),"")</f>
        <v>0.05</v>
      </c>
      <c r="I51" s="227"/>
    </row>
    <row r="52" spans="1:9" ht="12.75" customHeight="1" x14ac:dyDescent="0.2">
      <c r="A52" s="92">
        <f t="array" ref="A52">IFERROR(INDEX('Annex 2 Designated EHV charges'!$D$11:$D$257, MATCH(0, IF(ISBLANK('Annex 2 Designated EHV charges'!$D$11:$D$257),1, COUNTIF(A$4:$A51, 'Annex 2 Designated EHV charges'!$D$11:$D$257)), 0)),"")</f>
        <v>679</v>
      </c>
      <c r="B52" s="91">
        <f>IF($A52="","",VLOOKUP($A52,'Annex 2 Designated EHV charges'!$D:$O,2,0))</f>
        <v>679</v>
      </c>
      <c r="C52" s="92">
        <f>IF($A52="","",VLOOKUP($A52,'Annex 2 Designated EHV charges'!$D:$O,3,0))</f>
        <v>1300060626284</v>
      </c>
      <c r="D52" s="91" t="str">
        <f>IF($A52="","",VLOOKUP($A52,'Annex 2 Designated EHV charges'!$D:$O,4,0))</f>
        <v>Teyrdan</v>
      </c>
      <c r="E52" s="93" t="str">
        <f>IFERROR(IF(VLOOKUP($A52,'Annex 2 Designated EHV charges'!$D:$O,10,FALSE)=0,"",VLOOKUP($A52,'Annex 2 Designated EHV charges'!$D:$O,10,FALSE)),"")</f>
        <v>-</v>
      </c>
      <c r="F52" s="94">
        <f>IFERROR(IF(VLOOKUP($A52,'Annex 2 Designated EHV charges'!$D:$O,11,FALSE)=0,"",VLOOKUP($A52,'Annex 2 Designated EHV charges'!$D:$O,11,FALSE)),"")</f>
        <v>186.86</v>
      </c>
      <c r="G52" s="95">
        <f>IFERROR(IF(VLOOKUP($A52,'Annex 2 Designated EHV charges'!$D:$O,12,FALSE)=0,"",VLOOKUP($A52,'Annex 2 Designated EHV charges'!$D:$O,12,FALSE)),"")</f>
        <v>0.05</v>
      </c>
      <c r="H52" s="95">
        <f>IFERROR(IF(VLOOKUP($A52,'Annex 2 Designated EHV charges'!$D:$P,13,FALSE)=0,"",VLOOKUP($A52,'Annex 2 Designated EHV charges'!$D:$P,13,FALSE)),"")</f>
        <v>0.05</v>
      </c>
      <c r="I52" s="227"/>
    </row>
    <row r="53" spans="1:9" ht="12.75" customHeight="1" x14ac:dyDescent="0.2">
      <c r="A53" s="92">
        <f t="array" ref="A53">IFERROR(INDEX('Annex 2 Designated EHV charges'!$D$11:$D$257, MATCH(0, IF(ISBLANK('Annex 2 Designated EHV charges'!$D$11:$D$257),1, COUNTIF(A$4:$A52, 'Annex 2 Designated EHV charges'!$D$11:$D$257)), 0)),"")</f>
        <v>684</v>
      </c>
      <c r="B53" s="91">
        <f>IF($A53="","",VLOOKUP($A53,'Annex 2 Designated EHV charges'!$D:$O,2,0))</f>
        <v>684</v>
      </c>
      <c r="C53" s="92">
        <f>IF($A53="","",VLOOKUP($A53,'Annex 2 Designated EHV charges'!$D:$O,3,0))</f>
        <v>1300060631665</v>
      </c>
      <c r="D53" s="91" t="str">
        <f>IF($A53="","",VLOOKUP($A53,'Annex 2 Designated EHV charges'!$D:$O,4,0))</f>
        <v>Parc Adfer</v>
      </c>
      <c r="E53" s="93" t="str">
        <f>IFERROR(IF(VLOOKUP($A53,'Annex 2 Designated EHV charges'!$D:$O,10,FALSE)=0,"",VLOOKUP($A53,'Annex 2 Designated EHV charges'!$D:$O,10,FALSE)),"")</f>
        <v>-</v>
      </c>
      <c r="F53" s="94">
        <f>IFERROR(IF(VLOOKUP($A53,'Annex 2 Designated EHV charges'!$D:$O,11,FALSE)=0,"",VLOOKUP($A53,'Annex 2 Designated EHV charges'!$D:$O,11,FALSE)),"")</f>
        <v>3109.85</v>
      </c>
      <c r="G53" s="95">
        <f>IFERROR(IF(VLOOKUP($A53,'Annex 2 Designated EHV charges'!$D:$O,12,FALSE)=0,"",VLOOKUP($A53,'Annex 2 Designated EHV charges'!$D:$O,12,FALSE)),"")</f>
        <v>0.05</v>
      </c>
      <c r="H53" s="95">
        <f>IFERROR(IF(VLOOKUP($A53,'Annex 2 Designated EHV charges'!$D:$P,13,FALSE)=0,"",VLOOKUP($A53,'Annex 2 Designated EHV charges'!$D:$P,13,FALSE)),"")</f>
        <v>0.05</v>
      </c>
      <c r="I53" s="227"/>
    </row>
    <row r="54" spans="1:9" ht="12.75" customHeight="1" x14ac:dyDescent="0.2">
      <c r="A54" s="92">
        <f t="array" ref="A54">IFERROR(INDEX('Annex 2 Designated EHV charges'!$D$11:$D$257, MATCH(0, IF(ISBLANK('Annex 2 Designated EHV charges'!$D$11:$D$257),1, COUNTIF(A$4:$A53, 'Annex 2 Designated EHV charges'!$D$11:$D$257)), 0)),"")</f>
        <v>683</v>
      </c>
      <c r="B54" s="91">
        <f>IF($A54="","",VLOOKUP($A54,'Annex 2 Designated EHV charges'!$D:$O,2,0))</f>
        <v>683</v>
      </c>
      <c r="C54" s="92">
        <f>IF($A54="","",VLOOKUP($A54,'Annex 2 Designated EHV charges'!$D:$O,3,0))</f>
        <v>1300060621969</v>
      </c>
      <c r="D54" s="91" t="str">
        <f>IF($A54="","",VLOOKUP($A54,'Annex 2 Designated EHV charges'!$D:$O,4,0))</f>
        <v>Hadley Solar Park</v>
      </c>
      <c r="E54" s="93" t="str">
        <f>IFERROR(IF(VLOOKUP($A54,'Annex 2 Designated EHV charges'!$D:$O,10,FALSE)=0,"",VLOOKUP($A54,'Annex 2 Designated EHV charges'!$D:$O,10,FALSE)),"")</f>
        <v>-</v>
      </c>
      <c r="F54" s="94">
        <f>IFERROR(IF(VLOOKUP($A54,'Annex 2 Designated EHV charges'!$D:$O,11,FALSE)=0,"",VLOOKUP($A54,'Annex 2 Designated EHV charges'!$D:$O,11,FALSE)),"")</f>
        <v>186.61</v>
      </c>
      <c r="G54" s="95">
        <f>IFERROR(IF(VLOOKUP($A54,'Annex 2 Designated EHV charges'!$D:$O,12,FALSE)=0,"",VLOOKUP($A54,'Annex 2 Designated EHV charges'!$D:$O,12,FALSE)),"")</f>
        <v>0.05</v>
      </c>
      <c r="H54" s="95">
        <f>IFERROR(IF(VLOOKUP($A54,'Annex 2 Designated EHV charges'!$D:$P,13,FALSE)=0,"",VLOOKUP($A54,'Annex 2 Designated EHV charges'!$D:$P,13,FALSE)),"")</f>
        <v>0.05</v>
      </c>
      <c r="I54" s="227"/>
    </row>
    <row r="55" spans="1:9" ht="12.75" customHeight="1" x14ac:dyDescent="0.2">
      <c r="A55" s="92">
        <f t="array" ref="A55">IFERROR(INDEX('Annex 2 Designated EHV charges'!$D$11:$D$257, MATCH(0, IF(ISBLANK('Annex 2 Designated EHV charges'!$D$11:$D$257),1, COUNTIF(A$4:$A54, 'Annex 2 Designated EHV charges'!$D$11:$D$257)), 0)),"")</f>
        <v>664</v>
      </c>
      <c r="B55" s="91">
        <f>IF($A55="","",VLOOKUP($A55,'Annex 2 Designated EHV charges'!$D:$O,2,0))</f>
        <v>664</v>
      </c>
      <c r="C55" s="92">
        <f>IF($A55="","",VLOOKUP($A55,'Annex 2 Designated EHV charges'!$D:$O,3,0))</f>
        <v>1300060707507</v>
      </c>
      <c r="D55" s="91" t="str">
        <f>IF($A55="","",VLOOKUP($A55,'Annex 2 Designated EHV charges'!$D:$O,4,0))</f>
        <v>Beaufort Road</v>
      </c>
      <c r="E55" s="93" t="str">
        <f>IFERROR(IF(VLOOKUP($A55,'Annex 2 Designated EHV charges'!$D:$O,10,FALSE)=0,"",VLOOKUP($A55,'Annex 2 Designated EHV charges'!$D:$O,10,FALSE)),"")</f>
        <v>-</v>
      </c>
      <c r="F55" s="94">
        <f>IFERROR(IF(VLOOKUP($A55,'Annex 2 Designated EHV charges'!$D:$O,11,FALSE)=0,"",VLOOKUP($A55,'Annex 2 Designated EHV charges'!$D:$O,11,FALSE)),"")</f>
        <v>1513.1</v>
      </c>
      <c r="G55" s="95">
        <f>IFERROR(IF(VLOOKUP($A55,'Annex 2 Designated EHV charges'!$D:$O,12,FALSE)=0,"",VLOOKUP($A55,'Annex 2 Designated EHV charges'!$D:$O,12,FALSE)),"")</f>
        <v>0.05</v>
      </c>
      <c r="H55" s="95">
        <f>IFERROR(IF(VLOOKUP($A55,'Annex 2 Designated EHV charges'!$D:$P,13,FALSE)=0,"",VLOOKUP($A55,'Annex 2 Designated EHV charges'!$D:$P,13,FALSE)),"")</f>
        <v>0.05</v>
      </c>
      <c r="I55" s="227"/>
    </row>
    <row r="56" spans="1:9" ht="12.75" customHeight="1" x14ac:dyDescent="0.2">
      <c r="A56" s="92">
        <f t="array" ref="A56">IFERROR(INDEX('Annex 2 Designated EHV charges'!$D$11:$D$257, MATCH(0, IF(ISBLANK('Annex 2 Designated EHV charges'!$D$11:$D$257),1, COUNTIF(A$4:$A55, 'Annex 2 Designated EHV charges'!$D$11:$D$257)), 0)),"")</f>
        <v>615</v>
      </c>
      <c r="B56" s="91">
        <f>IF($A56="","",VLOOKUP($A56,'Annex 2 Designated EHV charges'!$D:$O,2,0))</f>
        <v>615</v>
      </c>
      <c r="C56" s="92">
        <f>IF($A56="","",VLOOKUP($A56,'Annex 2 Designated EHV charges'!$D:$O,3,0))</f>
        <v>1300060729556</v>
      </c>
      <c r="D56" s="91" t="str">
        <f>IF($A56="","",VLOOKUP($A56,'Annex 2 Designated EHV charges'!$D:$O,4,0))</f>
        <v>Mersey Warf STOR</v>
      </c>
      <c r="E56" s="93" t="str">
        <f>IFERROR(IF(VLOOKUP($A56,'Annex 2 Designated EHV charges'!$D:$O,10,FALSE)=0,"",VLOOKUP($A56,'Annex 2 Designated EHV charges'!$D:$O,10,FALSE)),"")</f>
        <v>-</v>
      </c>
      <c r="F56" s="94">
        <f>IFERROR(IF(VLOOKUP($A56,'Annex 2 Designated EHV charges'!$D:$O,11,FALSE)=0,"",VLOOKUP($A56,'Annex 2 Designated EHV charges'!$D:$O,11,FALSE)),"")</f>
        <v>10542.31</v>
      </c>
      <c r="G56" s="95">
        <f>IFERROR(IF(VLOOKUP($A56,'Annex 2 Designated EHV charges'!$D:$O,12,FALSE)=0,"",VLOOKUP($A56,'Annex 2 Designated EHV charges'!$D:$O,12,FALSE)),"")</f>
        <v>0.05</v>
      </c>
      <c r="H56" s="95">
        <f>IFERROR(IF(VLOOKUP($A56,'Annex 2 Designated EHV charges'!$D:$P,13,FALSE)=0,"",VLOOKUP($A56,'Annex 2 Designated EHV charges'!$D:$P,13,FALSE)),"")</f>
        <v>0.05</v>
      </c>
      <c r="I56" s="227"/>
    </row>
    <row r="57" spans="1:9" ht="12.75" customHeight="1" x14ac:dyDescent="0.2">
      <c r="A57" s="92">
        <f t="array" ref="A57">IFERROR(INDEX('Annex 2 Designated EHV charges'!$D$11:$D$257, MATCH(0, IF(ISBLANK('Annex 2 Designated EHV charges'!$D$11:$D$257),1, COUNTIF(A$4:$A56, 'Annex 2 Designated EHV charges'!$D$11:$D$257)), 0)),"")</f>
        <v>686</v>
      </c>
      <c r="B57" s="91">
        <f>IF($A57="","",VLOOKUP($A57,'Annex 2 Designated EHV charges'!$D:$O,2,0))</f>
        <v>686</v>
      </c>
      <c r="C57" s="92">
        <f>IF($A57="","",VLOOKUP($A57,'Annex 2 Designated EHV charges'!$D:$O,3,0))</f>
        <v>1300060657840</v>
      </c>
      <c r="D57" s="91" t="str">
        <f>IF($A57="","",VLOOKUP($A57,'Annex 2 Designated EHV charges'!$D:$O,4,0))</f>
        <v>Charity Farm Solar Park</v>
      </c>
      <c r="E57" s="93" t="str">
        <f>IFERROR(IF(VLOOKUP($A57,'Annex 2 Designated EHV charges'!$D:$O,10,FALSE)=0,"",VLOOKUP($A57,'Annex 2 Designated EHV charges'!$D:$O,10,FALSE)),"")</f>
        <v>-</v>
      </c>
      <c r="F57" s="94">
        <f>IFERROR(IF(VLOOKUP($A57,'Annex 2 Designated EHV charges'!$D:$O,11,FALSE)=0,"",VLOOKUP($A57,'Annex 2 Designated EHV charges'!$D:$O,11,FALSE)),"")</f>
        <v>187.31</v>
      </c>
      <c r="G57" s="95">
        <f>IFERROR(IF(VLOOKUP($A57,'Annex 2 Designated EHV charges'!$D:$O,12,FALSE)=0,"",VLOOKUP($A57,'Annex 2 Designated EHV charges'!$D:$O,12,FALSE)),"")</f>
        <v>0.05</v>
      </c>
      <c r="H57" s="95">
        <f>IFERROR(IF(VLOOKUP($A57,'Annex 2 Designated EHV charges'!$D:$P,13,FALSE)=0,"",VLOOKUP($A57,'Annex 2 Designated EHV charges'!$D:$P,13,FALSE)),"")</f>
        <v>0.05</v>
      </c>
      <c r="I57" s="227"/>
    </row>
    <row r="58" spans="1:9" ht="12.75" customHeight="1" x14ac:dyDescent="0.2">
      <c r="A58" s="92">
        <f t="array" ref="A58">IFERROR(INDEX('Annex 2 Designated EHV charges'!$D$11:$D$257, MATCH(0, IF(ISBLANK('Annex 2 Designated EHV charges'!$D$11:$D$257),1, COUNTIF(A$4:$A57, 'Annex 2 Designated EHV charges'!$D$11:$D$257)), 0)),"")</f>
        <v>687</v>
      </c>
      <c r="B58" s="91">
        <f>IF($A58="","",VLOOKUP($A58,'Annex 2 Designated EHV charges'!$D:$O,2,0))</f>
        <v>687</v>
      </c>
      <c r="C58" s="92">
        <f>IF($A58="","",VLOOKUP($A58,'Annex 2 Designated EHV charges'!$D:$O,3,0))</f>
        <v>1300050652905</v>
      </c>
      <c r="D58" s="91" t="str">
        <f>IF($A58="","",VLOOKUP($A58,'Annex 2 Designated EHV charges'!$D:$O,4,0))</f>
        <v>Mynydd Gorduu</v>
      </c>
      <c r="E58" s="93" t="str">
        <f>IFERROR(IF(VLOOKUP($A58,'Annex 2 Designated EHV charges'!$D:$O,10,FALSE)=0,"",VLOOKUP($A58,'Annex 2 Designated EHV charges'!$D:$O,10,FALSE)),"")</f>
        <v>-</v>
      </c>
      <c r="F58" s="94">
        <f>IFERROR(IF(VLOOKUP($A58,'Annex 2 Designated EHV charges'!$D:$O,11,FALSE)=0,"",VLOOKUP($A58,'Annex 2 Designated EHV charges'!$D:$O,11,FALSE)),"")</f>
        <v>2378.42</v>
      </c>
      <c r="G58" s="95">
        <f>IFERROR(IF(VLOOKUP($A58,'Annex 2 Designated EHV charges'!$D:$O,12,FALSE)=0,"",VLOOKUP($A58,'Annex 2 Designated EHV charges'!$D:$O,12,FALSE)),"")</f>
        <v>0.05</v>
      </c>
      <c r="H58" s="95">
        <f>IFERROR(IF(VLOOKUP($A58,'Annex 2 Designated EHV charges'!$D:$P,13,FALSE)=0,"",VLOOKUP($A58,'Annex 2 Designated EHV charges'!$D:$P,13,FALSE)),"")</f>
        <v>0.05</v>
      </c>
      <c r="I58" s="227"/>
    </row>
    <row r="59" spans="1:9" ht="12.75" customHeight="1" x14ac:dyDescent="0.2">
      <c r="A59" s="92">
        <f t="array" ref="A59">IFERROR(INDEX('Annex 2 Designated EHV charges'!$D$11:$D$257, MATCH(0, IF(ISBLANK('Annex 2 Designated EHV charges'!$D$11:$D$257),1, COUNTIF(A$4:$A58, 'Annex 2 Designated EHV charges'!$D$11:$D$257)), 0)),"")</f>
        <v>678</v>
      </c>
      <c r="B59" s="91">
        <f>IF($A59="","",VLOOKUP($A59,'Annex 2 Designated EHV charges'!$D:$O,2,0))</f>
        <v>678</v>
      </c>
      <c r="C59" s="92">
        <f>IF($A59="","",VLOOKUP($A59,'Annex 2 Designated EHV charges'!$D:$O,3,0))</f>
        <v>1300060626309</v>
      </c>
      <c r="D59" s="91" t="str">
        <f>IF($A59="","",VLOOKUP($A59,'Annex 2 Designated EHV charges'!$D:$O,4,0))</f>
        <v>Nefyn</v>
      </c>
      <c r="E59" s="93" t="str">
        <f>IFERROR(IF(VLOOKUP($A59,'Annex 2 Designated EHV charges'!$D:$O,10,FALSE)=0,"",VLOOKUP($A59,'Annex 2 Designated EHV charges'!$D:$O,10,FALSE)),"")</f>
        <v>-</v>
      </c>
      <c r="F59" s="94">
        <f>IFERROR(IF(VLOOKUP($A59,'Annex 2 Designated EHV charges'!$D:$O,11,FALSE)=0,"",VLOOKUP($A59,'Annex 2 Designated EHV charges'!$D:$O,11,FALSE)),"")</f>
        <v>186.99</v>
      </c>
      <c r="G59" s="95">
        <f>IFERROR(IF(VLOOKUP($A59,'Annex 2 Designated EHV charges'!$D:$O,12,FALSE)=0,"",VLOOKUP($A59,'Annex 2 Designated EHV charges'!$D:$O,12,FALSE)),"")</f>
        <v>0.05</v>
      </c>
      <c r="H59" s="95">
        <f>IFERROR(IF(VLOOKUP($A59,'Annex 2 Designated EHV charges'!$D:$P,13,FALSE)=0,"",VLOOKUP($A59,'Annex 2 Designated EHV charges'!$D:$P,13,FALSE)),"")</f>
        <v>0.05</v>
      </c>
      <c r="I59" s="227"/>
    </row>
    <row r="60" spans="1:9" ht="12.75" customHeight="1" x14ac:dyDescent="0.2">
      <c r="A60" s="92">
        <f t="array" ref="A60">IFERROR(INDEX('Annex 2 Designated EHV charges'!$D$11:$D$257, MATCH(0, IF(ISBLANK('Annex 2 Designated EHV charges'!$D$11:$D$257),1, COUNTIF(A$4:$A59, 'Annex 2 Designated EHV charges'!$D$11:$D$257)), 0)),"")</f>
        <v>697</v>
      </c>
      <c r="B60" s="91">
        <f>IF($A60="","",VLOOKUP($A60,'Annex 2 Designated EHV charges'!$D:$O,2,0))</f>
        <v>697</v>
      </c>
      <c r="C60" s="92">
        <f>IF($A60="","",VLOOKUP($A60,'Annex 2 Designated EHV charges'!$D:$O,3,0))</f>
        <v>1300060621996</v>
      </c>
      <c r="D60" s="91" t="str">
        <f>IF($A60="","",VLOOKUP($A60,'Annex 2 Designated EHV charges'!$D:$O,4,0))</f>
        <v>Frodsham WF 1</v>
      </c>
      <c r="E60" s="93" t="str">
        <f>IFERROR(IF(VLOOKUP($A60,'Annex 2 Designated EHV charges'!$D:$O,10,FALSE)=0,"",VLOOKUP($A60,'Annex 2 Designated EHV charges'!$D:$O,10,FALSE)),"")</f>
        <v>-</v>
      </c>
      <c r="F60" s="94">
        <f>IFERROR(IF(VLOOKUP($A60,'Annex 2 Designated EHV charges'!$D:$O,11,FALSE)=0,"",VLOOKUP($A60,'Annex 2 Designated EHV charges'!$D:$O,11,FALSE)),"")</f>
        <v>6371.82</v>
      </c>
      <c r="G60" s="95">
        <f>IFERROR(IF(VLOOKUP($A60,'Annex 2 Designated EHV charges'!$D:$O,12,FALSE)=0,"",VLOOKUP($A60,'Annex 2 Designated EHV charges'!$D:$O,12,FALSE)),"")</f>
        <v>0.05</v>
      </c>
      <c r="H60" s="95">
        <f>IFERROR(IF(VLOOKUP($A60,'Annex 2 Designated EHV charges'!$D:$P,13,FALSE)=0,"",VLOOKUP($A60,'Annex 2 Designated EHV charges'!$D:$P,13,FALSE)),"")</f>
        <v>0.05</v>
      </c>
      <c r="I60" s="227"/>
    </row>
    <row r="61" spans="1:9" ht="12.75" customHeight="1" x14ac:dyDescent="0.2">
      <c r="A61" s="92">
        <f t="array" ref="A61">IFERROR(INDEX('Annex 2 Designated EHV charges'!$D$11:$D$257, MATCH(0, IF(ISBLANK('Annex 2 Designated EHV charges'!$D$11:$D$257),1, COUNTIF(A$4:$A60, 'Annex 2 Designated EHV charges'!$D$11:$D$257)), 0)),"")</f>
        <v>699</v>
      </c>
      <c r="B61" s="91">
        <f>IF($A61="","",VLOOKUP($A61,'Annex 2 Designated EHV charges'!$D:$O,2,0))</f>
        <v>699</v>
      </c>
      <c r="C61" s="92">
        <f>IF($A61="","",VLOOKUP($A61,'Annex 2 Designated EHV charges'!$D:$O,3,0))</f>
        <v>1300060622011</v>
      </c>
      <c r="D61" s="91" t="str">
        <f>IF($A61="","",VLOOKUP($A61,'Annex 2 Designated EHV charges'!$D:$O,4,0))</f>
        <v>Frodsham WF 2</v>
      </c>
      <c r="E61" s="93" t="str">
        <f>IFERROR(IF(VLOOKUP($A61,'Annex 2 Designated EHV charges'!$D:$O,10,FALSE)=0,"",VLOOKUP($A61,'Annex 2 Designated EHV charges'!$D:$O,10,FALSE)),"")</f>
        <v>-</v>
      </c>
      <c r="F61" s="94">
        <f>IFERROR(IF(VLOOKUP($A61,'Annex 2 Designated EHV charges'!$D:$O,11,FALSE)=0,"",VLOOKUP($A61,'Annex 2 Designated EHV charges'!$D:$O,11,FALSE)),"")</f>
        <v>2939.03</v>
      </c>
      <c r="G61" s="95">
        <f>IFERROR(IF(VLOOKUP($A61,'Annex 2 Designated EHV charges'!$D:$O,12,FALSE)=0,"",VLOOKUP($A61,'Annex 2 Designated EHV charges'!$D:$O,12,FALSE)),"")</f>
        <v>0.05</v>
      </c>
      <c r="H61" s="95">
        <f>IFERROR(IF(VLOOKUP($A61,'Annex 2 Designated EHV charges'!$D:$P,13,FALSE)=0,"",VLOOKUP($A61,'Annex 2 Designated EHV charges'!$D:$P,13,FALSE)),"")</f>
        <v>0.05</v>
      </c>
      <c r="I61" s="227"/>
    </row>
    <row r="62" spans="1:9" ht="12.75" customHeight="1" x14ac:dyDescent="0.2">
      <c r="A62" s="92">
        <f t="array" ref="A62">IFERROR(INDEX('Annex 2 Designated EHV charges'!$D$11:$D$257, MATCH(0, IF(ISBLANK('Annex 2 Designated EHV charges'!$D$11:$D$257),1, COUNTIF(A$4:$A61, 'Annex 2 Designated EHV charges'!$D$11:$D$257)), 0)),"")</f>
        <v>692</v>
      </c>
      <c r="B62" s="91">
        <f>IF($A62="","",VLOOKUP($A62,'Annex 2 Designated EHV charges'!$D:$O,2,0))</f>
        <v>692</v>
      </c>
      <c r="C62" s="92">
        <f>IF($A62="","",VLOOKUP($A62,'Annex 2 Designated EHV charges'!$D:$O,3,0))</f>
        <v>1300060609702</v>
      </c>
      <c r="D62" s="91" t="str">
        <f>IF($A62="","",VLOOKUP($A62,'Annex 2 Designated EHV charges'!$D:$O,4,0))</f>
        <v>Ince Biomass</v>
      </c>
      <c r="E62" s="93">
        <f>IFERROR(IF(VLOOKUP($A62,'Annex 2 Designated EHV charges'!$D:$O,10,FALSE)=0,"",VLOOKUP($A62,'Annex 2 Designated EHV charges'!$D:$O,10,FALSE)),"")</f>
        <v>-0.42899999999999999</v>
      </c>
      <c r="F62" s="94">
        <f>IFERROR(IF(VLOOKUP($A62,'Annex 2 Designated EHV charges'!$D:$O,11,FALSE)=0,"",VLOOKUP($A62,'Annex 2 Designated EHV charges'!$D:$O,11,FALSE)),"")</f>
        <v>3048.81</v>
      </c>
      <c r="G62" s="95">
        <f>IFERROR(IF(VLOOKUP($A62,'Annex 2 Designated EHV charges'!$D:$O,12,FALSE)=0,"",VLOOKUP($A62,'Annex 2 Designated EHV charges'!$D:$O,12,FALSE)),"")</f>
        <v>0.05</v>
      </c>
      <c r="H62" s="95">
        <f>IFERROR(IF(VLOOKUP($A62,'Annex 2 Designated EHV charges'!$D:$P,13,FALSE)=0,"",VLOOKUP($A62,'Annex 2 Designated EHV charges'!$D:$P,13,FALSE)),"")</f>
        <v>0.05</v>
      </c>
      <c r="I62" s="227"/>
    </row>
    <row r="63" spans="1:9" ht="12.75" customHeight="1" x14ac:dyDescent="0.2">
      <c r="A63" s="92">
        <f t="array" ref="A63">IFERROR(INDEX('Annex 2 Designated EHV charges'!$D$11:$D$257, MATCH(0, IF(ISBLANK('Annex 2 Designated EHV charges'!$D$11:$D$257),1, COUNTIF(A$4:$A62, 'Annex 2 Designated EHV charges'!$D$11:$D$257)), 0)),"")</f>
        <v>693</v>
      </c>
      <c r="B63" s="91">
        <f>IF($A63="","",VLOOKUP($A63,'Annex 2 Designated EHV charges'!$D:$O,2,0))</f>
        <v>693</v>
      </c>
      <c r="C63" s="92">
        <f>IF($A63="","",VLOOKUP($A63,'Annex 2 Designated EHV charges'!$D:$O,3,0))</f>
        <v>1300060659759</v>
      </c>
      <c r="D63" s="91" t="str">
        <f>IF($A63="","",VLOOKUP($A63,'Annex 2 Designated EHV charges'!$D:$O,4,0))</f>
        <v>Kinmel Estate Solar Park</v>
      </c>
      <c r="E63" s="93" t="str">
        <f>IFERROR(IF(VLOOKUP($A63,'Annex 2 Designated EHV charges'!$D:$O,10,FALSE)=0,"",VLOOKUP($A63,'Annex 2 Designated EHV charges'!$D:$O,10,FALSE)),"")</f>
        <v>-</v>
      </c>
      <c r="F63" s="94">
        <f>IFERROR(IF(VLOOKUP($A63,'Annex 2 Designated EHV charges'!$D:$O,11,FALSE)=0,"",VLOOKUP($A63,'Annex 2 Designated EHV charges'!$D:$O,11,FALSE)),"")</f>
        <v>558.29</v>
      </c>
      <c r="G63" s="95">
        <f>IFERROR(IF(VLOOKUP($A63,'Annex 2 Designated EHV charges'!$D:$O,12,FALSE)=0,"",VLOOKUP($A63,'Annex 2 Designated EHV charges'!$D:$O,12,FALSE)),"")</f>
        <v>0.05</v>
      </c>
      <c r="H63" s="95">
        <f>IFERROR(IF(VLOOKUP($A63,'Annex 2 Designated EHV charges'!$D:$P,13,FALSE)=0,"",VLOOKUP($A63,'Annex 2 Designated EHV charges'!$D:$P,13,FALSE)),"")</f>
        <v>0.05</v>
      </c>
      <c r="I63" s="227"/>
    </row>
    <row r="64" spans="1:9" ht="12.75" customHeight="1" x14ac:dyDescent="0.2">
      <c r="A64" s="92">
        <f t="array" ref="A64">IFERROR(INDEX('Annex 2 Designated EHV charges'!$D$11:$D$257, MATCH(0, IF(ISBLANK('Annex 2 Designated EHV charges'!$D$11:$D$257),1, COUNTIF(A$4:$A63, 'Annex 2 Designated EHV charges'!$D$11:$D$257)), 0)),"")</f>
        <v>694</v>
      </c>
      <c r="B64" s="91">
        <f>IF($A64="","",VLOOKUP($A64,'Annex 2 Designated EHV charges'!$D:$O,2,0))</f>
        <v>694</v>
      </c>
      <c r="C64" s="92">
        <f>IF($A64="","",VLOOKUP($A64,'Annex 2 Designated EHV charges'!$D:$O,3,0))</f>
        <v>1300060647610</v>
      </c>
      <c r="D64" s="91" t="str">
        <f>IF($A64="","",VLOOKUP($A64,'Annex 2 Designated EHV charges'!$D:$O,4,0))</f>
        <v>Tirgwynt Wind Farm</v>
      </c>
      <c r="E64" s="93" t="str">
        <f>IFERROR(IF(VLOOKUP($A64,'Annex 2 Designated EHV charges'!$D:$O,10,FALSE)=0,"",VLOOKUP($A64,'Annex 2 Designated EHV charges'!$D:$O,10,FALSE)),"")</f>
        <v>-</v>
      </c>
      <c r="F64" s="94">
        <f>IFERROR(IF(VLOOKUP($A64,'Annex 2 Designated EHV charges'!$D:$O,11,FALSE)=0,"",VLOOKUP($A64,'Annex 2 Designated EHV charges'!$D:$O,11,FALSE)),"")</f>
        <v>30089.7</v>
      </c>
      <c r="G64" s="95">
        <f>IFERROR(IF(VLOOKUP($A64,'Annex 2 Designated EHV charges'!$D:$O,12,FALSE)=0,"",VLOOKUP($A64,'Annex 2 Designated EHV charges'!$D:$O,12,FALSE)),"")</f>
        <v>0.05</v>
      </c>
      <c r="H64" s="95">
        <f>IFERROR(IF(VLOOKUP($A64,'Annex 2 Designated EHV charges'!$D:$P,13,FALSE)=0,"",VLOOKUP($A64,'Annex 2 Designated EHV charges'!$D:$P,13,FALSE)),"")</f>
        <v>0.05</v>
      </c>
      <c r="I64" s="227"/>
    </row>
    <row r="65" spans="1:9" ht="12.75" customHeight="1" x14ac:dyDescent="0.2">
      <c r="A65" s="92">
        <f t="array" ref="A65">IFERROR(INDEX('Annex 2 Designated EHV charges'!$D$11:$D$257, MATCH(0, IF(ISBLANK('Annex 2 Designated EHV charges'!$D$11:$D$257),1, COUNTIF(A$4:$A64, 'Annex 2 Designated EHV charges'!$D$11:$D$257)), 0)),"")</f>
        <v>696</v>
      </c>
      <c r="B65" s="91">
        <f>IF($A65="","",VLOOKUP($A65,'Annex 2 Designated EHV charges'!$D:$O,2,0))</f>
        <v>696</v>
      </c>
      <c r="C65" s="92">
        <f>IF($A65="","",VLOOKUP($A65,'Annex 2 Designated EHV charges'!$D:$O,3,0))</f>
        <v>1300060785453</v>
      </c>
      <c r="D65" s="91" t="str">
        <f>IF($A65="","",VLOOKUP($A65,'Annex 2 Designated EHV charges'!$D:$O,4,0))</f>
        <v>Brenig Wind Farm</v>
      </c>
      <c r="E65" s="93" t="str">
        <f>IFERROR(IF(VLOOKUP($A65,'Annex 2 Designated EHV charges'!$D:$O,10,FALSE)=0,"",VLOOKUP($A65,'Annex 2 Designated EHV charges'!$D:$O,10,FALSE)),"")</f>
        <v>-</v>
      </c>
      <c r="F65" s="94">
        <f>IFERROR(IF(VLOOKUP($A65,'Annex 2 Designated EHV charges'!$D:$O,11,FALSE)=0,"",VLOOKUP($A65,'Annex 2 Designated EHV charges'!$D:$O,11,FALSE)),"")</f>
        <v>35935.97</v>
      </c>
      <c r="G65" s="95">
        <f>IFERROR(IF(VLOOKUP($A65,'Annex 2 Designated EHV charges'!$D:$O,12,FALSE)=0,"",VLOOKUP($A65,'Annex 2 Designated EHV charges'!$D:$O,12,FALSE)),"")</f>
        <v>0.05</v>
      </c>
      <c r="H65" s="95">
        <f>IFERROR(IF(VLOOKUP($A65,'Annex 2 Designated EHV charges'!$D:$P,13,FALSE)=0,"",VLOOKUP($A65,'Annex 2 Designated EHV charges'!$D:$P,13,FALSE)),"")</f>
        <v>0.05</v>
      </c>
      <c r="I65" s="227"/>
    </row>
    <row r="66" spans="1:9" ht="12.75" customHeight="1" x14ac:dyDescent="0.2">
      <c r="A66" s="92">
        <f t="array" ref="A66">IFERROR(INDEX('Annex 2 Designated EHV charges'!$D$11:$D$257, MATCH(0, IF(ISBLANK('Annex 2 Designated EHV charges'!$D$11:$D$257),1, COUNTIF(A$4:$A65, 'Annex 2 Designated EHV charges'!$D$11:$D$257)), 0)),"")</f>
        <v>616</v>
      </c>
      <c r="B66" s="91">
        <f>IF($A66="","",VLOOKUP($A66,'Annex 2 Designated EHV charges'!$D:$O,2,0))</f>
        <v>616</v>
      </c>
      <c r="C66" s="92">
        <f>IF($A66="","",VLOOKUP($A66,'Annex 2 Designated EHV charges'!$D:$O,3,0))</f>
        <v>1300060673451</v>
      </c>
      <c r="D66" s="91" t="str">
        <f>IF($A66="","",VLOOKUP($A66,'Annex 2 Designated EHV charges'!$D:$O,4,0))</f>
        <v>Percival Lane STOR</v>
      </c>
      <c r="E66" s="93">
        <f>IFERROR(IF(VLOOKUP($A66,'Annex 2 Designated EHV charges'!$D:$O,10,FALSE)=0,"",VLOOKUP($A66,'Annex 2 Designated EHV charges'!$D:$O,10,FALSE)),"")</f>
        <v>-0.156</v>
      </c>
      <c r="F66" s="94">
        <f>IFERROR(IF(VLOOKUP($A66,'Annex 2 Designated EHV charges'!$D:$O,11,FALSE)=0,"",VLOOKUP($A66,'Annex 2 Designated EHV charges'!$D:$O,11,FALSE)),"")</f>
        <v>1965.18</v>
      </c>
      <c r="G66" s="95">
        <f>IFERROR(IF(VLOOKUP($A66,'Annex 2 Designated EHV charges'!$D:$O,12,FALSE)=0,"",VLOOKUP($A66,'Annex 2 Designated EHV charges'!$D:$O,12,FALSE)),"")</f>
        <v>0.05</v>
      </c>
      <c r="H66" s="95">
        <f>IFERROR(IF(VLOOKUP($A66,'Annex 2 Designated EHV charges'!$D:$P,13,FALSE)=0,"",VLOOKUP($A66,'Annex 2 Designated EHV charges'!$D:$P,13,FALSE)),"")</f>
        <v>0.05</v>
      </c>
      <c r="I66" s="227"/>
    </row>
    <row r="67" spans="1:9" ht="12.75" customHeight="1" x14ac:dyDescent="0.2">
      <c r="A67" s="92">
        <f t="array" ref="A67">IFERROR(INDEX('Annex 2 Designated EHV charges'!$D$11:$D$257, MATCH(0, IF(ISBLANK('Annex 2 Designated EHV charges'!$D$11:$D$257),1, COUNTIF(A$4:$A66, 'Annex 2 Designated EHV charges'!$D$11:$D$257)), 0)),"")</f>
        <v>617</v>
      </c>
      <c r="B67" s="91">
        <f>IF($A67="","",VLOOKUP($A67,'Annex 2 Designated EHV charges'!$D:$O,2,0))</f>
        <v>617</v>
      </c>
      <c r="C67" s="92">
        <f>IF($A67="","",VLOOKUP($A67,'Annex 2 Designated EHV charges'!$D:$O,3,0))</f>
        <v>1300060673489</v>
      </c>
      <c r="D67" s="91" t="str">
        <f>IF($A67="","",VLOOKUP($A67,'Annex 2 Designated EHV charges'!$D:$O,4,0))</f>
        <v>Stanlow STOR</v>
      </c>
      <c r="E67" s="93">
        <f>IFERROR(IF(VLOOKUP($A67,'Annex 2 Designated EHV charges'!$D:$O,10,FALSE)=0,"",VLOOKUP($A67,'Annex 2 Designated EHV charges'!$D:$O,10,FALSE)),"")</f>
        <v>-0.29199999999999998</v>
      </c>
      <c r="F67" s="94">
        <f>IFERROR(IF(VLOOKUP($A67,'Annex 2 Designated EHV charges'!$D:$O,11,FALSE)=0,"",VLOOKUP($A67,'Annex 2 Designated EHV charges'!$D:$O,11,FALSE)),"")</f>
        <v>3834.49</v>
      </c>
      <c r="G67" s="95">
        <f>IFERROR(IF(VLOOKUP($A67,'Annex 2 Designated EHV charges'!$D:$O,12,FALSE)=0,"",VLOOKUP($A67,'Annex 2 Designated EHV charges'!$D:$O,12,FALSE)),"")</f>
        <v>0.05</v>
      </c>
      <c r="H67" s="95">
        <f>IFERROR(IF(VLOOKUP($A67,'Annex 2 Designated EHV charges'!$D:$P,13,FALSE)=0,"",VLOOKUP($A67,'Annex 2 Designated EHV charges'!$D:$P,13,FALSE)),"")</f>
        <v>0.05</v>
      </c>
      <c r="I67" s="227"/>
    </row>
    <row r="68" spans="1:9" ht="12.75" customHeight="1" x14ac:dyDescent="0.2">
      <c r="A68" s="92">
        <f t="array" ref="A68">IFERROR(INDEX('Annex 2 Designated EHV charges'!$D$11:$D$257, MATCH(0, IF(ISBLANK('Annex 2 Designated EHV charges'!$D$11:$D$257),1, COUNTIF(A$4:$A67, 'Annex 2 Designated EHV charges'!$D$11:$D$257)), 0)),"")</f>
        <v>698</v>
      </c>
      <c r="B68" s="91">
        <f>IF($A68="","",VLOOKUP($A68,'Annex 2 Designated EHV charges'!$D:$O,2,0))</f>
        <v>698</v>
      </c>
      <c r="C68" s="92">
        <f>IF($A68="","",VLOOKUP($A68,'Annex 2 Designated EHV charges'!$D:$O,3,0))</f>
        <v>1300051694827</v>
      </c>
      <c r="D68" s="91" t="str">
        <f>IF($A68="","",VLOOKUP($A68,'Annex 2 Designated EHV charges'!$D:$O,4,0))</f>
        <v>PG Winnington</v>
      </c>
      <c r="E68" s="93" t="str">
        <f>IFERROR(IF(VLOOKUP($A68,'Annex 2 Designated EHV charges'!$D:$O,10,FALSE)=0,"",VLOOKUP($A68,'Annex 2 Designated EHV charges'!$D:$O,10,FALSE)),"")</f>
        <v>-</v>
      </c>
      <c r="F68" s="94">
        <f>IFERROR(IF(VLOOKUP($A68,'Annex 2 Designated EHV charges'!$D:$O,11,FALSE)=0,"",VLOOKUP($A68,'Annex 2 Designated EHV charges'!$D:$O,11,FALSE)),"")</f>
        <v>6000.09</v>
      </c>
      <c r="G68" s="95">
        <f>IFERROR(IF(VLOOKUP($A68,'Annex 2 Designated EHV charges'!$D:$O,12,FALSE)=0,"",VLOOKUP($A68,'Annex 2 Designated EHV charges'!$D:$O,12,FALSE)),"")</f>
        <v>0.05</v>
      </c>
      <c r="H68" s="95">
        <f>IFERROR(IF(VLOOKUP($A68,'Annex 2 Designated EHV charges'!$D:$P,13,FALSE)=0,"",VLOOKUP($A68,'Annex 2 Designated EHV charges'!$D:$P,13,FALSE)),"")</f>
        <v>0.05</v>
      </c>
      <c r="I68" s="227"/>
    </row>
    <row r="69" spans="1:9" ht="12.75" customHeight="1" x14ac:dyDescent="0.2">
      <c r="A69" s="92">
        <f t="array" ref="A69">IFERROR(INDEX('Annex 2 Designated EHV charges'!$D$11:$D$257, MATCH(0, IF(ISBLANK('Annex 2 Designated EHV charges'!$D$11:$D$257),1, COUNTIF(A$4:$A68, 'Annex 2 Designated EHV charges'!$D$11:$D$257)), 0)),"")</f>
        <v>623</v>
      </c>
      <c r="B69" s="91">
        <f>IF($A69="","",VLOOKUP($A69,'Annex 2 Designated EHV charges'!$D:$O,2,0))</f>
        <v>623</v>
      </c>
      <c r="C69" s="92">
        <f>IF($A69="","",VLOOKUP($A69,'Annex 2 Designated EHV charges'!$D:$O,3,0))</f>
        <v>1300060805621</v>
      </c>
      <c r="D69" s="91" t="str">
        <f>IF($A69="","",VLOOKUP($A69,'Annex 2 Designated EHV charges'!$D:$O,4,0))</f>
        <v>Griffiths Road STOR (Northwich Power)</v>
      </c>
      <c r="E69" s="93">
        <f>IFERROR(IF(VLOOKUP($A69,'Annex 2 Designated EHV charges'!$D:$O,10,FALSE)=0,"",VLOOKUP($A69,'Annex 2 Designated EHV charges'!$D:$O,10,FALSE)),"")</f>
        <v>-0.498</v>
      </c>
      <c r="F69" s="94">
        <f>IFERROR(IF(VLOOKUP($A69,'Annex 2 Designated EHV charges'!$D:$O,11,FALSE)=0,"",VLOOKUP($A69,'Annex 2 Designated EHV charges'!$D:$O,11,FALSE)),"")</f>
        <v>8483.02</v>
      </c>
      <c r="G69" s="95">
        <f>IFERROR(IF(VLOOKUP($A69,'Annex 2 Designated EHV charges'!$D:$O,12,FALSE)=0,"",VLOOKUP($A69,'Annex 2 Designated EHV charges'!$D:$O,12,FALSE)),"")</f>
        <v>0.05</v>
      </c>
      <c r="H69" s="95">
        <f>IFERROR(IF(VLOOKUP($A69,'Annex 2 Designated EHV charges'!$D:$P,13,FALSE)=0,"",VLOOKUP($A69,'Annex 2 Designated EHV charges'!$D:$P,13,FALSE)),"")</f>
        <v>0.05</v>
      </c>
      <c r="I69" s="227"/>
    </row>
    <row r="70" spans="1:9" ht="12.75" customHeight="1" x14ac:dyDescent="0.2">
      <c r="A70" s="92">
        <f t="array" ref="A70">IFERROR(INDEX('Annex 2 Designated EHV charges'!$D$11:$D$257, MATCH(0, IF(ISBLANK('Annex 2 Designated EHV charges'!$D$11:$D$257),1, COUNTIF(A$4:$A69, 'Annex 2 Designated EHV charges'!$D$11:$D$257)), 0)),"")</f>
        <v>624</v>
      </c>
      <c r="B70" s="91">
        <f>IF($A70="","",VLOOKUP($A70,'Annex 2 Designated EHV charges'!$D:$O,2,0))</f>
        <v>624</v>
      </c>
      <c r="C70" s="92">
        <f>IF($A70="","",VLOOKUP($A70,'Annex 2 Designated EHV charges'!$D:$O,3,0))</f>
        <v>1300060805570</v>
      </c>
      <c r="D70" s="91" t="str">
        <f>IF($A70="","",VLOOKUP($A70,'Annex 2 Designated EHV charges'!$D:$O,4,0))</f>
        <v>Warrington Power- Slutchers lane</v>
      </c>
      <c r="E70" s="93" t="str">
        <f>IFERROR(IF(VLOOKUP($A70,'Annex 2 Designated EHV charges'!$D:$O,10,FALSE)=0,"",VLOOKUP($A70,'Annex 2 Designated EHV charges'!$D:$O,10,FALSE)),"")</f>
        <v>-</v>
      </c>
      <c r="F70" s="94">
        <f>IFERROR(IF(VLOOKUP($A70,'Annex 2 Designated EHV charges'!$D:$O,11,FALSE)=0,"",VLOOKUP($A70,'Annex 2 Designated EHV charges'!$D:$O,11,FALSE)),"")</f>
        <v>6372.71</v>
      </c>
      <c r="G70" s="95">
        <f>IFERROR(IF(VLOOKUP($A70,'Annex 2 Designated EHV charges'!$D:$O,12,FALSE)=0,"",VLOOKUP($A70,'Annex 2 Designated EHV charges'!$D:$O,12,FALSE)),"")</f>
        <v>0.05</v>
      </c>
      <c r="H70" s="95">
        <f>IFERROR(IF(VLOOKUP($A70,'Annex 2 Designated EHV charges'!$D:$P,13,FALSE)=0,"",VLOOKUP($A70,'Annex 2 Designated EHV charges'!$D:$P,13,FALSE)),"")</f>
        <v>0.05</v>
      </c>
      <c r="I70" s="227"/>
    </row>
    <row r="71" spans="1:9" ht="12.75" customHeight="1" x14ac:dyDescent="0.2">
      <c r="A71" s="92">
        <f t="array" ref="A71">IFERROR(INDEX('Annex 2 Designated EHV charges'!$D$11:$D$257, MATCH(0, IF(ISBLANK('Annex 2 Designated EHV charges'!$D$11:$D$257),1, COUNTIF(A$4:$A70, 'Annex 2 Designated EHV charges'!$D$11:$D$257)), 0)),"")</f>
        <v>626</v>
      </c>
      <c r="B71" s="91">
        <f>IF($A71="","",VLOOKUP($A71,'Annex 2 Designated EHV charges'!$D:$O,2,0))</f>
        <v>626</v>
      </c>
      <c r="C71" s="92">
        <f>IF($A71="","",VLOOKUP($A71,'Annex 2 Designated EHV charges'!$D:$O,3,0))</f>
        <v>1300060818602</v>
      </c>
      <c r="D71" s="91" t="str">
        <f>IF($A71="","",VLOOKUP($A71,'Annex 2 Designated EHV charges'!$D:$O,4,0))</f>
        <v>Latchford Lane Gas STOR</v>
      </c>
      <c r="E71" s="93" t="str">
        <f>IFERROR(IF(VLOOKUP($A71,'Annex 2 Designated EHV charges'!$D:$O,10,FALSE)=0,"",VLOOKUP($A71,'Annex 2 Designated EHV charges'!$D:$O,10,FALSE)),"")</f>
        <v>-</v>
      </c>
      <c r="F71" s="94">
        <f>IFERROR(IF(VLOOKUP($A71,'Annex 2 Designated EHV charges'!$D:$O,11,FALSE)=0,"",VLOOKUP($A71,'Annex 2 Designated EHV charges'!$D:$O,11,FALSE)),"")</f>
        <v>1880.43</v>
      </c>
      <c r="G71" s="95">
        <f>IFERROR(IF(VLOOKUP($A71,'Annex 2 Designated EHV charges'!$D:$O,12,FALSE)=0,"",VLOOKUP($A71,'Annex 2 Designated EHV charges'!$D:$O,12,FALSE)),"")</f>
        <v>0.05</v>
      </c>
      <c r="H71" s="95">
        <f>IFERROR(IF(VLOOKUP($A71,'Annex 2 Designated EHV charges'!$D:$P,13,FALSE)=0,"",VLOOKUP($A71,'Annex 2 Designated EHV charges'!$D:$P,13,FALSE)),"")</f>
        <v>0.05</v>
      </c>
      <c r="I71" s="227"/>
    </row>
    <row r="72" spans="1:9" ht="12.75" customHeight="1" x14ac:dyDescent="0.2">
      <c r="A72" s="92" t="str">
        <f t="array" ref="A72">IFERROR(INDEX('Annex 2 Designated EHV charges'!$D$11:$D$257, MATCH(0, IF(ISBLANK('Annex 2 Designated EHV charges'!$D$11:$D$257),1, COUNTIF(A$4:$A71, 'Annex 2 Designated EHV charges'!$D$11:$D$257)), 0)),"")</f>
        <v>X10</v>
      </c>
      <c r="B72" s="91" t="str">
        <f>IF($A72="","",VLOOKUP($A72,'Annex 2 Designated EHV charges'!$D:$O,2,0))</f>
        <v>MSID 7414</v>
      </c>
      <c r="C72" s="92" t="str">
        <f>IF($A72="","",VLOOKUP($A72,'Annex 2 Designated EHV charges'!$D:$O,3,0))</f>
        <v>MSID 7414</v>
      </c>
      <c r="D72" s="91" t="str">
        <f>IF($A72="","",VLOOKUP($A72,'Annex 2 Designated EHV charges'!$D:$O,4,0))</f>
        <v>ERF Way STOR</v>
      </c>
      <c r="E72" s="93">
        <f>IFERROR(IF(VLOOKUP($A72,'Annex 2 Designated EHV charges'!$D:$O,10,FALSE)=0,"",VLOOKUP($A72,'Annex 2 Designated EHV charges'!$D:$O,10,FALSE)),"")</f>
        <v>-0.20300000000000001</v>
      </c>
      <c r="F72" s="94">
        <f>IFERROR(IF(VLOOKUP($A72,'Annex 2 Designated EHV charges'!$D:$O,11,FALSE)=0,"",VLOOKUP($A72,'Annex 2 Designated EHV charges'!$D:$O,11,FALSE)),"")</f>
        <v>2437.5300000000002</v>
      </c>
      <c r="G72" s="95">
        <f>IFERROR(IF(VLOOKUP($A72,'Annex 2 Designated EHV charges'!$D:$O,12,FALSE)=0,"",VLOOKUP($A72,'Annex 2 Designated EHV charges'!$D:$O,12,FALSE)),"")</f>
        <v>0.05</v>
      </c>
      <c r="H72" s="95">
        <f>IFERROR(IF(VLOOKUP($A72,'Annex 2 Designated EHV charges'!$D:$P,13,FALSE)=0,"",VLOOKUP($A72,'Annex 2 Designated EHV charges'!$D:$P,13,FALSE)),"")</f>
        <v>0.05</v>
      </c>
      <c r="I72" s="235" t="str">
        <f>C72</f>
        <v>MSID 7414</v>
      </c>
    </row>
    <row r="73" spans="1:9" ht="12.75" customHeight="1" x14ac:dyDescent="0.2">
      <c r="A73" s="92">
        <f t="array" ref="A73">IFERROR(INDEX('Annex 2 Designated EHV charges'!$D$11:$D$257, MATCH(0, IF(ISBLANK('Annex 2 Designated EHV charges'!$D$11:$D$257),1, COUNTIF(A$4:$A72, 'Annex 2 Designated EHV charges'!$D$11:$D$257)), 0)),"")</f>
        <v>632</v>
      </c>
      <c r="B73" s="91">
        <f>IF($A73="","",VLOOKUP($A73,'Annex 2 Designated EHV charges'!$D:$O,2,0))</f>
        <v>632</v>
      </c>
      <c r="C73" s="92">
        <f>IF($A73="","",VLOOKUP($A73,'Annex 2 Designated EHV charges'!$D:$O,3,0))</f>
        <v>1300060928388</v>
      </c>
      <c r="D73" s="91" t="str">
        <f>IF($A73="","",VLOOKUP($A73,'Annex 2 Designated EHV charges'!$D:$O,4,0))</f>
        <v>Hooton Bio Mass</v>
      </c>
      <c r="E73" s="93" t="str">
        <f>IFERROR(IF(VLOOKUP($A73,'Annex 2 Designated EHV charges'!$D:$O,10,FALSE)=0,"",VLOOKUP($A73,'Annex 2 Designated EHV charges'!$D:$O,10,FALSE)),"")</f>
        <v>-</v>
      </c>
      <c r="F73" s="94">
        <f>IFERROR(IF(VLOOKUP($A73,'Annex 2 Designated EHV charges'!$D:$O,11,FALSE)=0,"",VLOOKUP($A73,'Annex 2 Designated EHV charges'!$D:$O,11,FALSE)),"")</f>
        <v>7203.78</v>
      </c>
      <c r="G73" s="95">
        <f>IFERROR(IF(VLOOKUP($A73,'Annex 2 Designated EHV charges'!$D:$O,12,FALSE)=0,"",VLOOKUP($A73,'Annex 2 Designated EHV charges'!$D:$O,12,FALSE)),"")</f>
        <v>0.05</v>
      </c>
      <c r="H73" s="95">
        <f>IFERROR(IF(VLOOKUP($A73,'Annex 2 Designated EHV charges'!$D:$P,13,FALSE)=0,"",VLOOKUP($A73,'Annex 2 Designated EHV charges'!$D:$P,13,FALSE)),"")</f>
        <v>0.05</v>
      </c>
      <c r="I73" s="227"/>
    </row>
    <row r="74" spans="1:9" ht="12.75" customHeight="1" x14ac:dyDescent="0.2">
      <c r="A74" s="92">
        <f t="array" ref="A74">IFERROR(INDEX('Annex 2 Designated EHV charges'!$D$11:$D$257, MATCH(0, IF(ISBLANK('Annex 2 Designated EHV charges'!$D$11:$D$257),1, COUNTIF(A$4:$A73, 'Annex 2 Designated EHV charges'!$D$11:$D$257)), 0)),"")</f>
        <v>633</v>
      </c>
      <c r="B74" s="91">
        <f>IF($A74="","",VLOOKUP($A74,'Annex 2 Designated EHV charges'!$D:$O,2,0))</f>
        <v>633</v>
      </c>
      <c r="C74" s="92">
        <f>IF($A74="","",VLOOKUP($A74,'Annex 2 Designated EHV charges'!$D:$O,3,0))</f>
        <v>1300060901952</v>
      </c>
      <c r="D74" s="91" t="str">
        <f>IF($A74="","",VLOOKUP($A74,'Annex 2 Designated EHV charges'!$D:$O,4,0))</f>
        <v>Alexandra Park</v>
      </c>
      <c r="E74" s="93" t="str">
        <f>IFERROR(IF(VLOOKUP($A74,'Annex 2 Designated EHV charges'!$D:$O,10,FALSE)=0,"",VLOOKUP($A74,'Annex 2 Designated EHV charges'!$D:$O,10,FALSE)),"")</f>
        <v>-</v>
      </c>
      <c r="F74" s="94">
        <f>IFERROR(IF(VLOOKUP($A74,'Annex 2 Designated EHV charges'!$D:$O,11,FALSE)=0,"",VLOOKUP($A74,'Annex 2 Designated EHV charges'!$D:$O,11,FALSE)),"")</f>
        <v>4022.51</v>
      </c>
      <c r="G74" s="95">
        <f>IFERROR(IF(VLOOKUP($A74,'Annex 2 Designated EHV charges'!$D:$O,12,FALSE)=0,"",VLOOKUP($A74,'Annex 2 Designated EHV charges'!$D:$O,12,FALSE)),"")</f>
        <v>0.05</v>
      </c>
      <c r="H74" s="95">
        <f>IFERROR(IF(VLOOKUP($A74,'Annex 2 Designated EHV charges'!$D:$P,13,FALSE)=0,"",VLOOKUP($A74,'Annex 2 Designated EHV charges'!$D:$P,13,FALSE)),"")</f>
        <v>0.05</v>
      </c>
      <c r="I74" s="227"/>
    </row>
    <row r="75" spans="1:9" ht="12.75" customHeight="1" x14ac:dyDescent="0.2">
      <c r="A75" s="92">
        <f t="array" ref="A75">IFERROR(INDEX('Annex 2 Designated EHV charges'!$D$11:$D$257, MATCH(0, IF(ISBLANK('Annex 2 Designated EHV charges'!$D$11:$D$257),1, COUNTIF(A$4:$A74, 'Annex 2 Designated EHV charges'!$D$11:$D$257)), 0)),"")</f>
        <v>691</v>
      </c>
      <c r="B75" s="91">
        <f>IF($A75="","",VLOOKUP($A75,'Annex 2 Designated EHV charges'!$D:$O,2,0))</f>
        <v>691</v>
      </c>
      <c r="C75" s="92">
        <f>IF($A75="","",VLOOKUP($A75,'Annex 2 Designated EHV charges'!$D:$O,3,0))</f>
        <v>1300060208518</v>
      </c>
      <c r="D75" s="91" t="str">
        <f>IF($A75="","",VLOOKUP($A75,'Annex 2 Designated EHV charges'!$D:$O,4,0))</f>
        <v>Network Rail (Crewe)</v>
      </c>
      <c r="E75" s="93" t="str">
        <f>IFERROR(IF(VLOOKUP($A75,'Annex 2 Designated EHV charges'!$D:$O,10,FALSE)=0,"",VLOOKUP($A75,'Annex 2 Designated EHV charges'!$D:$O,10,FALSE)),"")</f>
        <v>-</v>
      </c>
      <c r="F75" s="94">
        <f>IFERROR(IF(VLOOKUP($A75,'Annex 2 Designated EHV charges'!$D:$O,11,FALSE)=0,"",VLOOKUP($A75,'Annex 2 Designated EHV charges'!$D:$O,11,FALSE)),"")</f>
        <v>3497.47</v>
      </c>
      <c r="G75" s="95">
        <f>IFERROR(IF(VLOOKUP($A75,'Annex 2 Designated EHV charges'!$D:$O,12,FALSE)=0,"",VLOOKUP($A75,'Annex 2 Designated EHV charges'!$D:$O,12,FALSE)),"")</f>
        <v>0.05</v>
      </c>
      <c r="H75" s="95">
        <f>IFERROR(IF(VLOOKUP($A75,'Annex 2 Designated EHV charges'!$D:$P,13,FALSE)=0,"",VLOOKUP($A75,'Annex 2 Designated EHV charges'!$D:$P,13,FALSE)),"")</f>
        <v>0.05</v>
      </c>
      <c r="I75" s="227"/>
    </row>
    <row r="76" spans="1:9" ht="12.75" customHeight="1" x14ac:dyDescent="0.2">
      <c r="A76" s="92" t="str">
        <f t="array" ref="A76">IFERROR(INDEX('Annex 2 Designated EHV charges'!$D$11:$D$257, MATCH(0, IF(ISBLANK('Annex 2 Designated EHV charges'!$D$11:$D$257),1, COUNTIF(A$4:$A75, 'Annex 2 Designated EHV charges'!$D$11:$D$257)), 0)),"")</f>
        <v>X02</v>
      </c>
      <c r="B76" s="91" t="str">
        <f>IF($A76="","",VLOOKUP($A76,'Annex 2 Designated EHV charges'!$D:$O,2,0))</f>
        <v>MSID 4532/33</v>
      </c>
      <c r="C76" s="92" t="str">
        <f>IF($A76="","",VLOOKUP($A76,'Annex 2 Designated EHV charges'!$D:$O,3,0))</f>
        <v>MSID 4532/33</v>
      </c>
      <c r="D76" s="91" t="str">
        <f>IF($A76="","",VLOOKUP($A76,'Annex 2 Designated EHV charges'!$D:$O,4,0))</f>
        <v>Dolgarrog PS</v>
      </c>
      <c r="E76" s="93" t="str">
        <f>IFERROR(IF(VLOOKUP($A76,'Annex 2 Designated EHV charges'!$D:$O,10,FALSE)=0,"",VLOOKUP($A76,'Annex 2 Designated EHV charges'!$D:$O,10,FALSE)),"")</f>
        <v>-</v>
      </c>
      <c r="F76" s="94" t="str">
        <f>IFERROR(IF(VLOOKUP($A76,'Annex 2 Designated EHV charges'!$D:$O,11,FALSE)=0,"",VLOOKUP($A76,'Annex 2 Designated EHV charges'!$D:$O,11,FALSE)),"")</f>
        <v>-</v>
      </c>
      <c r="G76" s="95">
        <f>IFERROR(IF(VLOOKUP($A76,'Annex 2 Designated EHV charges'!$D:$O,12,FALSE)=0,"",VLOOKUP($A76,'Annex 2 Designated EHV charges'!$D:$O,12,FALSE)),"")</f>
        <v>0.05</v>
      </c>
      <c r="H76" s="95">
        <f>IFERROR(IF(VLOOKUP($A76,'Annex 2 Designated EHV charges'!$D:$P,13,FALSE)=0,"",VLOOKUP($A76,'Annex 2 Designated EHV charges'!$D:$P,13,FALSE)),"")</f>
        <v>0.05</v>
      </c>
      <c r="I76" s="235" t="str">
        <f>C76</f>
        <v>MSID 4532/33</v>
      </c>
    </row>
    <row r="77" spans="1:9" ht="12.75" customHeight="1" x14ac:dyDescent="0.2">
      <c r="A77" s="92" t="str">
        <f t="array" ref="A77">IFERROR(INDEX('Annex 2 Designated EHV charges'!$D$11:$D$257, MATCH(0, IF(ISBLANK('Annex 2 Designated EHV charges'!$D$11:$D$257),1, COUNTIF(A$4:$A76, 'Annex 2 Designated EHV charges'!$D$11:$D$257)), 0)),"")</f>
        <v>X01</v>
      </c>
      <c r="B77" s="91" t="str">
        <f>IF($A77="","",VLOOKUP($A77,'Annex 2 Designated EHV charges'!$D:$O,2,0))</f>
        <v>MSID 7203</v>
      </c>
      <c r="C77" s="92" t="str">
        <f>IF($A77="","",VLOOKUP($A77,'Annex 2 Designated EHV charges'!$D:$O,3,0))</f>
        <v>MSID 7203</v>
      </c>
      <c r="D77" s="91" t="str">
        <f>IF($A77="","",VLOOKUP($A77,'Annex 2 Designated EHV charges'!$D:$O,4,0))</f>
        <v>Burbo Bank</v>
      </c>
      <c r="E77" s="93" t="str">
        <f>IFERROR(IF(VLOOKUP($A77,'Annex 2 Designated EHV charges'!$D:$O,10,FALSE)=0,"",VLOOKUP($A77,'Annex 2 Designated EHV charges'!$D:$O,10,FALSE)),"")</f>
        <v>-</v>
      </c>
      <c r="F77" s="94" t="str">
        <f>IFERROR(IF(VLOOKUP($A77,'Annex 2 Designated EHV charges'!$D:$O,11,FALSE)=0,"",VLOOKUP($A77,'Annex 2 Designated EHV charges'!$D:$O,11,FALSE)),"")</f>
        <v>-</v>
      </c>
      <c r="G77" s="95" t="str">
        <f>IFERROR(IF(VLOOKUP($A77,'Annex 2 Designated EHV charges'!$D:$O,12,FALSE)=0,"",VLOOKUP($A77,'Annex 2 Designated EHV charges'!$D:$O,12,FALSE)),"")</f>
        <v>-</v>
      </c>
      <c r="H77" s="95" t="str">
        <f>IFERROR(IF(VLOOKUP($A77,'Annex 2 Designated EHV charges'!$D:$P,13,FALSE)=0,"",VLOOKUP($A77,'Annex 2 Designated EHV charges'!$D:$P,13,FALSE)),"")</f>
        <v>-</v>
      </c>
      <c r="I77" s="235" t="str">
        <f t="shared" ref="I77:I81" si="0">C77</f>
        <v>MSID 7203</v>
      </c>
    </row>
    <row r="78" spans="1:9" ht="12.75" customHeight="1" x14ac:dyDescent="0.2">
      <c r="A78" s="92" t="str">
        <f t="array" ref="A78">IFERROR(INDEX('Annex 2 Designated EHV charges'!$D$11:$D$257, MATCH(0, IF(ISBLANK('Annex 2 Designated EHV charges'!$D$11:$D$257),1, COUNTIF(A$4:$A77, 'Annex 2 Designated EHV charges'!$D$11:$D$257)), 0)),"")</f>
        <v>X09</v>
      </c>
      <c r="B78" s="91" t="str">
        <f>IF($A78="","",VLOOKUP($A78,'Annex 2 Designated EHV charges'!$D:$O,2,0))</f>
        <v>MSID 7382/3/4</v>
      </c>
      <c r="C78" s="92" t="str">
        <f>IF($A78="","",VLOOKUP($A78,'Annex 2 Designated EHV charges'!$D:$O,3,0))</f>
        <v>MSID 7382/3/4</v>
      </c>
      <c r="D78" s="91" t="str">
        <f>IF($A78="","",VLOOKUP($A78,'Annex 2 Designated EHV charges'!$D:$O,4,0))</f>
        <v>Cheshire Power Station</v>
      </c>
      <c r="E78" s="93" t="str">
        <f>IFERROR(IF(VLOOKUP($A78,'Annex 2 Designated EHV charges'!$D:$O,10,FALSE)=0,"",VLOOKUP($A78,'Annex 2 Designated EHV charges'!$D:$O,10,FALSE)),"")</f>
        <v>-</v>
      </c>
      <c r="F78" s="94" t="str">
        <f>IFERROR(IF(VLOOKUP($A78,'Annex 2 Designated EHV charges'!$D:$O,11,FALSE)=0,"",VLOOKUP($A78,'Annex 2 Designated EHV charges'!$D:$O,11,FALSE)),"")</f>
        <v>-</v>
      </c>
      <c r="G78" s="95">
        <f>IFERROR(IF(VLOOKUP($A78,'Annex 2 Designated EHV charges'!$D:$O,12,FALSE)=0,"",VLOOKUP($A78,'Annex 2 Designated EHV charges'!$D:$O,12,FALSE)),"")</f>
        <v>0.05</v>
      </c>
      <c r="H78" s="95">
        <f>IFERROR(IF(VLOOKUP($A78,'Annex 2 Designated EHV charges'!$D:$P,13,FALSE)=0,"",VLOOKUP($A78,'Annex 2 Designated EHV charges'!$D:$P,13,FALSE)),"")</f>
        <v>0.05</v>
      </c>
      <c r="I78" s="235" t="str">
        <f t="shared" si="0"/>
        <v>MSID 7382/3/4</v>
      </c>
    </row>
    <row r="79" spans="1:9" ht="12.75" customHeight="1" x14ac:dyDescent="0.2">
      <c r="A79" s="92" t="str">
        <f t="array" ref="A79">IFERROR(INDEX('Annex 2 Designated EHV charges'!$D$11:$D$257, MATCH(0, IF(ISBLANK('Annex 2 Designated EHV charges'!$D$11:$D$257),1, COUNTIF(A$4:$A78, 'Annex 2 Designated EHV charges'!$D$11:$D$257)), 0)),"")</f>
        <v>X07</v>
      </c>
      <c r="B79" s="91" t="str">
        <f>IF($A79="","",VLOOKUP($A79,'Annex 2 Designated EHV charges'!$D:$O,2,0))</f>
        <v>MSID 7386</v>
      </c>
      <c r="C79" s="92" t="str">
        <f>IF($A79="","",VLOOKUP($A79,'Annex 2 Designated EHV charges'!$D:$O,3,0))</f>
        <v>MSID 7386</v>
      </c>
      <c r="D79" s="91" t="str">
        <f>IF($A79="","",VLOOKUP($A79,'Annex 2 Designated EHV charges'!$D:$O,4,0))</f>
        <v xml:space="preserve">Carnegie Battery Storage </v>
      </c>
      <c r="E79" s="93">
        <f>IFERROR(IF(VLOOKUP($A79,'Annex 2 Designated EHV charges'!$D:$O,10,FALSE)=0,"",VLOOKUP($A79,'Annex 2 Designated EHV charges'!$D:$O,10,FALSE)),"")</f>
        <v>-0.13400000000000001</v>
      </c>
      <c r="F79" s="94" t="str">
        <f>IFERROR(IF(VLOOKUP($A79,'Annex 2 Designated EHV charges'!$D:$O,11,FALSE)=0,"",VLOOKUP($A79,'Annex 2 Designated EHV charges'!$D:$O,11,FALSE)),"")</f>
        <v>-</v>
      </c>
      <c r="G79" s="95">
        <f>IFERROR(IF(VLOOKUP($A79,'Annex 2 Designated EHV charges'!$D:$O,12,FALSE)=0,"",VLOOKUP($A79,'Annex 2 Designated EHV charges'!$D:$O,12,FALSE)),"")</f>
        <v>0.05</v>
      </c>
      <c r="H79" s="95">
        <f>IFERROR(IF(VLOOKUP($A79,'Annex 2 Designated EHV charges'!$D:$P,13,FALSE)=0,"",VLOOKUP($A79,'Annex 2 Designated EHV charges'!$D:$P,13,FALSE)),"")</f>
        <v>0.05</v>
      </c>
      <c r="I79" s="235" t="str">
        <f t="shared" si="0"/>
        <v>MSID 7386</v>
      </c>
    </row>
    <row r="80" spans="1:9" ht="12.75" customHeight="1" x14ac:dyDescent="0.2">
      <c r="A80" s="92" t="str">
        <f t="array" ref="A80">IFERROR(INDEX('Annex 2 Designated EHV charges'!$D$11:$D$257, MATCH(0, IF(ISBLANK('Annex 2 Designated EHV charges'!$D$11:$D$257),1, COUNTIF(A$4:$A79, 'Annex 2 Designated EHV charges'!$D$11:$D$257)), 0)),"")</f>
        <v>X03</v>
      </c>
      <c r="B80" s="91" t="str">
        <f>IF($A80="","",VLOOKUP($A80,'Annex 2 Designated EHV charges'!$D:$O,2,0))</f>
        <v>MSID 6015</v>
      </c>
      <c r="C80" s="92" t="str">
        <f>IF($A80="","",VLOOKUP($A80,'Annex 2 Designated EHV charges'!$D:$O,3,0))</f>
        <v>MSID 6015</v>
      </c>
      <c r="D80" s="91" t="str">
        <f>IF($A80="","",VLOOKUP($A80,'Annex 2 Designated EHV charges'!$D:$O,4,0))</f>
        <v>Maentwrog PS</v>
      </c>
      <c r="E80" s="93">
        <f>IFERROR(IF(VLOOKUP($A80,'Annex 2 Designated EHV charges'!$D:$O,10,FALSE)=0,"",VLOOKUP($A80,'Annex 2 Designated EHV charges'!$D:$O,10,FALSE)),"")</f>
        <v>-0.93100000000000005</v>
      </c>
      <c r="F80" s="94" t="str">
        <f>IFERROR(IF(VLOOKUP($A80,'Annex 2 Designated EHV charges'!$D:$O,11,FALSE)=0,"",VLOOKUP($A80,'Annex 2 Designated EHV charges'!$D:$O,11,FALSE)),"")</f>
        <v>-</v>
      </c>
      <c r="G80" s="95">
        <f>IFERROR(IF(VLOOKUP($A80,'Annex 2 Designated EHV charges'!$D:$O,12,FALSE)=0,"",VLOOKUP($A80,'Annex 2 Designated EHV charges'!$D:$O,12,FALSE)),"")</f>
        <v>0.05</v>
      </c>
      <c r="H80" s="95">
        <f>IFERROR(IF(VLOOKUP($A80,'Annex 2 Designated EHV charges'!$D:$P,13,FALSE)=0,"",VLOOKUP($A80,'Annex 2 Designated EHV charges'!$D:$P,13,FALSE)),"")</f>
        <v>0.05</v>
      </c>
      <c r="I80" s="235" t="str">
        <f t="shared" si="0"/>
        <v>MSID 6015</v>
      </c>
    </row>
    <row r="81" spans="1:9" ht="12.75" customHeight="1" x14ac:dyDescent="0.2">
      <c r="A81" s="92" t="str">
        <f t="array" ref="A81">IFERROR(INDEX('Annex 2 Designated EHV charges'!$D$11:$D$257, MATCH(0, IF(ISBLANK('Annex 2 Designated EHV charges'!$D$11:$D$257),1, COUNTIF(A$4:$A80, 'Annex 2 Designated EHV charges'!$D$11:$D$257)), 0)),"")</f>
        <v>X04</v>
      </c>
      <c r="B81" s="91" t="str">
        <f>IF($A81="","",VLOOKUP($A81,'Annex 2 Designated EHV charges'!$D:$O,2,0))</f>
        <v>MSID 4054</v>
      </c>
      <c r="C81" s="92" t="str">
        <f>IF($A81="","",VLOOKUP($A81,'Annex 2 Designated EHV charges'!$D:$O,3,0))</f>
        <v>MSID 4054</v>
      </c>
      <c r="D81" s="91" t="str">
        <f>IF($A81="","",VLOOKUP($A81,'Annex 2 Designated EHV charges'!$D:$O,4,0))</f>
        <v>Cwm Dyli PS</v>
      </c>
      <c r="E81" s="93">
        <f>IFERROR(IF(VLOOKUP($A81,'Annex 2 Designated EHV charges'!$D:$O,10,FALSE)=0,"",VLOOKUP($A81,'Annex 2 Designated EHV charges'!$D:$O,10,FALSE)),"")</f>
        <v>-0.93100000000000005</v>
      </c>
      <c r="F81" s="94" t="str">
        <f>IFERROR(IF(VLOOKUP($A81,'Annex 2 Designated EHV charges'!$D:$O,11,FALSE)=0,"",VLOOKUP($A81,'Annex 2 Designated EHV charges'!$D:$O,11,FALSE)),"")</f>
        <v>-</v>
      </c>
      <c r="G81" s="95">
        <f>IFERROR(IF(VLOOKUP($A81,'Annex 2 Designated EHV charges'!$D:$O,12,FALSE)=0,"",VLOOKUP($A81,'Annex 2 Designated EHV charges'!$D:$O,12,FALSE)),"")</f>
        <v>0.05</v>
      </c>
      <c r="H81" s="95">
        <f>IFERROR(IF(VLOOKUP($A81,'Annex 2 Designated EHV charges'!$D:$P,13,FALSE)=0,"",VLOOKUP($A81,'Annex 2 Designated EHV charges'!$D:$P,13,FALSE)),"")</f>
        <v>0.05</v>
      </c>
      <c r="I81" s="235" t="str">
        <f t="shared" si="0"/>
        <v>MSID 4054</v>
      </c>
    </row>
    <row r="82" spans="1:9" ht="12.75" customHeight="1" x14ac:dyDescent="0.2">
      <c r="A82" s="92">
        <f t="array" ref="A82">IFERROR(INDEX('Annex 2 Designated EHV charges'!$D$11:$D$257, MATCH(0, IF(ISBLANK('Annex 2 Designated EHV charges'!$D$11:$D$257),1, COUNTIF(A$4:$A81, 'Annex 2 Designated EHV charges'!$D$11:$D$257)), 0)),"")</f>
        <v>709</v>
      </c>
      <c r="B82" s="91">
        <f>IF($A82="","",VLOOKUP($A82,'Annex 2 Designated EHV charges'!$D:$O,2,0))</f>
        <v>709</v>
      </c>
      <c r="C82" s="92">
        <f>IF($A82="","",VLOOKUP($A82,'Annex 2 Designated EHV charges'!$D:$O,3,0))</f>
        <v>1300061628593</v>
      </c>
      <c r="D82" s="91" t="str">
        <f>IF($A82="","",VLOOKUP($A82,'Annex 2 Designated EHV charges'!$D:$O,4,0))</f>
        <v>Chiron Vaccines Ltd</v>
      </c>
      <c r="E82" s="93" t="str">
        <f>IFERROR(IF(VLOOKUP($A82,'Annex 2 Designated EHV charges'!$D:$O,10,FALSE)=0,"",VLOOKUP($A82,'Annex 2 Designated EHV charges'!$D:$O,10,FALSE)),"")</f>
        <v>-</v>
      </c>
      <c r="F82" s="94">
        <f>IFERROR(IF(VLOOKUP($A82,'Annex 2 Designated EHV charges'!$D:$O,11,FALSE)=0,"",VLOOKUP($A82,'Annex 2 Designated EHV charges'!$D:$O,11,FALSE)),"")</f>
        <v>23.56</v>
      </c>
      <c r="G82" s="95">
        <f>IFERROR(IF(VLOOKUP($A82,'Annex 2 Designated EHV charges'!$D:$O,12,FALSE)=0,"",VLOOKUP($A82,'Annex 2 Designated EHV charges'!$D:$O,12,FALSE)),"")</f>
        <v>0.05</v>
      </c>
      <c r="H82" s="95">
        <f>IFERROR(IF(VLOOKUP($A82,'Annex 2 Designated EHV charges'!$D:$P,13,FALSE)=0,"",VLOOKUP($A82,'Annex 2 Designated EHV charges'!$D:$P,13,FALSE)),"")</f>
        <v>0.05</v>
      </c>
      <c r="I82" s="235"/>
    </row>
    <row r="83" spans="1:9" ht="12.75" customHeight="1" x14ac:dyDescent="0.2">
      <c r="A83" s="92">
        <f t="array" ref="A83">IFERROR(INDEX('Annex 2 Designated EHV charges'!$D$11:$D$257, MATCH(0, IF(ISBLANK('Annex 2 Designated EHV charges'!$D$11:$D$257),1, COUNTIF(A$4:$A82, 'Annex 2 Designated EHV charges'!$D$11:$D$257)), 0)),"")</f>
        <v>725</v>
      </c>
      <c r="B83" s="91">
        <f>IF($A83="","",VLOOKUP($A83,'Annex 2 Designated EHV charges'!$D:$O,2,0))</f>
        <v>725</v>
      </c>
      <c r="C83" s="92">
        <f>IF($A83="","",VLOOKUP($A83,'Annex 2 Designated EHV charges'!$D:$O,3,0))</f>
        <v>1300060729565</v>
      </c>
      <c r="D83" s="91" t="str">
        <f>IF($A83="","",VLOOKUP($A83,'Annex 2 Designated EHV charges'!$D:$O,4,0))</f>
        <v>UU Water Plc - Sutton Hall</v>
      </c>
      <c r="E83" s="93" t="str">
        <f>IFERROR(IF(VLOOKUP($A83,'Annex 2 Designated EHV charges'!$D:$O,10,FALSE)=0,"",VLOOKUP($A83,'Annex 2 Designated EHV charges'!$D:$O,10,FALSE)),"")</f>
        <v>-</v>
      </c>
      <c r="F83" s="94">
        <f>IFERROR(IF(VLOOKUP($A83,'Annex 2 Designated EHV charges'!$D:$O,11,FALSE)=0,"",VLOOKUP($A83,'Annex 2 Designated EHV charges'!$D:$O,11,FALSE)),"")</f>
        <v>90.93</v>
      </c>
      <c r="G83" s="95">
        <f>IFERROR(IF(VLOOKUP($A83,'Annex 2 Designated EHV charges'!$D:$O,12,FALSE)=0,"",VLOOKUP($A83,'Annex 2 Designated EHV charges'!$D:$O,12,FALSE)),"")</f>
        <v>0.05</v>
      </c>
      <c r="H83" s="95">
        <f>IFERROR(IF(VLOOKUP($A83,'Annex 2 Designated EHV charges'!$D:$P,13,FALSE)=0,"",VLOOKUP($A83,'Annex 2 Designated EHV charges'!$D:$P,13,FALSE)),"")</f>
        <v>0.05</v>
      </c>
      <c r="I83" s="235"/>
    </row>
    <row r="84" spans="1:9" ht="12.75" customHeight="1" x14ac:dyDescent="0.2">
      <c r="A84" s="92">
        <f t="array" ref="A84">IFERROR(INDEX('Annex 2 Designated EHV charges'!$D$11:$D$257, MATCH(0, IF(ISBLANK('Annex 2 Designated EHV charges'!$D$11:$D$257),1, COUNTIF(A$4:$A83, 'Annex 2 Designated EHV charges'!$D$11:$D$257)), 0)),"")</f>
        <v>700</v>
      </c>
      <c r="B84" s="91">
        <f>IF($A84="","",VLOOKUP($A84,'Annex 2 Designated EHV charges'!$D:$O,2,0))</f>
        <v>700</v>
      </c>
      <c r="C84" s="92">
        <f>IF($A84="","",VLOOKUP($A84,'Annex 2 Designated EHV charges'!$D:$O,3,0))</f>
        <v>1300060416993</v>
      </c>
      <c r="D84" s="91" t="str">
        <f>IF($A84="","",VLOOKUP($A84,'Annex 2 Designated EHV charges'!$D:$O,4,0))</f>
        <v>Bentley Motor Cars Ltd</v>
      </c>
      <c r="E84" s="93">
        <f>IFERROR(IF(VLOOKUP($A84,'Annex 2 Designated EHV charges'!$D:$O,10,FALSE)=0,"",VLOOKUP($A84,'Annex 2 Designated EHV charges'!$D:$O,10,FALSE)),"")</f>
        <v>-0.59499999999999997</v>
      </c>
      <c r="F84" s="94">
        <f>IFERROR(IF(VLOOKUP($A84,'Annex 2 Designated EHV charges'!$D:$O,11,FALSE)=0,"",VLOOKUP($A84,'Annex 2 Designated EHV charges'!$D:$O,11,FALSE)),"")</f>
        <v>137.99</v>
      </c>
      <c r="G84" s="95">
        <f>IFERROR(IF(VLOOKUP($A84,'Annex 2 Designated EHV charges'!$D:$O,12,FALSE)=0,"",VLOOKUP($A84,'Annex 2 Designated EHV charges'!$D:$O,12,FALSE)),"")</f>
        <v>0.05</v>
      </c>
      <c r="H84" s="95">
        <f>IFERROR(IF(VLOOKUP($A84,'Annex 2 Designated EHV charges'!$D:$P,13,FALSE)=0,"",VLOOKUP($A84,'Annex 2 Designated EHV charges'!$D:$P,13,FALSE)),"")</f>
        <v>0.05</v>
      </c>
      <c r="I84" s="227"/>
    </row>
    <row r="85" spans="1:9" ht="12.75" customHeight="1" x14ac:dyDescent="0.2">
      <c r="A85" s="92">
        <f t="array" ref="A85">IFERROR(INDEX('Annex 2 Designated EHV charges'!$D$11:$D$257, MATCH(0, IF(ISBLANK('Annex 2 Designated EHV charges'!$D$11:$D$257),1, COUNTIF(A$4:$A84, 'Annex 2 Designated EHV charges'!$D$11:$D$257)), 0)),"")</f>
        <v>705</v>
      </c>
      <c r="B85" s="91">
        <f>IF($A85="","",VLOOKUP($A85,'Annex 2 Designated EHV charges'!$D:$O,2,0))</f>
        <v>705</v>
      </c>
      <c r="C85" s="92">
        <f>IF($A85="","",VLOOKUP($A85,'Annex 2 Designated EHV charges'!$D:$O,3,0))</f>
        <v>1300061236507</v>
      </c>
      <c r="D85" s="91" t="str">
        <f>IF($A85="","",VLOOKUP($A85,'Annex 2 Designated EHV charges'!$D:$O,4,0))</f>
        <v>Poppies house</v>
      </c>
      <c r="E85" s="93" t="str">
        <f>IFERROR(IF(VLOOKUP($A85,'Annex 2 Designated EHV charges'!$D:$O,10,FALSE)=0,"",VLOOKUP($A85,'Annex 2 Designated EHV charges'!$D:$O,10,FALSE)),"")</f>
        <v>-</v>
      </c>
      <c r="F85" s="94">
        <f>IFERROR(IF(VLOOKUP($A85,'Annex 2 Designated EHV charges'!$D:$O,11,FALSE)=0,"",VLOOKUP($A85,'Annex 2 Designated EHV charges'!$D:$O,11,FALSE)),"")</f>
        <v>299.31</v>
      </c>
      <c r="G85" s="95">
        <f>IFERROR(IF(VLOOKUP($A85,'Annex 2 Designated EHV charges'!$D:$O,12,FALSE)=0,"",VLOOKUP($A85,'Annex 2 Designated EHV charges'!$D:$O,12,FALSE)),"")</f>
        <v>0.05</v>
      </c>
      <c r="H85" s="95">
        <f>IFERROR(IF(VLOOKUP($A85,'Annex 2 Designated EHV charges'!$D:$P,13,FALSE)=0,"",VLOOKUP($A85,'Annex 2 Designated EHV charges'!$D:$P,13,FALSE)),"")</f>
        <v>0.05</v>
      </c>
      <c r="I85" s="227"/>
    </row>
    <row r="86" spans="1:9" ht="12.75" customHeight="1" x14ac:dyDescent="0.2">
      <c r="A86" s="92">
        <f t="array" ref="A86">IFERROR(INDEX('Annex 2 Designated EHV charges'!$D$11:$D$257, MATCH(0, IF(ISBLANK('Annex 2 Designated EHV charges'!$D$11:$D$257),1, COUNTIF(A$4:$A85, 'Annex 2 Designated EHV charges'!$D$11:$D$257)), 0)),"")</f>
        <v>719</v>
      </c>
      <c r="B86" s="91">
        <f>IF($A86="","",VLOOKUP($A86,'Annex 2 Designated EHV charges'!$D:$O,2,0))</f>
        <v>719</v>
      </c>
      <c r="C86" s="92">
        <f>IF($A86="","",VLOOKUP($A86,'Annex 2 Designated EHV charges'!$D:$O,3,0))</f>
        <v>1300060263839</v>
      </c>
      <c r="D86" s="91" t="str">
        <f>IF($A86="","",VLOOKUP($A86,'Annex 2 Designated EHV charges'!$D:$O,4,0))</f>
        <v>Nestle UK Ltd</v>
      </c>
      <c r="E86" s="93" t="str">
        <f>IFERROR(IF(VLOOKUP($A86,'Annex 2 Designated EHV charges'!$D:$O,10,FALSE)=0,"",VLOOKUP($A86,'Annex 2 Designated EHV charges'!$D:$O,10,FALSE)),"")</f>
        <v>-</v>
      </c>
      <c r="F86" s="94">
        <f>IFERROR(IF(VLOOKUP($A86,'Annex 2 Designated EHV charges'!$D:$O,11,FALSE)=0,"",VLOOKUP($A86,'Annex 2 Designated EHV charges'!$D:$O,11,FALSE)),"")</f>
        <v>155.65</v>
      </c>
      <c r="G86" s="95">
        <f>IFERROR(IF(VLOOKUP($A86,'Annex 2 Designated EHV charges'!$D:$O,12,FALSE)=0,"",VLOOKUP($A86,'Annex 2 Designated EHV charges'!$D:$O,12,FALSE)),"")</f>
        <v>0.05</v>
      </c>
      <c r="H86" s="95">
        <f>IFERROR(IF(VLOOKUP($A86,'Annex 2 Designated EHV charges'!$D:$P,13,FALSE)=0,"",VLOOKUP($A86,'Annex 2 Designated EHV charges'!$D:$P,13,FALSE)),"")</f>
        <v>0.05</v>
      </c>
      <c r="I86" s="227"/>
    </row>
    <row r="87" spans="1:9" ht="12.75" customHeight="1" x14ac:dyDescent="0.2">
      <c r="A87" s="92">
        <f t="array" ref="A87">IFERROR(INDEX('Annex 2 Designated EHV charges'!$D$11:$D$257, MATCH(0, IF(ISBLANK('Annex 2 Designated EHV charges'!$D$11:$D$257),1, COUNTIF(A$4:$A86, 'Annex 2 Designated EHV charges'!$D$11:$D$257)), 0)),"")</f>
        <v>721</v>
      </c>
      <c r="B87" s="91">
        <f>IF($A87="","",VLOOKUP($A87,'Annex 2 Designated EHV charges'!$D:$O,2,0))</f>
        <v>721</v>
      </c>
      <c r="C87" s="92">
        <f>IF($A87="","",VLOOKUP($A87,'Annex 2 Designated EHV charges'!$D:$O,3,0))</f>
        <v>1300060267898</v>
      </c>
      <c r="D87" s="91" t="str">
        <f>IF($A87="","",VLOOKUP($A87,'Annex 2 Designated EHV charges'!$D:$O,4,0))</f>
        <v>Bangor Hospital (Health Sup)</v>
      </c>
      <c r="E87" s="93" t="str">
        <f>IFERROR(IF(VLOOKUP($A87,'Annex 2 Designated EHV charges'!$D:$O,10,FALSE)=0,"",VLOOKUP($A87,'Annex 2 Designated EHV charges'!$D:$O,10,FALSE)),"")</f>
        <v>-</v>
      </c>
      <c r="F87" s="94">
        <f>IFERROR(IF(VLOOKUP($A87,'Annex 2 Designated EHV charges'!$D:$O,11,FALSE)=0,"",VLOOKUP($A87,'Annex 2 Designated EHV charges'!$D:$O,11,FALSE)),"")</f>
        <v>116.46</v>
      </c>
      <c r="G87" s="95">
        <f>IFERROR(IF(VLOOKUP($A87,'Annex 2 Designated EHV charges'!$D:$O,12,FALSE)=0,"",VLOOKUP($A87,'Annex 2 Designated EHV charges'!$D:$O,12,FALSE)),"")</f>
        <v>0.05</v>
      </c>
      <c r="H87" s="95">
        <f>IFERROR(IF(VLOOKUP($A87,'Annex 2 Designated EHV charges'!$D:$P,13,FALSE)=0,"",VLOOKUP($A87,'Annex 2 Designated EHV charges'!$D:$P,13,FALSE)),"")</f>
        <v>0.05</v>
      </c>
      <c r="I87" s="227"/>
    </row>
    <row r="88" spans="1:9" ht="12.75" customHeight="1" x14ac:dyDescent="0.2">
      <c r="A88" s="92">
        <f t="array" ref="A88">IFERROR(INDEX('Annex 2 Designated EHV charges'!$D$11:$D$257, MATCH(0, IF(ISBLANK('Annex 2 Designated EHV charges'!$D$11:$D$257),1, COUNTIF(A$4:$A87, 'Annex 2 Designated EHV charges'!$D$11:$D$257)), 0)),"")</f>
        <v>717</v>
      </c>
      <c r="B88" s="91">
        <f>IF($A88="","",VLOOKUP($A88,'Annex 2 Designated EHV charges'!$D:$O,2,0))</f>
        <v>717</v>
      </c>
      <c r="C88" s="92">
        <f>IF($A88="","",VLOOKUP($A88,'Annex 2 Designated EHV charges'!$D:$O,3,0))</f>
        <v>1300050867852</v>
      </c>
      <c r="D88" s="91" t="str">
        <f>IF($A88="","",VLOOKUP($A88,'Annex 2 Designated EHV charges'!$D:$O,4,0))</f>
        <v>Seaforth</v>
      </c>
      <c r="E88" s="93" t="str">
        <f>IFERROR(IF(VLOOKUP($A88,'Annex 2 Designated EHV charges'!$D:$O,10,FALSE)=0,"",VLOOKUP($A88,'Annex 2 Designated EHV charges'!$D:$O,10,FALSE)),"")</f>
        <v>-</v>
      </c>
      <c r="F88" s="94">
        <f>IFERROR(IF(VLOOKUP($A88,'Annex 2 Designated EHV charges'!$D:$O,11,FALSE)=0,"",VLOOKUP($A88,'Annex 2 Designated EHV charges'!$D:$O,11,FALSE)),"")</f>
        <v>1632.76</v>
      </c>
      <c r="G88" s="95">
        <f>IFERROR(IF(VLOOKUP($A88,'Annex 2 Designated EHV charges'!$D:$O,12,FALSE)=0,"",VLOOKUP($A88,'Annex 2 Designated EHV charges'!$D:$O,12,FALSE)),"")</f>
        <v>0.05</v>
      </c>
      <c r="H88" s="95">
        <f>IFERROR(IF(VLOOKUP($A88,'Annex 2 Designated EHV charges'!$D:$P,13,FALSE)=0,"",VLOOKUP($A88,'Annex 2 Designated EHV charges'!$D:$P,13,FALSE)),"")</f>
        <v>0.05</v>
      </c>
      <c r="I88" s="227"/>
    </row>
    <row r="89" spans="1:9" ht="12.75" customHeight="1" x14ac:dyDescent="0.2">
      <c r="A89" s="92">
        <f t="array" ref="A89">IFERROR(INDEX('Annex 2 Designated EHV charges'!$D$11:$D$257, MATCH(0, IF(ISBLANK('Annex 2 Designated EHV charges'!$D$11:$D$257),1, COUNTIF(A$4:$A88, 'Annex 2 Designated EHV charges'!$D$11:$D$257)), 0)),"")</f>
        <v>720</v>
      </c>
      <c r="B89" s="91">
        <f>IF($A89="","",VLOOKUP($A89,'Annex 2 Designated EHV charges'!$D:$O,2,0))</f>
        <v>720</v>
      </c>
      <c r="C89" s="92">
        <f>IF($A89="","",VLOOKUP($A89,'Annex 2 Designated EHV charges'!$D:$O,3,0))</f>
        <v>1300060574459</v>
      </c>
      <c r="D89" s="91" t="str">
        <f>IF($A89="","",VLOOKUP($A89,'Annex 2 Designated EHV charges'!$D:$O,4,0))</f>
        <v>UU Water Plc - Woodside</v>
      </c>
      <c r="E89" s="93" t="str">
        <f>IFERROR(IF(VLOOKUP($A89,'Annex 2 Designated EHV charges'!$D:$O,10,FALSE)=0,"",VLOOKUP($A89,'Annex 2 Designated EHV charges'!$D:$O,10,FALSE)),"")</f>
        <v>-</v>
      </c>
      <c r="F89" s="94">
        <f>IFERROR(IF(VLOOKUP($A89,'Annex 2 Designated EHV charges'!$D:$O,11,FALSE)=0,"",VLOOKUP($A89,'Annex 2 Designated EHV charges'!$D:$O,11,FALSE)),"")</f>
        <v>148.18</v>
      </c>
      <c r="G89" s="95">
        <f>IFERROR(IF(VLOOKUP($A89,'Annex 2 Designated EHV charges'!$D:$O,12,FALSE)=0,"",VLOOKUP($A89,'Annex 2 Designated EHV charges'!$D:$O,12,FALSE)),"")</f>
        <v>0.05</v>
      </c>
      <c r="H89" s="95">
        <f>IFERROR(IF(VLOOKUP($A89,'Annex 2 Designated EHV charges'!$D:$P,13,FALSE)=0,"",VLOOKUP($A89,'Annex 2 Designated EHV charges'!$D:$P,13,FALSE)),"")</f>
        <v>0.05</v>
      </c>
      <c r="I89" s="227"/>
    </row>
    <row r="90" spans="1:9" ht="12.75" customHeight="1" x14ac:dyDescent="0.2">
      <c r="A90" s="92">
        <f t="array" ref="A90">IFERROR(INDEX('Annex 2 Designated EHV charges'!$D$11:$D$257, MATCH(0, IF(ISBLANK('Annex 2 Designated EHV charges'!$D$11:$D$257),1, COUNTIF(A$4:$A89, 'Annex 2 Designated EHV charges'!$D$11:$D$257)), 0)),"")</f>
        <v>710</v>
      </c>
      <c r="B90" s="91">
        <f>IF($A90="","",VLOOKUP($A90,'Annex 2 Designated EHV charges'!$D:$O,2,0))</f>
        <v>710</v>
      </c>
      <c r="C90" s="92">
        <f>IF($A90="","",VLOOKUP($A90,'Annex 2 Designated EHV charges'!$D:$O,3,0))</f>
        <v>1300051349870</v>
      </c>
      <c r="D90" s="91" t="str">
        <f>IF($A90="","",VLOOKUP($A90,'Annex 2 Designated EHV charges'!$D:$O,4,0))</f>
        <v>L.A.H. Teaching Hospital</v>
      </c>
      <c r="E90" s="93">
        <f>IFERROR(IF(VLOOKUP($A90,'Annex 2 Designated EHV charges'!$D:$O,10,FALSE)=0,"",VLOOKUP($A90,'Annex 2 Designated EHV charges'!$D:$O,10,FALSE)),"")</f>
        <v>-0.13400000000000001</v>
      </c>
      <c r="F90" s="94">
        <f>IFERROR(IF(VLOOKUP($A90,'Annex 2 Designated EHV charges'!$D:$O,11,FALSE)=0,"",VLOOKUP($A90,'Annex 2 Designated EHV charges'!$D:$O,11,FALSE)),"")</f>
        <v>1053.75</v>
      </c>
      <c r="G90" s="95">
        <f>IFERROR(IF(VLOOKUP($A90,'Annex 2 Designated EHV charges'!$D:$O,12,FALSE)=0,"",VLOOKUP($A90,'Annex 2 Designated EHV charges'!$D:$O,12,FALSE)),"")</f>
        <v>0.05</v>
      </c>
      <c r="H90" s="95">
        <f>IFERROR(IF(VLOOKUP($A90,'Annex 2 Designated EHV charges'!$D:$P,13,FALSE)=0,"",VLOOKUP($A90,'Annex 2 Designated EHV charges'!$D:$P,13,FALSE)),"")</f>
        <v>0.05</v>
      </c>
      <c r="I90" s="227"/>
    </row>
    <row r="91" spans="1:9" ht="12.75" customHeight="1" x14ac:dyDescent="0.2">
      <c r="A91" s="92">
        <f t="array" ref="A91">IFERROR(INDEX('Annex 2 Designated EHV charges'!$D$11:$D$257, MATCH(0, IF(ISBLANK('Annex 2 Designated EHV charges'!$D$11:$D$257),1, COUNTIF(A$4:$A90, 'Annex 2 Designated EHV charges'!$D$11:$D$257)), 0)),"")</f>
        <v>711</v>
      </c>
      <c r="B91" s="91">
        <f>IF($A91="","",VLOOKUP($A91,'Annex 2 Designated EHV charges'!$D:$O,2,0))</f>
        <v>711</v>
      </c>
      <c r="C91" s="92">
        <f>IF($A91="","",VLOOKUP($A91,'Annex 2 Designated EHV charges'!$D:$O,3,0))</f>
        <v>1300052227204</v>
      </c>
      <c r="D91" s="91" t="str">
        <f>IF($A91="","",VLOOKUP($A91,'Annex 2 Designated EHV charges'!$D:$O,4,0))</f>
        <v>UU Water Plc - Sandon Dock</v>
      </c>
      <c r="E91" s="93" t="str">
        <f>IFERROR(IF(VLOOKUP($A91,'Annex 2 Designated EHV charges'!$D:$O,10,FALSE)=0,"",VLOOKUP($A91,'Annex 2 Designated EHV charges'!$D:$O,10,FALSE)),"")</f>
        <v>-</v>
      </c>
      <c r="F91" s="94" t="str">
        <f>IFERROR(IF(VLOOKUP($A91,'Annex 2 Designated EHV charges'!$D:$O,11,FALSE)=0,"",VLOOKUP($A91,'Annex 2 Designated EHV charges'!$D:$O,11,FALSE)),"")</f>
        <v>-</v>
      </c>
      <c r="G91" s="95" t="str">
        <f>IFERROR(IF(VLOOKUP($A91,'Annex 2 Designated EHV charges'!$D:$O,12,FALSE)=0,"",VLOOKUP($A91,'Annex 2 Designated EHV charges'!$D:$O,12,FALSE)),"")</f>
        <v>-</v>
      </c>
      <c r="H91" s="95" t="str">
        <f>IFERROR(IF(VLOOKUP($A91,'Annex 2 Designated EHV charges'!$D:$P,13,FALSE)=0,"",VLOOKUP($A91,'Annex 2 Designated EHV charges'!$D:$P,13,FALSE)),"")</f>
        <v>-</v>
      </c>
      <c r="I91" s="227"/>
    </row>
    <row r="92" spans="1:9" ht="12.75" customHeight="1" x14ac:dyDescent="0.2">
      <c r="A92" s="92">
        <f t="array" ref="A92">IFERROR(INDEX('Annex 2 Designated EHV charges'!$D$11:$D$257, MATCH(0, IF(ISBLANK('Annex 2 Designated EHV charges'!$D$11:$D$257),1, COUNTIF(A$4:$A91, 'Annex 2 Designated EHV charges'!$D$11:$D$257)), 0)),"")</f>
        <v>712</v>
      </c>
      <c r="B92" s="91">
        <f>IF($A92="","",VLOOKUP($A92,'Annex 2 Designated EHV charges'!$D:$O,2,0))</f>
        <v>712</v>
      </c>
      <c r="C92" s="92">
        <f>IF($A92="","",VLOOKUP($A92,'Annex 2 Designated EHV charges'!$D:$O,3,0))</f>
        <v>1300053163518</v>
      </c>
      <c r="D92" s="91" t="str">
        <f>IF($A92="","",VLOOKUP($A92,'Annex 2 Designated EHV charges'!$D:$O,4,0))</f>
        <v>UU Water Plc Gateworth Sewage</v>
      </c>
      <c r="E92" s="93" t="str">
        <f>IFERROR(IF(VLOOKUP($A92,'Annex 2 Designated EHV charges'!$D:$O,10,FALSE)=0,"",VLOOKUP($A92,'Annex 2 Designated EHV charges'!$D:$O,10,FALSE)),"")</f>
        <v>-</v>
      </c>
      <c r="F92" s="94">
        <f>IFERROR(IF(VLOOKUP($A92,'Annex 2 Designated EHV charges'!$D:$O,11,FALSE)=0,"",VLOOKUP($A92,'Annex 2 Designated EHV charges'!$D:$O,11,FALSE)),"")</f>
        <v>65.31</v>
      </c>
      <c r="G92" s="95">
        <f>IFERROR(IF(VLOOKUP($A92,'Annex 2 Designated EHV charges'!$D:$O,12,FALSE)=0,"",VLOOKUP($A92,'Annex 2 Designated EHV charges'!$D:$O,12,FALSE)),"")</f>
        <v>0.05</v>
      </c>
      <c r="H92" s="95">
        <f>IFERROR(IF(VLOOKUP($A92,'Annex 2 Designated EHV charges'!$D:$P,13,FALSE)=0,"",VLOOKUP($A92,'Annex 2 Designated EHV charges'!$D:$P,13,FALSE)),"")</f>
        <v>0.05</v>
      </c>
      <c r="I92" s="227"/>
    </row>
    <row r="93" spans="1:9" ht="12.75" customHeight="1" x14ac:dyDescent="0.2">
      <c r="A93" s="92">
        <f t="array" ref="A93">IFERROR(INDEX('Annex 2 Designated EHV charges'!$D$11:$D$257, MATCH(0, IF(ISBLANK('Annex 2 Designated EHV charges'!$D$11:$D$257),1, COUNTIF(A$4:$A92, 'Annex 2 Designated EHV charges'!$D$11:$D$257)), 0)),"")</f>
        <v>713</v>
      </c>
      <c r="B93" s="91">
        <f>IF($A93="","",VLOOKUP($A93,'Annex 2 Designated EHV charges'!$D:$O,2,0))</f>
        <v>713</v>
      </c>
      <c r="C93" s="92">
        <f>IF($A93="","",VLOOKUP($A93,'Annex 2 Designated EHV charges'!$D:$O,3,0))</f>
        <v>1300050970114</v>
      </c>
      <c r="D93" s="91" t="str">
        <f>IF($A93="","",VLOOKUP($A93,'Annex 2 Designated EHV charges'!$D:$O,4,0))</f>
        <v>UU Water Plc - Huntington</v>
      </c>
      <c r="E93" s="93">
        <f>IFERROR(IF(VLOOKUP($A93,'Annex 2 Designated EHV charges'!$D:$O,10,FALSE)=0,"",VLOOKUP($A93,'Annex 2 Designated EHV charges'!$D:$O,10,FALSE)),"")</f>
        <v>-1.0740000000000001</v>
      </c>
      <c r="F93" s="94">
        <f>IFERROR(IF(VLOOKUP($A93,'Annex 2 Designated EHV charges'!$D:$O,11,FALSE)=0,"",VLOOKUP($A93,'Annex 2 Designated EHV charges'!$D:$O,11,FALSE)),"")</f>
        <v>182.46</v>
      </c>
      <c r="G93" s="95">
        <f>IFERROR(IF(VLOOKUP($A93,'Annex 2 Designated EHV charges'!$D:$O,12,FALSE)=0,"",VLOOKUP($A93,'Annex 2 Designated EHV charges'!$D:$O,12,FALSE)),"")</f>
        <v>0.05</v>
      </c>
      <c r="H93" s="95">
        <f>IFERROR(IF(VLOOKUP($A93,'Annex 2 Designated EHV charges'!$D:$P,13,FALSE)=0,"",VLOOKUP($A93,'Annex 2 Designated EHV charges'!$D:$P,13,FALSE)),"")</f>
        <v>0.05</v>
      </c>
      <c r="I93" s="227"/>
    </row>
    <row r="94" spans="1:9" ht="12.75" customHeight="1" x14ac:dyDescent="0.2">
      <c r="A94" s="92">
        <f t="array" ref="A94">IFERROR(INDEX('Annex 2 Designated EHV charges'!$D$11:$D$257, MATCH(0, IF(ISBLANK('Annex 2 Designated EHV charges'!$D$11:$D$257),1, COUNTIF(A$4:$A93, 'Annex 2 Designated EHV charges'!$D$11:$D$257)), 0)),"")</f>
        <v>714</v>
      </c>
      <c r="B94" s="91">
        <f>IF($A94="","",VLOOKUP($A94,'Annex 2 Designated EHV charges'!$D:$O,2,0))</f>
        <v>714</v>
      </c>
      <c r="C94" s="92">
        <f>IF($A94="","",VLOOKUP($A94,'Annex 2 Designated EHV charges'!$D:$O,3,0))</f>
        <v>1300052226920</v>
      </c>
      <c r="D94" s="91" t="str">
        <f>IF($A94="","",VLOOKUP($A94,'Annex 2 Designated EHV charges'!$D:$O,4,0))</f>
        <v>UU Water Plc - Shell Green</v>
      </c>
      <c r="E94" s="93" t="str">
        <f>IFERROR(IF(VLOOKUP($A94,'Annex 2 Designated EHV charges'!$D:$O,10,FALSE)=0,"",VLOOKUP($A94,'Annex 2 Designated EHV charges'!$D:$O,10,FALSE)),"")</f>
        <v>-</v>
      </c>
      <c r="F94" s="94" t="str">
        <f>IFERROR(IF(VLOOKUP($A94,'Annex 2 Designated EHV charges'!$D:$O,11,FALSE)=0,"",VLOOKUP($A94,'Annex 2 Designated EHV charges'!$D:$O,11,FALSE)),"")</f>
        <v>-</v>
      </c>
      <c r="G94" s="95" t="str">
        <f>IFERROR(IF(VLOOKUP($A94,'Annex 2 Designated EHV charges'!$D:$O,12,FALSE)=0,"",VLOOKUP($A94,'Annex 2 Designated EHV charges'!$D:$O,12,FALSE)),"")</f>
        <v>-</v>
      </c>
      <c r="H94" s="95" t="str">
        <f>IFERROR(IF(VLOOKUP($A94,'Annex 2 Designated EHV charges'!$D:$P,13,FALSE)=0,"",VLOOKUP($A94,'Annex 2 Designated EHV charges'!$D:$P,13,FALSE)),"")</f>
        <v>-</v>
      </c>
      <c r="I94" s="227"/>
    </row>
    <row r="95" spans="1:9" ht="12.75" customHeight="1" x14ac:dyDescent="0.2">
      <c r="A95" s="92">
        <f t="array" ref="A95">IFERROR(INDEX('Annex 2 Designated EHV charges'!$D$11:$D$257, MATCH(0, IF(ISBLANK('Annex 2 Designated EHV charges'!$D$11:$D$257),1, COUNTIF(A$4:$A94, 'Annex 2 Designated EHV charges'!$D$11:$D$257)), 0)),"")</f>
        <v>715</v>
      </c>
      <c r="B95" s="91">
        <f>IF($A95="","",VLOOKUP($A95,'Annex 2 Designated EHV charges'!$D:$O,2,0))</f>
        <v>715</v>
      </c>
      <c r="C95" s="92">
        <f>IF($A95="","",VLOOKUP($A95,'Annex 2 Designated EHV charges'!$D:$O,3,0))</f>
        <v>1300052368838</v>
      </c>
      <c r="D95" s="91" t="str">
        <f>IF($A95="","",VLOOKUP($A95,'Annex 2 Designated EHV charges'!$D:$O,4,0))</f>
        <v>Eli Lilly &amp; Co</v>
      </c>
      <c r="E95" s="93" t="str">
        <f>IFERROR(IF(VLOOKUP($A95,'Annex 2 Designated EHV charges'!$D:$O,10,FALSE)=0,"",VLOOKUP($A95,'Annex 2 Designated EHV charges'!$D:$O,10,FALSE)),"")</f>
        <v>-</v>
      </c>
      <c r="F95" s="94" t="str">
        <f>IFERROR(IF(VLOOKUP($A95,'Annex 2 Designated EHV charges'!$D:$O,11,FALSE)=0,"",VLOOKUP($A95,'Annex 2 Designated EHV charges'!$D:$O,11,FALSE)),"")</f>
        <v>-</v>
      </c>
      <c r="G95" s="95" t="str">
        <f>IFERROR(IF(VLOOKUP($A95,'Annex 2 Designated EHV charges'!$D:$O,12,FALSE)=0,"",VLOOKUP($A95,'Annex 2 Designated EHV charges'!$D:$O,12,FALSE)),"")</f>
        <v>-</v>
      </c>
      <c r="H95" s="95" t="str">
        <f>IFERROR(IF(VLOOKUP($A95,'Annex 2 Designated EHV charges'!$D:$P,13,FALSE)=0,"",VLOOKUP($A95,'Annex 2 Designated EHV charges'!$D:$P,13,FALSE)),"")</f>
        <v>-</v>
      </c>
      <c r="I95" s="227"/>
    </row>
    <row r="96" spans="1:9" ht="12.75" customHeight="1" x14ac:dyDescent="0.2">
      <c r="A96" s="92">
        <f t="array" ref="A96">IFERROR(INDEX('Annex 2 Designated EHV charges'!$D$11:$D$257, MATCH(0, IF(ISBLANK('Annex 2 Designated EHV charges'!$D$11:$D$257),1, COUNTIF(A$4:$A95, 'Annex 2 Designated EHV charges'!$D$11:$D$257)), 0)),"")</f>
        <v>703</v>
      </c>
      <c r="B96" s="91">
        <f>IF($A96="","",VLOOKUP($A96,'Annex 2 Designated EHV charges'!$D:$O,2,0))</f>
        <v>703</v>
      </c>
      <c r="C96" s="92">
        <f>IF($A96="","",VLOOKUP($A96,'Annex 2 Designated EHV charges'!$D:$O,3,0))</f>
        <v>1300050867791</v>
      </c>
      <c r="D96" s="91" t="str">
        <f>IF($A96="","",VLOOKUP($A96,'Annex 2 Designated EHV charges'!$D:$O,4,0))</f>
        <v>Pilkington Glass - Greengate</v>
      </c>
      <c r="E96" s="93" t="str">
        <f>IFERROR(IF(VLOOKUP($A96,'Annex 2 Designated EHV charges'!$D:$O,10,FALSE)=0,"",VLOOKUP($A96,'Annex 2 Designated EHV charges'!$D:$O,10,FALSE)),"")</f>
        <v>-</v>
      </c>
      <c r="F96" s="94">
        <f>IFERROR(IF(VLOOKUP($A96,'Annex 2 Designated EHV charges'!$D:$O,11,FALSE)=0,"",VLOOKUP($A96,'Annex 2 Designated EHV charges'!$D:$O,11,FALSE)),"")</f>
        <v>1501.39</v>
      </c>
      <c r="G96" s="95">
        <f>IFERROR(IF(VLOOKUP($A96,'Annex 2 Designated EHV charges'!$D:$O,12,FALSE)=0,"",VLOOKUP($A96,'Annex 2 Designated EHV charges'!$D:$O,12,FALSE)),"")</f>
        <v>0.05</v>
      </c>
      <c r="H96" s="95">
        <f>IFERROR(IF(VLOOKUP($A96,'Annex 2 Designated EHV charges'!$D:$P,13,FALSE)=0,"",VLOOKUP($A96,'Annex 2 Designated EHV charges'!$D:$P,13,FALSE)),"")</f>
        <v>0.05</v>
      </c>
      <c r="I96" s="227"/>
    </row>
    <row r="97" spans="1:9" ht="12.75" customHeight="1" x14ac:dyDescent="0.2">
      <c r="A97" s="92">
        <f t="array" ref="A97">IFERROR(INDEX('Annex 2 Designated EHV charges'!$D$11:$D$257, MATCH(0, IF(ISBLANK('Annex 2 Designated EHV charges'!$D$11:$D$257),1, COUNTIF(A$4:$A96, 'Annex 2 Designated EHV charges'!$D$11:$D$257)), 0)),"")</f>
        <v>704</v>
      </c>
      <c r="B97" s="91">
        <f>IF($A97="","",VLOOKUP($A97,'Annex 2 Designated EHV charges'!$D:$O,2,0))</f>
        <v>704</v>
      </c>
      <c r="C97" s="92">
        <f>IF($A97="","",VLOOKUP($A97,'Annex 2 Designated EHV charges'!$D:$O,3,0))</f>
        <v>1300050867807</v>
      </c>
      <c r="D97" s="91" t="str">
        <f>IF($A97="","",VLOOKUP($A97,'Annex 2 Designated EHV charges'!$D:$O,4,0))</f>
        <v>Pilkington Glass - Cowley Hill</v>
      </c>
      <c r="E97" s="93" t="str">
        <f>IFERROR(IF(VLOOKUP($A97,'Annex 2 Designated EHV charges'!$D:$O,10,FALSE)=0,"",VLOOKUP($A97,'Annex 2 Designated EHV charges'!$D:$O,10,FALSE)),"")</f>
        <v>-</v>
      </c>
      <c r="F97" s="94">
        <f>IFERROR(IF(VLOOKUP($A97,'Annex 2 Designated EHV charges'!$D:$O,11,FALSE)=0,"",VLOOKUP($A97,'Annex 2 Designated EHV charges'!$D:$O,11,FALSE)),"")</f>
        <v>2107.5</v>
      </c>
      <c r="G97" s="95">
        <f>IFERROR(IF(VLOOKUP($A97,'Annex 2 Designated EHV charges'!$D:$O,12,FALSE)=0,"",VLOOKUP($A97,'Annex 2 Designated EHV charges'!$D:$O,12,FALSE)),"")</f>
        <v>0.05</v>
      </c>
      <c r="H97" s="95">
        <f>IFERROR(IF(VLOOKUP($A97,'Annex 2 Designated EHV charges'!$D:$P,13,FALSE)=0,"",VLOOKUP($A97,'Annex 2 Designated EHV charges'!$D:$P,13,FALSE)),"")</f>
        <v>0.05</v>
      </c>
      <c r="I97" s="227"/>
    </row>
    <row r="98" spans="1:9" ht="12.75" customHeight="1" x14ac:dyDescent="0.2">
      <c r="A98" s="92">
        <f t="array" ref="A98">IFERROR(INDEX('Annex 2 Designated EHV charges'!$D$11:$D$257, MATCH(0, IF(ISBLANK('Annex 2 Designated EHV charges'!$D$11:$D$257),1, COUNTIF(A$4:$A97, 'Annex 2 Designated EHV charges'!$D$11:$D$257)), 0)),"")</f>
        <v>716</v>
      </c>
      <c r="B98" s="91">
        <f>IF($A98="","",VLOOKUP($A98,'Annex 2 Designated EHV charges'!$D:$O,2,0))</f>
        <v>716</v>
      </c>
      <c r="C98" s="92">
        <f>IF($A98="","",VLOOKUP($A98,'Annex 2 Designated EHV charges'!$D:$O,3,0))</f>
        <v>1300060245403</v>
      </c>
      <c r="D98" s="91" t="str">
        <f>IF($A98="","",VLOOKUP($A98,'Annex 2 Designated EHV charges'!$D:$O,4,0))</f>
        <v>Maw Green 2</v>
      </c>
      <c r="E98" s="93" t="str">
        <f>IFERROR(IF(VLOOKUP($A98,'Annex 2 Designated EHV charges'!$D:$O,10,FALSE)=0,"",VLOOKUP($A98,'Annex 2 Designated EHV charges'!$D:$O,10,FALSE)),"")</f>
        <v>-</v>
      </c>
      <c r="F98" s="94" t="str">
        <f>IFERROR(IF(VLOOKUP($A98,'Annex 2 Designated EHV charges'!$D:$O,11,FALSE)=0,"",VLOOKUP($A98,'Annex 2 Designated EHV charges'!$D:$O,11,FALSE)),"")</f>
        <v>-</v>
      </c>
      <c r="G98" s="95" t="str">
        <f>IFERROR(IF(VLOOKUP($A98,'Annex 2 Designated EHV charges'!$D:$O,12,FALSE)=0,"",VLOOKUP($A98,'Annex 2 Designated EHV charges'!$D:$O,12,FALSE)),"")</f>
        <v>-</v>
      </c>
      <c r="H98" s="95" t="str">
        <f>IFERROR(IF(VLOOKUP($A98,'Annex 2 Designated EHV charges'!$D:$P,13,FALSE)=0,"",VLOOKUP($A98,'Annex 2 Designated EHV charges'!$D:$P,13,FALSE)),"")</f>
        <v>-</v>
      </c>
      <c r="I98" s="227"/>
    </row>
    <row r="99" spans="1:9" ht="12.75" customHeight="1" x14ac:dyDescent="0.2">
      <c r="A99" s="92">
        <f t="array" ref="A99">IFERROR(INDEX('Annex 2 Designated EHV charges'!$D$11:$D$257, MATCH(0, IF(ISBLANK('Annex 2 Designated EHV charges'!$D$11:$D$257),1, COUNTIF(A$4:$A98, 'Annex 2 Designated EHV charges'!$D$11:$D$257)), 0)),"")</f>
        <v>702</v>
      </c>
      <c r="B99" s="91">
        <f>IF($A99="","",VLOOKUP($A99,'Annex 2 Designated EHV charges'!$D:$O,2,0))</f>
        <v>702</v>
      </c>
      <c r="C99" s="92">
        <f>IF($A99="","",VLOOKUP($A99,'Annex 2 Designated EHV charges'!$D:$O,3,0))</f>
        <v>1300050867755</v>
      </c>
      <c r="D99" s="91" t="str">
        <f>IF($A99="","",VLOOKUP($A99,'Annex 2 Designated EHV charges'!$D:$O,4,0))</f>
        <v>Pilkington Glass - Watson Street</v>
      </c>
      <c r="E99" s="93" t="str">
        <f>IFERROR(IF(VLOOKUP($A99,'Annex 2 Designated EHV charges'!$D:$O,10,FALSE)=0,"",VLOOKUP($A99,'Annex 2 Designated EHV charges'!$D:$O,10,FALSE)),"")</f>
        <v>-</v>
      </c>
      <c r="F99" s="94">
        <f>IFERROR(IF(VLOOKUP($A99,'Annex 2 Designated EHV charges'!$D:$O,11,FALSE)=0,"",VLOOKUP($A99,'Annex 2 Designated EHV charges'!$D:$O,11,FALSE)),"")</f>
        <v>2634.37</v>
      </c>
      <c r="G99" s="95">
        <f>IFERROR(IF(VLOOKUP($A99,'Annex 2 Designated EHV charges'!$D:$O,12,FALSE)=0,"",VLOOKUP($A99,'Annex 2 Designated EHV charges'!$D:$O,12,FALSE)),"")</f>
        <v>0.05</v>
      </c>
      <c r="H99" s="95">
        <f>IFERROR(IF(VLOOKUP($A99,'Annex 2 Designated EHV charges'!$D:$P,13,FALSE)=0,"",VLOOKUP($A99,'Annex 2 Designated EHV charges'!$D:$P,13,FALSE)),"")</f>
        <v>0.05</v>
      </c>
      <c r="I99" s="227"/>
    </row>
    <row r="100" spans="1:9" ht="12.75" customHeight="1" x14ac:dyDescent="0.2">
      <c r="A100" s="92">
        <f t="array" ref="A100">IFERROR(INDEX('Annex 2 Designated EHV charges'!$D$11:$D$257, MATCH(0, IF(ISBLANK('Annex 2 Designated EHV charges'!$D$11:$D$257),1, COUNTIF(A$4:$A99, 'Annex 2 Designated EHV charges'!$D$11:$D$257)), 0)),"")</f>
        <v>650</v>
      </c>
      <c r="B100" s="91">
        <f>IF($A100="","",VLOOKUP($A100,'Annex 2 Designated EHV charges'!$D:$O,2,0))</f>
        <v>650</v>
      </c>
      <c r="C100" s="92">
        <f>IF($A100="","",VLOOKUP($A100,'Annex 2 Designated EHV charges'!$D:$O,3,0))</f>
        <v>1300061087624</v>
      </c>
      <c r="D100" s="91" t="str">
        <f>IF($A100="","",VLOOKUP($A100,'Annex 2 Designated EHV charges'!$D:$O,4,0))</f>
        <v>M &amp; D Business Park, St Helens</v>
      </c>
      <c r="E100" s="93" t="str">
        <f>IFERROR(IF(VLOOKUP($A100,'Annex 2 Designated EHV charges'!$D:$O,10,FALSE)=0,"",VLOOKUP($A100,'Annex 2 Designated EHV charges'!$D:$O,10,FALSE)),"")</f>
        <v>-</v>
      </c>
      <c r="F100" s="94">
        <f>IFERROR(IF(VLOOKUP($A100,'Annex 2 Designated EHV charges'!$D:$O,11,FALSE)=0,"",VLOOKUP($A100,'Annex 2 Designated EHV charges'!$D:$O,11,FALSE)),"")</f>
        <v>2913.56</v>
      </c>
      <c r="G100" s="95">
        <f>IFERROR(IF(VLOOKUP($A100,'Annex 2 Designated EHV charges'!$D:$O,12,FALSE)=0,"",VLOOKUP($A100,'Annex 2 Designated EHV charges'!$D:$O,12,FALSE)),"")</f>
        <v>0.05</v>
      </c>
      <c r="H100" s="95">
        <f>IFERROR(IF(VLOOKUP($A100,'Annex 2 Designated EHV charges'!$D:$P,13,FALSE)=0,"",VLOOKUP($A100,'Annex 2 Designated EHV charges'!$D:$P,13,FALSE)),"")</f>
        <v>0.05</v>
      </c>
      <c r="I100" s="227"/>
    </row>
    <row r="101" spans="1:9" ht="12.75" customHeight="1" x14ac:dyDescent="0.2">
      <c r="A101" s="92" t="str">
        <f t="array" ref="A101">IFERROR(INDEX('Annex 2 Designated EHV charges'!$D$11:$D$257, MATCH(0, IF(ISBLANK('Annex 2 Designated EHV charges'!$D$11:$D$257),1, COUNTIF(A$4:$A100, 'Annex 2 Designated EHV charges'!$D$11:$D$257)), 0)),"")</f>
        <v>101</v>
      </c>
      <c r="B101" s="91" t="str">
        <f>IF($A101="","",VLOOKUP($A101,'Annex 2 Designated EHV charges'!$D:$O,2,0))</f>
        <v>101</v>
      </c>
      <c r="C101" s="92">
        <f>IF($A101="","",VLOOKUP($A101,'Annex 2 Designated EHV charges'!$D:$O,3,0))</f>
        <v>101</v>
      </c>
      <c r="D101" s="91" t="str">
        <f>IF($A101="","",VLOOKUP($A101,'Annex 2 Designated EHV charges'!$D:$O,4,0))</f>
        <v>Airfields Deeside</v>
      </c>
      <c r="E101" s="93" t="str">
        <f>IFERROR(IF(VLOOKUP($A101,'Annex 2 Designated EHV charges'!$D:$O,10,FALSE)=0,"",VLOOKUP($A101,'Annex 2 Designated EHV charges'!$D:$O,10,FALSE)),"")</f>
        <v>-</v>
      </c>
      <c r="F101" s="94">
        <f>IFERROR(IF(VLOOKUP($A101,'Annex 2 Designated EHV charges'!$D:$O,11,FALSE)=0,"",VLOOKUP($A101,'Annex 2 Designated EHV charges'!$D:$O,11,FALSE)),"")</f>
        <v>135.57</v>
      </c>
      <c r="G101" s="95">
        <f>IFERROR(IF(VLOOKUP($A101,'Annex 2 Designated EHV charges'!$D:$O,12,FALSE)=0,"",VLOOKUP($A101,'Annex 2 Designated EHV charges'!$D:$O,12,FALSE)),"")</f>
        <v>0.05</v>
      </c>
      <c r="H101" s="95">
        <f>IFERROR(IF(VLOOKUP($A101,'Annex 2 Designated EHV charges'!$D:$P,13,FALSE)=0,"",VLOOKUP($A101,'Annex 2 Designated EHV charges'!$D:$P,13,FALSE)),"")</f>
        <v>0.05</v>
      </c>
      <c r="I101" s="227"/>
    </row>
    <row r="102" spans="1:9" ht="12.75" customHeight="1" x14ac:dyDescent="0.2">
      <c r="A102" s="92" t="str">
        <f t="array" ref="A102">IFERROR(INDEX('Annex 2 Designated EHV charges'!$D$11:$D$257, MATCH(0, IF(ISBLANK('Annex 2 Designated EHV charges'!$D$11:$D$257),1, COUNTIF(A$4:$A101, 'Annex 2 Designated EHV charges'!$D$11:$D$257)), 0)),"")</f>
        <v>102</v>
      </c>
      <c r="B102" s="91" t="str">
        <f>IF($A102="","",VLOOKUP($A102,'Annex 2 Designated EHV charges'!$D:$O,2,0))</f>
        <v>102</v>
      </c>
      <c r="C102" s="92">
        <f>IF($A102="","",VLOOKUP($A102,'Annex 2 Designated EHV charges'!$D:$O,3,0))</f>
        <v>102</v>
      </c>
      <c r="D102" s="91" t="str">
        <f>IF($A102="","",VLOOKUP($A102,'Annex 2 Designated EHV charges'!$D:$O,4,0))</f>
        <v>Everton Stadium</v>
      </c>
      <c r="E102" s="93">
        <f>IFERROR(IF(VLOOKUP($A102,'Annex 2 Designated EHV charges'!$D:$O,10,FALSE)=0,"",VLOOKUP($A102,'Annex 2 Designated EHV charges'!$D:$O,10,FALSE)),"")</f>
        <v>-1.266</v>
      </c>
      <c r="F102" s="94">
        <f>IFERROR(IF(VLOOKUP($A102,'Annex 2 Designated EHV charges'!$D:$O,11,FALSE)=0,"",VLOOKUP($A102,'Annex 2 Designated EHV charges'!$D:$O,11,FALSE)),"")</f>
        <v>353.82</v>
      </c>
      <c r="G102" s="95">
        <f>IFERROR(IF(VLOOKUP($A102,'Annex 2 Designated EHV charges'!$D:$O,12,FALSE)=0,"",VLOOKUP($A102,'Annex 2 Designated EHV charges'!$D:$O,12,FALSE)),"")</f>
        <v>0.05</v>
      </c>
      <c r="H102" s="95">
        <f>IFERROR(IF(VLOOKUP($A102,'Annex 2 Designated EHV charges'!$D:$P,13,FALSE)=0,"",VLOOKUP($A102,'Annex 2 Designated EHV charges'!$D:$P,13,FALSE)),"")</f>
        <v>0.05</v>
      </c>
      <c r="I102" s="227"/>
    </row>
    <row r="103" spans="1:9" ht="12.75" customHeight="1" x14ac:dyDescent="0.2">
      <c r="A103" s="92">
        <f t="array" ref="A103">IFERROR(INDEX('Annex 2 Designated EHV charges'!$D$11:$D$257, MATCH(0, IF(ISBLANK('Annex 2 Designated EHV charges'!$D$11:$D$257),1, COUNTIF(A$4:$A102, 'Annex 2 Designated EHV charges'!$D$11:$D$257)), 0)),"")</f>
        <v>634</v>
      </c>
      <c r="B103" s="91">
        <f>IF($A103="","",VLOOKUP($A103,'Annex 2 Designated EHV charges'!$D:$O,2,0))</f>
        <v>634</v>
      </c>
      <c r="C103" s="92">
        <f>IF($A103="","",VLOOKUP($A103,'Annex 2 Designated EHV charges'!$D:$O,3,0))</f>
        <v>1300061141290</v>
      </c>
      <c r="D103" s="91" t="str">
        <f>IF($A103="","",VLOOKUP($A103,'Annex 2 Designated EHV charges'!$D:$O,4,0))</f>
        <v>Bubney Solar</v>
      </c>
      <c r="E103" s="93" t="str">
        <f>IFERROR(IF(VLOOKUP($A103,'Annex 2 Designated EHV charges'!$D:$O,10,FALSE)=0,"",VLOOKUP($A103,'Annex 2 Designated EHV charges'!$D:$O,10,FALSE)),"")</f>
        <v>-</v>
      </c>
      <c r="F103" s="94">
        <f>IFERROR(IF(VLOOKUP($A103,'Annex 2 Designated EHV charges'!$D:$O,11,FALSE)=0,"",VLOOKUP($A103,'Annex 2 Designated EHV charges'!$D:$O,11,FALSE)),"")</f>
        <v>5591.95</v>
      </c>
      <c r="G103" s="95">
        <f>IFERROR(IF(VLOOKUP($A103,'Annex 2 Designated EHV charges'!$D:$O,12,FALSE)=0,"",VLOOKUP($A103,'Annex 2 Designated EHV charges'!$D:$O,12,FALSE)),"")</f>
        <v>0.05</v>
      </c>
      <c r="H103" s="95">
        <f>IFERROR(IF(VLOOKUP($A103,'Annex 2 Designated EHV charges'!$D:$P,13,FALSE)=0,"",VLOOKUP($A103,'Annex 2 Designated EHV charges'!$D:$P,13,FALSE)),"")</f>
        <v>0.05</v>
      </c>
      <c r="I103" s="227"/>
    </row>
    <row r="104" spans="1:9" ht="12.75" customHeight="1" x14ac:dyDescent="0.2">
      <c r="A104" s="92">
        <f t="array" ref="A104">IFERROR(INDEX('Annex 2 Designated EHV charges'!$D$11:$D$257, MATCH(0, IF(ISBLANK('Annex 2 Designated EHV charges'!$D$11:$D$257),1, COUNTIF(A$4:$A103, 'Annex 2 Designated EHV charges'!$D$11:$D$257)), 0)),"")</f>
        <v>951</v>
      </c>
      <c r="B104" s="91">
        <f>IF($A104="","",VLOOKUP($A104,'Annex 2 Designated EHV charges'!$D:$O,2,0))</f>
        <v>951</v>
      </c>
      <c r="C104" s="92">
        <f>IF($A104="","",VLOOKUP($A104,'Annex 2 Designated EHV charges'!$D:$O,3,0))</f>
        <v>1300061391141</v>
      </c>
      <c r="D104" s="91" t="str">
        <f>IF($A104="","",VLOOKUP($A104,'Annex 2 Designated EHV charges'!$D:$O,4,0))</f>
        <v>Morlais Tidal</v>
      </c>
      <c r="E104" s="93" t="str">
        <f>IFERROR(IF(VLOOKUP($A104,'Annex 2 Designated EHV charges'!$D:$O,10,FALSE)=0,"",VLOOKUP($A104,'Annex 2 Designated EHV charges'!$D:$O,10,FALSE)),"")</f>
        <v>-</v>
      </c>
      <c r="F104" s="94">
        <f>IFERROR(IF(VLOOKUP($A104,'Annex 2 Designated EHV charges'!$D:$O,11,FALSE)=0,"",VLOOKUP($A104,'Annex 2 Designated EHV charges'!$D:$O,11,FALSE)),"")</f>
        <v>1937.31</v>
      </c>
      <c r="G104" s="95">
        <f>IFERROR(IF(VLOOKUP($A104,'Annex 2 Designated EHV charges'!$D:$O,12,FALSE)=0,"",VLOOKUP($A104,'Annex 2 Designated EHV charges'!$D:$O,12,FALSE)),"")</f>
        <v>0.05</v>
      </c>
      <c r="H104" s="95">
        <f>IFERROR(IF(VLOOKUP($A104,'Annex 2 Designated EHV charges'!$D:$P,13,FALSE)=0,"",VLOOKUP($A104,'Annex 2 Designated EHV charges'!$D:$P,13,FALSE)),"")</f>
        <v>0.05</v>
      </c>
      <c r="I104" s="227"/>
    </row>
    <row r="105" spans="1:9" ht="12.75" customHeight="1" x14ac:dyDescent="0.2">
      <c r="A105" s="92">
        <f t="array" ref="A105">IFERROR(INDEX('Annex 2 Designated EHV charges'!$D$11:$D$257, MATCH(0, IF(ISBLANK('Annex 2 Designated EHV charges'!$D$11:$D$257),1, COUNTIF(A$4:$A104, 'Annex 2 Designated EHV charges'!$D$11:$D$257)), 0)),"")</f>
        <v>613</v>
      </c>
      <c r="B105" s="91">
        <f>IF($A105="","",VLOOKUP($A105,'Annex 2 Designated EHV charges'!$D:$O,2,0))</f>
        <v>613</v>
      </c>
      <c r="C105" s="92">
        <f>IF($A105="","",VLOOKUP($A105,'Annex 2 Designated EHV charges'!$D:$O,3,0))</f>
        <v>1300061061592</v>
      </c>
      <c r="D105" s="91" t="str">
        <f>IF($A105="","",VLOOKUP($A105,'Annex 2 Designated EHV charges'!$D:$O,4,0))</f>
        <v>North Anglesey Solar Park</v>
      </c>
      <c r="E105" s="93" t="str">
        <f>IFERROR(IF(VLOOKUP($A105,'Annex 2 Designated EHV charges'!$D:$O,10,FALSE)=0,"",VLOOKUP($A105,'Annex 2 Designated EHV charges'!$D:$O,10,FALSE)),"")</f>
        <v>-</v>
      </c>
      <c r="F105" s="94">
        <f>IFERROR(IF(VLOOKUP($A105,'Annex 2 Designated EHV charges'!$D:$O,11,FALSE)=0,"",VLOOKUP($A105,'Annex 2 Designated EHV charges'!$D:$O,11,FALSE)),"")</f>
        <v>9414.7999999999993</v>
      </c>
      <c r="G105" s="95">
        <f>IFERROR(IF(VLOOKUP($A105,'Annex 2 Designated EHV charges'!$D:$O,12,FALSE)=0,"",VLOOKUP($A105,'Annex 2 Designated EHV charges'!$D:$O,12,FALSE)),"")</f>
        <v>0.05</v>
      </c>
      <c r="H105" s="95">
        <f>IFERROR(IF(VLOOKUP($A105,'Annex 2 Designated EHV charges'!$D:$P,13,FALSE)=0,"",VLOOKUP($A105,'Annex 2 Designated EHV charges'!$D:$P,13,FALSE)),"")</f>
        <v>0.05</v>
      </c>
      <c r="I105" s="227"/>
    </row>
    <row r="106" spans="1:9" ht="12.75" customHeight="1" x14ac:dyDescent="0.2">
      <c r="A106" s="92">
        <f t="array" ref="A106">IFERROR(INDEX('Annex 2 Designated EHV charges'!$D$11:$D$257, MATCH(0, IF(ISBLANK('Annex 2 Designated EHV charges'!$D$11:$D$257),1, COUNTIF(A$4:$A105, 'Annex 2 Designated EHV charges'!$D$11:$D$257)), 0)),"")</f>
        <v>682</v>
      </c>
      <c r="B106" s="91">
        <f>IF($A106="","",VLOOKUP($A106,'Annex 2 Designated EHV charges'!$D:$O,2,0))</f>
        <v>682</v>
      </c>
      <c r="C106" s="92">
        <f>IF($A106="","",VLOOKUP($A106,'Annex 2 Designated EHV charges'!$D:$O,3,0))</f>
        <v>1300060269895</v>
      </c>
      <c r="D106" s="91" t="str">
        <f>IF($A106="","",VLOOKUP($A106,'Annex 2 Designated EHV charges'!$D:$O,4,0))</f>
        <v>Network Rail (Speke)</v>
      </c>
      <c r="E106" s="93" t="str">
        <f>IFERROR(IF(VLOOKUP($A106,'Annex 2 Designated EHV charges'!$D:$O,10,FALSE)=0,"",VLOOKUP($A106,'Annex 2 Designated EHV charges'!$D:$O,10,FALSE)),"")</f>
        <v>-</v>
      </c>
      <c r="F106" s="94">
        <f>IFERROR(IF(VLOOKUP($A106,'Annex 2 Designated EHV charges'!$D:$O,11,FALSE)=0,"",VLOOKUP($A106,'Annex 2 Designated EHV charges'!$D:$O,11,FALSE)),"")</f>
        <v>1701.74</v>
      </c>
      <c r="G106" s="95">
        <f>IFERROR(IF(VLOOKUP($A106,'Annex 2 Designated EHV charges'!$D:$O,12,FALSE)=0,"",VLOOKUP($A106,'Annex 2 Designated EHV charges'!$D:$O,12,FALSE)),"")</f>
        <v>0.05</v>
      </c>
      <c r="H106" s="95">
        <f>IFERROR(IF(VLOOKUP($A106,'Annex 2 Designated EHV charges'!$D:$P,13,FALSE)=0,"",VLOOKUP($A106,'Annex 2 Designated EHV charges'!$D:$P,13,FALSE)),"")</f>
        <v>0.05</v>
      </c>
      <c r="I106" s="227"/>
    </row>
    <row r="107" spans="1:9" ht="12.75" customHeight="1" x14ac:dyDescent="0.2">
      <c r="A107" s="92" t="str">
        <f t="array" ref="A107">IFERROR(INDEX('Annex 2 Designated EHV charges'!$D$11:$D$257, MATCH(0, IF(ISBLANK('Annex 2 Designated EHV charges'!$D$11:$D$257),1, COUNTIF(A$4:$A106, 'Annex 2 Designated EHV charges'!$D$11:$D$257)), 0)),"")</f>
        <v>TBC1A</v>
      </c>
      <c r="B107" s="91" t="str">
        <f>IF($A107="","",VLOOKUP($A107,'Annex 2 Designated EHV charges'!$D:$O,2,0))</f>
        <v>TBC1A</v>
      </c>
      <c r="C107" s="92" t="str">
        <f>IF($A107="","",VLOOKUP($A107,'Annex 2 Designated EHV charges'!$D:$O,3,0))</f>
        <v>TBC1A</v>
      </c>
      <c r="D107" s="91" t="str">
        <f>IF($A107="","",VLOOKUP($A107,'Annex 2 Designated EHV charges'!$D:$O,4,0))</f>
        <v>Lostock Sustainable Energy Plant</v>
      </c>
      <c r="E107" s="93" t="str">
        <f>IFERROR(IF(VLOOKUP($A107,'Annex 2 Designated EHV charges'!$D:$O,10,FALSE)=0,"",VLOOKUP($A107,'Annex 2 Designated EHV charges'!$D:$O,10,FALSE)),"")</f>
        <v>-</v>
      </c>
      <c r="F107" s="94">
        <f>IFERROR(IF(VLOOKUP($A107,'Annex 2 Designated EHV charges'!$D:$O,11,FALSE)=0,"",VLOOKUP($A107,'Annex 2 Designated EHV charges'!$D:$O,11,FALSE)),"")</f>
        <v>65478.37</v>
      </c>
      <c r="G107" s="95">
        <f>IFERROR(IF(VLOOKUP($A107,'Annex 2 Designated EHV charges'!$D:$O,12,FALSE)=0,"",VLOOKUP($A107,'Annex 2 Designated EHV charges'!$D:$O,12,FALSE)),"")</f>
        <v>0.05</v>
      </c>
      <c r="H107" s="95">
        <f>IFERROR(IF(VLOOKUP($A107,'Annex 2 Designated EHV charges'!$D:$P,13,FALSE)=0,"",VLOOKUP($A107,'Annex 2 Designated EHV charges'!$D:$P,13,FALSE)),"")</f>
        <v>0.05</v>
      </c>
      <c r="I107" s="227"/>
    </row>
    <row r="108" spans="1:9" ht="12.75" customHeight="1" x14ac:dyDescent="0.2">
      <c r="A108" s="92">
        <f t="array" ref="A108">IFERROR(INDEX('Annex 2 Designated EHV charges'!$D$11:$D$257, MATCH(0, IF(ISBLANK('Annex 2 Designated EHV charges'!$D$11:$D$257),1, COUNTIF(A$4:$A107, 'Annex 2 Designated EHV charges'!$D$11:$D$257)), 0)),"")</f>
        <v>953</v>
      </c>
      <c r="B108" s="91">
        <f>IF($A108="","",VLOOKUP($A108,'Annex 2 Designated EHV charges'!$D:$O,2,0))</f>
        <v>953</v>
      </c>
      <c r="C108" s="92">
        <f>IF($A108="","",VLOOKUP($A108,'Annex 2 Designated EHV charges'!$D:$O,3,0))</f>
        <v>1300061473291</v>
      </c>
      <c r="D108" s="91" t="str">
        <f>IF($A108="","",VLOOKUP($A108,'Annex 2 Designated EHV charges'!$D:$O,4,0))</f>
        <v>MINER'S ROAD</v>
      </c>
      <c r="E108" s="93">
        <f>IFERROR(IF(VLOOKUP($A108,'Annex 2 Designated EHV charges'!$D:$O,10,FALSE)=0,"",VLOOKUP($A108,'Annex 2 Designated EHV charges'!$D:$O,10,FALSE)),"")</f>
        <v>-0.747</v>
      </c>
      <c r="F108" s="94">
        <f>IFERROR(IF(VLOOKUP($A108,'Annex 2 Designated EHV charges'!$D:$O,11,FALSE)=0,"",VLOOKUP($A108,'Annex 2 Designated EHV charges'!$D:$O,11,FALSE)),"")</f>
        <v>3049.74</v>
      </c>
      <c r="G108" s="95">
        <f>IFERROR(IF(VLOOKUP($A108,'Annex 2 Designated EHV charges'!$D:$O,12,FALSE)=0,"",VLOOKUP($A108,'Annex 2 Designated EHV charges'!$D:$O,12,FALSE)),"")</f>
        <v>0.05</v>
      </c>
      <c r="H108" s="95">
        <f>IFERROR(IF(VLOOKUP($A108,'Annex 2 Designated EHV charges'!$D:$P,13,FALSE)=0,"",VLOOKUP($A108,'Annex 2 Designated EHV charges'!$D:$P,13,FALSE)),"")</f>
        <v>0.05</v>
      </c>
      <c r="I108" s="227"/>
    </row>
    <row r="109" spans="1:9" ht="12.75" customHeight="1" x14ac:dyDescent="0.2">
      <c r="A109" s="92" t="str">
        <f t="array" ref="A109">IFERROR(INDEX('Annex 2 Designated EHV charges'!$D$11:$D$257, MATCH(0, IF(ISBLANK('Annex 2 Designated EHV charges'!$D$11:$D$257),1, COUNTIF(A$4:$A108, 'Annex 2 Designated EHV charges'!$D$11:$D$257)), 0)),"")</f>
        <v>TBC19A</v>
      </c>
      <c r="B109" s="91" t="str">
        <f>IF($A109="","",VLOOKUP($A109,'Annex 2 Designated EHV charges'!$D:$O,2,0))</f>
        <v>TBC19A</v>
      </c>
      <c r="C109" s="92" t="str">
        <f>IF($A109="","",VLOOKUP($A109,'Annex 2 Designated EHV charges'!$D:$O,3,0))</f>
        <v/>
      </c>
      <c r="D109" s="91" t="str">
        <f>IF($A109="","",VLOOKUP($A109,'Annex 2 Designated EHV charges'!$D:$O,4,0))</f>
        <v>CEFN ROAD</v>
      </c>
      <c r="E109" s="93">
        <f>IFERROR(IF(VLOOKUP($A109,'Annex 2 Designated EHV charges'!$D:$O,10,FALSE)=0,"",VLOOKUP($A109,'Annex 2 Designated EHV charges'!$D:$O,10,FALSE)),"")</f>
        <v>-0.747</v>
      </c>
      <c r="F109" s="94">
        <f>IFERROR(IF(VLOOKUP($A109,'Annex 2 Designated EHV charges'!$D:$O,11,FALSE)=0,"",VLOOKUP($A109,'Annex 2 Designated EHV charges'!$D:$O,11,FALSE)),"")</f>
        <v>724.99</v>
      </c>
      <c r="G109" s="95">
        <f>IFERROR(IF(VLOOKUP($A109,'Annex 2 Designated EHV charges'!$D:$O,12,FALSE)=0,"",VLOOKUP($A109,'Annex 2 Designated EHV charges'!$D:$O,12,FALSE)),"")</f>
        <v>0.05</v>
      </c>
      <c r="H109" s="95">
        <f>IFERROR(IF(VLOOKUP($A109,'Annex 2 Designated EHV charges'!$D:$P,13,FALSE)=0,"",VLOOKUP($A109,'Annex 2 Designated EHV charges'!$D:$P,13,FALSE)),"")</f>
        <v>0.05</v>
      </c>
      <c r="I109" s="227"/>
    </row>
    <row r="110" spans="1:9" ht="12.75" customHeight="1" x14ac:dyDescent="0.2">
      <c r="A110" s="92">
        <f t="array" ref="A110">IFERROR(INDEX('Annex 2 Designated EHV charges'!$D$11:$D$257, MATCH(0, IF(ISBLANK('Annex 2 Designated EHV charges'!$D$11:$D$257),1, COUNTIF(A$4:$A109, 'Annex 2 Designated EHV charges'!$D$11:$D$257)), 0)),"")</f>
        <v>639</v>
      </c>
      <c r="B110" s="91">
        <f>IF($A110="","",VLOOKUP($A110,'Annex 2 Designated EHV charges'!$D:$O,2,0))</f>
        <v>639</v>
      </c>
      <c r="C110" s="92">
        <f>IF($A110="","",VLOOKUP($A110,'Annex 2 Designated EHV charges'!$D:$O,3,0))</f>
        <v>1300061485766</v>
      </c>
      <c r="D110" s="91" t="str">
        <f>IF($A110="","",VLOOKUP($A110,'Annex 2 Designated EHV charges'!$D:$O,4,0))</f>
        <v>Cargills Strand Gate</v>
      </c>
      <c r="E110" s="93" t="str">
        <f>IFERROR(IF(VLOOKUP($A110,'Annex 2 Designated EHV charges'!$D:$O,10,FALSE)=0,"",VLOOKUP($A110,'Annex 2 Designated EHV charges'!$D:$O,10,FALSE)),"")</f>
        <v>-</v>
      </c>
      <c r="F110" s="94" t="str">
        <f>IFERROR(IF(VLOOKUP($A110,'Annex 2 Designated EHV charges'!$D:$O,11,FALSE)=0,"",VLOOKUP($A110,'Annex 2 Designated EHV charges'!$D:$O,11,FALSE)),"")</f>
        <v>-</v>
      </c>
      <c r="G110" s="95" t="str">
        <f>IFERROR(IF(VLOOKUP($A110,'Annex 2 Designated EHV charges'!$D:$O,12,FALSE)=0,"",VLOOKUP($A110,'Annex 2 Designated EHV charges'!$D:$O,12,FALSE)),"")</f>
        <v>-</v>
      </c>
      <c r="H110" s="95" t="str">
        <f>IFERROR(IF(VLOOKUP($A110,'Annex 2 Designated EHV charges'!$D:$P,13,FALSE)=0,"",VLOOKUP($A110,'Annex 2 Designated EHV charges'!$D:$P,13,FALSE)),"")</f>
        <v>-</v>
      </c>
      <c r="I110" s="227"/>
    </row>
    <row r="111" spans="1:9" ht="12.75" customHeight="1" x14ac:dyDescent="0.2">
      <c r="A111" s="92" t="str">
        <f t="array" ref="A111">IFERROR(INDEX('Annex 2 Designated EHV charges'!$D$11:$D$257, MATCH(0, IF(ISBLANK('Annex 2 Designated EHV charges'!$D$11:$D$257),1, COUNTIF(A$4:$A110, 'Annex 2 Designated EHV charges'!$D$11:$D$257)), 0)),"")</f>
        <v>TBC30A</v>
      </c>
      <c r="B111" s="91" t="str">
        <f>IF($A111="","",VLOOKUP($A111,'Annex 2 Designated EHV charges'!$D:$O,2,0))</f>
        <v>TBC30A</v>
      </c>
      <c r="C111" s="92">
        <f>IF($A111="","",VLOOKUP($A111,'Annex 2 Designated EHV charges'!$D:$O,3,0))</f>
        <v>0</v>
      </c>
      <c r="D111" s="91" t="str">
        <f>IF($A111="","",VLOOKUP($A111,'Annex 2 Designated EHV charges'!$D:$O,4,0))</f>
        <v>Woodford Lane West</v>
      </c>
      <c r="E111" s="93" t="str">
        <f>IFERROR(IF(VLOOKUP($A111,'Annex 2 Designated EHV charges'!$D:$O,10,FALSE)=0,"",VLOOKUP($A111,'Annex 2 Designated EHV charges'!$D:$O,10,FALSE)),"")</f>
        <v>-</v>
      </c>
      <c r="F111" s="94">
        <f>IFERROR(IF(VLOOKUP($A111,'Annex 2 Designated EHV charges'!$D:$O,11,FALSE)=0,"",VLOOKUP($A111,'Annex 2 Designated EHV charges'!$D:$O,11,FALSE)),"")</f>
        <v>3944.9</v>
      </c>
      <c r="G111" s="95">
        <f>IFERROR(IF(VLOOKUP($A111,'Annex 2 Designated EHV charges'!$D:$O,12,FALSE)=0,"",VLOOKUP($A111,'Annex 2 Designated EHV charges'!$D:$O,12,FALSE)),"")</f>
        <v>0.05</v>
      </c>
      <c r="H111" s="95">
        <f>IFERROR(IF(VLOOKUP($A111,'Annex 2 Designated EHV charges'!$D:$P,13,FALSE)=0,"",VLOOKUP($A111,'Annex 2 Designated EHV charges'!$D:$P,13,FALSE)),"")</f>
        <v>0.05</v>
      </c>
      <c r="I111" s="227"/>
    </row>
    <row r="112" spans="1:9" ht="12.75" customHeight="1" x14ac:dyDescent="0.2">
      <c r="A112" s="92">
        <f t="array" ref="A112">IFERROR(INDEX('Annex 2 Designated EHV charges'!$D$11:$D$257, MATCH(0, IF(ISBLANK('Annex 2 Designated EHV charges'!$D$11:$D$257),1, COUNTIF(A$4:$A111, 'Annex 2 Designated EHV charges'!$D$11:$D$257)), 0)),"")</f>
        <v>959</v>
      </c>
      <c r="B112" s="91">
        <f>IF($A112="","",VLOOKUP($A112,'Annex 2 Designated EHV charges'!$D:$O,2,0))</f>
        <v>959</v>
      </c>
      <c r="C112" s="92">
        <f>IF($A112="","",VLOOKUP($A112,'Annex 2 Designated EHV charges'!$D:$O,3,0))</f>
        <v>1300061654158</v>
      </c>
      <c r="D112" s="91" t="str">
        <f>IF($A112="","",VLOOKUP($A112,'Annex 2 Designated EHV charges'!$D:$O,4,0))</f>
        <v>Iddenshall Solar</v>
      </c>
      <c r="E112" s="93" t="str">
        <f>IFERROR(IF(VLOOKUP($A112,'Annex 2 Designated EHV charges'!$D:$O,10,FALSE)=0,"",VLOOKUP($A112,'Annex 2 Designated EHV charges'!$D:$O,10,FALSE)),"")</f>
        <v>-</v>
      </c>
      <c r="F112" s="94">
        <f>IFERROR(IF(VLOOKUP($A112,'Annex 2 Designated EHV charges'!$D:$O,11,FALSE)=0,"",VLOOKUP($A112,'Annex 2 Designated EHV charges'!$D:$O,11,FALSE)),"")</f>
        <v>2692.61</v>
      </c>
      <c r="G112" s="95">
        <f>IFERROR(IF(VLOOKUP($A112,'Annex 2 Designated EHV charges'!$D:$O,12,FALSE)=0,"",VLOOKUP($A112,'Annex 2 Designated EHV charges'!$D:$O,12,FALSE)),"")</f>
        <v>0.05</v>
      </c>
      <c r="H112" s="95">
        <f>IFERROR(IF(VLOOKUP($A112,'Annex 2 Designated EHV charges'!$D:$P,13,FALSE)=0,"",VLOOKUP($A112,'Annex 2 Designated EHV charges'!$D:$P,13,FALSE)),"")</f>
        <v>0.05</v>
      </c>
      <c r="I112" s="227"/>
    </row>
    <row r="113" spans="1:9" ht="12.75" customHeight="1" x14ac:dyDescent="0.2">
      <c r="A113" s="92" t="str">
        <f t="array" ref="A113">IFERROR(INDEX('Annex 2 Designated EHV charges'!$D$11:$D$257, MATCH(0, IF(ISBLANK('Annex 2 Designated EHV charges'!$D$11:$D$257),1, COUNTIF(A$4:$A112, 'Annex 2 Designated EHV charges'!$D$11:$D$257)), 0)),"")</f>
        <v/>
      </c>
      <c r="B113" s="91" t="str">
        <f>IF($A113="","",VLOOKUP($A113,'Annex 2 Designated EHV charges'!$D:$O,2,0))</f>
        <v/>
      </c>
      <c r="C113" s="92" t="str">
        <f>IF($A113="","",VLOOKUP($A113,'Annex 2 Designated EHV charges'!$D:$O,3,0))</f>
        <v/>
      </c>
      <c r="D113" s="91" t="str">
        <f>IF($A113="","",VLOOKUP($A113,'Annex 2 Designated EHV charges'!$D:$O,4,0))</f>
        <v/>
      </c>
      <c r="E113" s="93" t="str">
        <f>IFERROR(IF(VLOOKUP($A113,'Annex 2 Designated EHV charges'!$D:$O,10,FALSE)=0,"",VLOOKUP($A113,'Annex 2 Designated EHV charges'!$D:$O,10,FALSE)),"")</f>
        <v/>
      </c>
      <c r="F113" s="94" t="str">
        <f>IFERROR(IF(VLOOKUP($A113,'Annex 2 Designated EHV charges'!$D:$O,11,FALSE)=0,"",VLOOKUP($A113,'Annex 2 Designated EHV charges'!$D:$O,11,FALSE)),"")</f>
        <v/>
      </c>
      <c r="G113" s="95" t="str">
        <f>IFERROR(IF(VLOOKUP($A113,'Annex 2 Designated EHV charges'!$D:$O,12,FALSE)=0,"",VLOOKUP($A113,'Annex 2 Designated EHV charges'!$D:$O,12,FALSE)),"")</f>
        <v/>
      </c>
      <c r="H113" s="95" t="str">
        <f>IFERROR(IF(VLOOKUP($A113,'Annex 2 Designated EHV charges'!$D:$P,13,FALSE)=0,"",VLOOKUP($A113,'Annex 2 Designated EHV charges'!$D:$P,13,FALSE)),"")</f>
        <v/>
      </c>
      <c r="I113" s="227"/>
    </row>
    <row r="114" spans="1:9" ht="12.75" customHeight="1" x14ac:dyDescent="0.2">
      <c r="A114" s="92" t="str">
        <f t="array" ref="A114">IFERROR(INDEX('Annex 2 Designated EHV charges'!$D$11:$D$257, MATCH(0, IF(ISBLANK('Annex 2 Designated EHV charges'!$D$11:$D$257),1, COUNTIF(A$4:$A113, 'Annex 2 Designated EHV charges'!$D$11:$D$257)), 0)),"")</f>
        <v/>
      </c>
      <c r="B114" s="91" t="str">
        <f>IF($A114="","",VLOOKUP($A114,'Annex 2 Designated EHV charges'!$D:$O,2,0))</f>
        <v/>
      </c>
      <c r="C114" s="92" t="str">
        <f>IF($A114="","",VLOOKUP($A114,'Annex 2 Designated EHV charges'!$D:$O,3,0))</f>
        <v/>
      </c>
      <c r="D114" s="91" t="str">
        <f>IF($A114="","",VLOOKUP($A114,'Annex 2 Designated EHV charges'!$D:$O,4,0))</f>
        <v/>
      </c>
      <c r="E114" s="93" t="str">
        <f>IFERROR(IF(VLOOKUP($A114,'Annex 2 Designated EHV charges'!$D:$O,10,FALSE)=0,"",VLOOKUP($A114,'Annex 2 Designated EHV charges'!$D:$O,10,FALSE)),"")</f>
        <v/>
      </c>
      <c r="F114" s="94" t="str">
        <f>IFERROR(IF(VLOOKUP($A114,'Annex 2 Designated EHV charges'!$D:$O,11,FALSE)=0,"",VLOOKUP($A114,'Annex 2 Designated EHV charges'!$D:$O,11,FALSE)),"")</f>
        <v/>
      </c>
      <c r="G114" s="95" t="str">
        <f>IFERROR(IF(VLOOKUP($A114,'Annex 2 Designated EHV charges'!$D:$O,12,FALSE)=0,"",VLOOKUP($A114,'Annex 2 Designated EHV charges'!$D:$O,12,FALSE)),"")</f>
        <v/>
      </c>
      <c r="H114" s="95" t="str">
        <f>IFERROR(IF(VLOOKUP($A114,'Annex 2 Designated EHV charges'!$D:$P,13,FALSE)=0,"",VLOOKUP($A114,'Annex 2 Designated EHV charges'!$D:$P,13,FALSE)),"")</f>
        <v/>
      </c>
      <c r="I114" s="227"/>
    </row>
    <row r="115" spans="1:9" ht="12.75" customHeight="1" x14ac:dyDescent="0.2">
      <c r="A115" s="92" t="str">
        <f t="array" ref="A115">IFERROR(INDEX('Annex 2 Designated EHV charges'!$D$11:$D$257, MATCH(0, IF(ISBLANK('Annex 2 Designated EHV charges'!$D$11:$D$257),1, COUNTIF(A$4:$A114, 'Annex 2 Designated EHV charges'!$D$11:$D$257)), 0)),"")</f>
        <v/>
      </c>
      <c r="B115" s="91" t="str">
        <f>IF($A115="","",VLOOKUP($A115,'Annex 2 Designated EHV charges'!$D:$O,2,0))</f>
        <v/>
      </c>
      <c r="C115" s="92" t="str">
        <f>IF($A115="","",VLOOKUP($A115,'Annex 2 Designated EHV charges'!$D:$O,3,0))</f>
        <v/>
      </c>
      <c r="D115" s="91" t="str">
        <f>IF($A115="","",VLOOKUP($A115,'Annex 2 Designated EHV charges'!$D:$O,4,0))</f>
        <v/>
      </c>
      <c r="E115" s="93" t="str">
        <f>IFERROR(IF(VLOOKUP($A115,'Annex 2 Designated EHV charges'!$D:$O,10,FALSE)=0,"",VLOOKUP($A115,'Annex 2 Designated EHV charges'!$D:$O,10,FALSE)),"")</f>
        <v/>
      </c>
      <c r="F115" s="94" t="str">
        <f>IFERROR(IF(VLOOKUP($A115,'Annex 2 Designated EHV charges'!$D:$O,11,FALSE)=0,"",VLOOKUP($A115,'Annex 2 Designated EHV charges'!$D:$O,11,FALSE)),"")</f>
        <v/>
      </c>
      <c r="G115" s="95" t="str">
        <f>IFERROR(IF(VLOOKUP($A115,'Annex 2 Designated EHV charges'!$D:$O,12,FALSE)=0,"",VLOOKUP($A115,'Annex 2 Designated EHV charges'!$D:$O,12,FALSE)),"")</f>
        <v/>
      </c>
      <c r="H115" s="95" t="str">
        <f>IFERROR(IF(VLOOKUP($A115,'Annex 2 Designated EHV charges'!$D:$P,13,FALSE)=0,"",VLOOKUP($A115,'Annex 2 Designated EHV charges'!$D:$P,13,FALSE)),"")</f>
        <v/>
      </c>
      <c r="I115" s="227"/>
    </row>
    <row r="116" spans="1:9" ht="12.75" customHeight="1" x14ac:dyDescent="0.2">
      <c r="A116" s="92" t="str">
        <f t="array" ref="A116">IFERROR(INDEX('Annex 2 Designated EHV charges'!$D$11:$D$257, MATCH(0, IF(ISBLANK('Annex 2 Designated EHV charges'!$D$11:$D$257),1, COUNTIF(A$4:$A115, 'Annex 2 Designated EHV charges'!$D$11:$D$257)), 0)),"")</f>
        <v/>
      </c>
      <c r="B116" s="91" t="str">
        <f>IF($A116="","",VLOOKUP($A116,'Annex 2 Designated EHV charges'!$D:$O,2,0))</f>
        <v/>
      </c>
      <c r="C116" s="92" t="str">
        <f>IF($A116="","",VLOOKUP($A116,'Annex 2 Designated EHV charges'!$D:$O,3,0))</f>
        <v/>
      </c>
      <c r="D116" s="91" t="str">
        <f>IF($A116="","",VLOOKUP($A116,'Annex 2 Designated EHV charges'!$D:$O,4,0))</f>
        <v/>
      </c>
      <c r="E116" s="93" t="str">
        <f>IFERROR(IF(VLOOKUP($A116,'Annex 2 Designated EHV charges'!$D:$O,10,FALSE)=0,"",VLOOKUP($A116,'Annex 2 Designated EHV charges'!$D:$O,10,FALSE)),"")</f>
        <v/>
      </c>
      <c r="F116" s="94" t="str">
        <f>IFERROR(IF(VLOOKUP($A116,'Annex 2 Designated EHV charges'!$D:$O,11,FALSE)=0,"",VLOOKUP($A116,'Annex 2 Designated EHV charges'!$D:$O,11,FALSE)),"")</f>
        <v/>
      </c>
      <c r="G116" s="95" t="str">
        <f>IFERROR(IF(VLOOKUP($A116,'Annex 2 Designated EHV charges'!$D:$O,12,FALSE)=0,"",VLOOKUP($A116,'Annex 2 Designated EHV charges'!$D:$O,12,FALSE)),"")</f>
        <v/>
      </c>
      <c r="H116" s="95" t="str">
        <f>IFERROR(IF(VLOOKUP($A116,'Annex 2 Designated EHV charges'!$D:$P,13,FALSE)=0,"",VLOOKUP($A116,'Annex 2 Designated EHV charges'!$D:$P,13,FALSE)),"")</f>
        <v/>
      </c>
      <c r="I116" s="227"/>
    </row>
    <row r="117" spans="1:9" ht="12.75" customHeight="1" x14ac:dyDescent="0.2">
      <c r="A117" s="92" t="str">
        <f t="array" ref="A117">IFERROR(INDEX('Annex 2 Designated EHV charges'!$D$11:$D$257, MATCH(0, IF(ISBLANK('Annex 2 Designated EHV charges'!$D$11:$D$257),1, COUNTIF(A$4:$A116, 'Annex 2 Designated EHV charges'!$D$11:$D$257)), 0)),"")</f>
        <v/>
      </c>
      <c r="B117" s="91" t="str">
        <f>IF($A117="","",VLOOKUP($A117,'Annex 2 Designated EHV charges'!$D:$O,2,0))</f>
        <v/>
      </c>
      <c r="C117" s="92" t="str">
        <f>IF($A117="","",VLOOKUP($A117,'Annex 2 Designated EHV charges'!$D:$O,3,0))</f>
        <v/>
      </c>
      <c r="D117" s="91" t="str">
        <f>IF($A117="","",VLOOKUP($A117,'Annex 2 Designated EHV charges'!$D:$O,4,0))</f>
        <v/>
      </c>
      <c r="E117" s="93" t="str">
        <f>IFERROR(IF(VLOOKUP($A117,'Annex 2 Designated EHV charges'!$D:$O,10,FALSE)=0,"",VLOOKUP($A117,'Annex 2 Designated EHV charges'!$D:$O,10,FALSE)),"")</f>
        <v/>
      </c>
      <c r="F117" s="94" t="str">
        <f>IFERROR(IF(VLOOKUP($A117,'Annex 2 Designated EHV charges'!$D:$O,11,FALSE)=0,"",VLOOKUP($A117,'Annex 2 Designated EHV charges'!$D:$O,11,FALSE)),"")</f>
        <v/>
      </c>
      <c r="G117" s="95" t="str">
        <f>IFERROR(IF(VLOOKUP($A117,'Annex 2 Designated EHV charges'!$D:$O,12,FALSE)=0,"",VLOOKUP($A117,'Annex 2 Designated EHV charges'!$D:$O,12,FALSE)),"")</f>
        <v/>
      </c>
      <c r="H117" s="95" t="str">
        <f>IFERROR(IF(VLOOKUP($A117,'Annex 2 Designated EHV charges'!$D:$P,13,FALSE)=0,"",VLOOKUP($A117,'Annex 2 Designated EHV charges'!$D:$P,13,FALSE)),"")</f>
        <v/>
      </c>
      <c r="I117" s="227"/>
    </row>
    <row r="118" spans="1:9" ht="12.75" customHeight="1" x14ac:dyDescent="0.2">
      <c r="A118" s="92" t="str">
        <f t="array" ref="A118">IFERROR(INDEX('Annex 2 Designated EHV charges'!$D$11:$D$257, MATCH(0, IF(ISBLANK('Annex 2 Designated EHV charges'!$D$11:$D$257),1, COUNTIF(A$4:$A117, 'Annex 2 Designated EHV charges'!$D$11:$D$257)), 0)),"")</f>
        <v/>
      </c>
      <c r="B118" s="91" t="str">
        <f>IF($A118="","",VLOOKUP($A118,'Annex 2 Designated EHV charges'!$D:$O,2,0))</f>
        <v/>
      </c>
      <c r="C118" s="92" t="str">
        <f>IF($A118="","",VLOOKUP($A118,'Annex 2 Designated EHV charges'!$D:$O,3,0))</f>
        <v/>
      </c>
      <c r="D118" s="91" t="str">
        <f>IF($A118="","",VLOOKUP($A118,'Annex 2 Designated EHV charges'!$D:$O,4,0))</f>
        <v/>
      </c>
      <c r="E118" s="93" t="str">
        <f>IFERROR(IF(VLOOKUP($A118,'Annex 2 Designated EHV charges'!$D:$O,10,FALSE)=0,"",VLOOKUP($A118,'Annex 2 Designated EHV charges'!$D:$O,10,FALSE)),"")</f>
        <v/>
      </c>
      <c r="F118" s="94" t="str">
        <f>IFERROR(IF(VLOOKUP($A118,'Annex 2 Designated EHV charges'!$D:$O,11,FALSE)=0,"",VLOOKUP($A118,'Annex 2 Designated EHV charges'!$D:$O,11,FALSE)),"")</f>
        <v/>
      </c>
      <c r="G118" s="95" t="str">
        <f>IFERROR(IF(VLOOKUP($A118,'Annex 2 Designated EHV charges'!$D:$O,12,FALSE)=0,"",VLOOKUP($A118,'Annex 2 Designated EHV charges'!$D:$O,12,FALSE)),"")</f>
        <v/>
      </c>
      <c r="H118" s="95" t="str">
        <f>IFERROR(IF(VLOOKUP($A118,'Annex 2 Designated EHV charges'!$D:$P,13,FALSE)=0,"",VLOOKUP($A118,'Annex 2 Designated EHV charges'!$D:$P,13,FALSE)),"")</f>
        <v/>
      </c>
      <c r="I118" s="227"/>
    </row>
    <row r="119" spans="1:9" ht="12.75" customHeight="1" x14ac:dyDescent="0.2">
      <c r="A119" s="92" t="str">
        <f t="array" ref="A119">IFERROR(INDEX('Annex 2 Designated EHV charges'!$D$11:$D$257, MATCH(0, IF(ISBLANK('Annex 2 Designated EHV charges'!$D$11:$D$257),1, COUNTIF(A$4:$A118, 'Annex 2 Designated EHV charges'!$D$11:$D$257)), 0)),"")</f>
        <v/>
      </c>
      <c r="B119" s="91" t="str">
        <f>IF($A119="","",VLOOKUP($A119,'Annex 2 Designated EHV charges'!$D:$O,2,0))</f>
        <v/>
      </c>
      <c r="C119" s="92" t="str">
        <f>IF($A119="","",VLOOKUP($A119,'Annex 2 Designated EHV charges'!$D:$O,3,0))</f>
        <v/>
      </c>
      <c r="D119" s="91" t="str">
        <f>IF($A119="","",VLOOKUP($A119,'Annex 2 Designated EHV charges'!$D:$O,4,0))</f>
        <v/>
      </c>
      <c r="E119" s="93" t="str">
        <f>IFERROR(IF(VLOOKUP($A119,'Annex 2 Designated EHV charges'!$D:$O,10,FALSE)=0,"",VLOOKUP($A119,'Annex 2 Designated EHV charges'!$D:$O,10,FALSE)),"")</f>
        <v/>
      </c>
      <c r="F119" s="94" t="str">
        <f>IFERROR(IF(VLOOKUP($A119,'Annex 2 Designated EHV charges'!$D:$O,11,FALSE)=0,"",VLOOKUP($A119,'Annex 2 Designated EHV charges'!$D:$O,11,FALSE)),"")</f>
        <v/>
      </c>
      <c r="G119" s="95" t="str">
        <f>IFERROR(IF(VLOOKUP($A119,'Annex 2 Designated EHV charges'!$D:$O,12,FALSE)=0,"",VLOOKUP($A119,'Annex 2 Designated EHV charges'!$D:$O,12,FALSE)),"")</f>
        <v/>
      </c>
      <c r="H119" s="95" t="str">
        <f>IFERROR(IF(VLOOKUP($A119,'Annex 2 Designated EHV charges'!$D:$P,13,FALSE)=0,"",VLOOKUP($A119,'Annex 2 Designated EHV charges'!$D:$P,13,FALSE)),"")</f>
        <v/>
      </c>
      <c r="I119" s="227"/>
    </row>
    <row r="120" spans="1:9" ht="12.75" customHeight="1" x14ac:dyDescent="0.2">
      <c r="A120" s="92" t="str">
        <f t="array" ref="A120">IFERROR(INDEX('Annex 2 Designated EHV charges'!$D$11:$D$257, MATCH(0, IF(ISBLANK('Annex 2 Designated EHV charges'!$D$11:$D$257),1, COUNTIF(A$4:$A119, 'Annex 2 Designated EHV charges'!$D$11:$D$257)), 0)),"")</f>
        <v/>
      </c>
      <c r="B120" s="91" t="str">
        <f>IF($A120="","",VLOOKUP($A120,'Annex 2 Designated EHV charges'!$D:$O,2,0))</f>
        <v/>
      </c>
      <c r="C120" s="92" t="str">
        <f>IF($A120="","",VLOOKUP($A120,'Annex 2 Designated EHV charges'!$D:$O,3,0))</f>
        <v/>
      </c>
      <c r="D120" s="91" t="str">
        <f>IF($A120="","",VLOOKUP($A120,'Annex 2 Designated EHV charges'!$D:$O,4,0))</f>
        <v/>
      </c>
      <c r="E120" s="93" t="str">
        <f>IFERROR(IF(VLOOKUP($A120,'Annex 2 Designated EHV charges'!$D:$O,10,FALSE)=0,"",VLOOKUP($A120,'Annex 2 Designated EHV charges'!$D:$O,10,FALSE)),"")</f>
        <v/>
      </c>
      <c r="F120" s="94" t="str">
        <f>IFERROR(IF(VLOOKUP($A120,'Annex 2 Designated EHV charges'!$D:$O,11,FALSE)=0,"",VLOOKUP($A120,'Annex 2 Designated EHV charges'!$D:$O,11,FALSE)),"")</f>
        <v/>
      </c>
      <c r="G120" s="95" t="str">
        <f>IFERROR(IF(VLOOKUP($A120,'Annex 2 Designated EHV charges'!$D:$O,12,FALSE)=0,"",VLOOKUP($A120,'Annex 2 Designated EHV charges'!$D:$O,12,FALSE)),"")</f>
        <v/>
      </c>
      <c r="H120" s="95" t="str">
        <f>IFERROR(IF(VLOOKUP($A120,'Annex 2 Designated EHV charges'!$D:$P,13,FALSE)=0,"",VLOOKUP($A120,'Annex 2 Designated EHV charges'!$D:$P,13,FALSE)),"")</f>
        <v/>
      </c>
      <c r="I120" s="227"/>
    </row>
    <row r="121" spans="1:9" ht="12.75" customHeight="1" x14ac:dyDescent="0.2">
      <c r="A121" s="92" t="str">
        <f t="array" ref="A121">IFERROR(INDEX('Annex 2 Designated EHV charges'!$D$11:$D$257, MATCH(0, IF(ISBLANK('Annex 2 Designated EHV charges'!$D$11:$D$257),1, COUNTIF(A$4:$A120, 'Annex 2 Designated EHV charges'!$D$11:$D$257)), 0)),"")</f>
        <v/>
      </c>
      <c r="B121" s="91" t="str">
        <f>IF($A121="","",VLOOKUP($A121,'Annex 2 Designated EHV charges'!$D:$O,2,0))</f>
        <v/>
      </c>
      <c r="C121" s="92" t="str">
        <f>IF($A121="","",VLOOKUP($A121,'Annex 2 Designated EHV charges'!$D:$O,3,0))</f>
        <v/>
      </c>
      <c r="D121" s="91" t="str">
        <f>IF($A121="","",VLOOKUP($A121,'Annex 2 Designated EHV charges'!$D:$O,4,0))</f>
        <v/>
      </c>
      <c r="E121" s="93" t="str">
        <f>IFERROR(IF(VLOOKUP($A121,'Annex 2 Designated EHV charges'!$D:$O,10,FALSE)=0,"",VLOOKUP($A121,'Annex 2 Designated EHV charges'!$D:$O,10,FALSE)),"")</f>
        <v/>
      </c>
      <c r="F121" s="94" t="str">
        <f>IFERROR(IF(VLOOKUP($A121,'Annex 2 Designated EHV charges'!$D:$O,11,FALSE)=0,"",VLOOKUP($A121,'Annex 2 Designated EHV charges'!$D:$O,11,FALSE)),"")</f>
        <v/>
      </c>
      <c r="G121" s="95" t="str">
        <f>IFERROR(IF(VLOOKUP($A121,'Annex 2 Designated EHV charges'!$D:$O,12,FALSE)=0,"",VLOOKUP($A121,'Annex 2 Designated EHV charges'!$D:$O,12,FALSE)),"")</f>
        <v/>
      </c>
      <c r="H121" s="95" t="str">
        <f>IFERROR(IF(VLOOKUP($A121,'Annex 2 Designated EHV charges'!$D:$P,13,FALSE)=0,"",VLOOKUP($A121,'Annex 2 Designated EHV charges'!$D:$P,13,FALSE)),"")</f>
        <v/>
      </c>
      <c r="I121" s="227"/>
    </row>
    <row r="122" spans="1:9" ht="12.75" customHeight="1" x14ac:dyDescent="0.2">
      <c r="A122" s="92" t="str">
        <f t="array" ref="A122">IFERROR(INDEX('Annex 2 Designated EHV charges'!$D$11:$D$257, MATCH(0, IF(ISBLANK('Annex 2 Designated EHV charges'!$D$11:$D$257),1, COUNTIF(A$4:$A121, 'Annex 2 Designated EHV charges'!$D$11:$D$257)), 0)),"")</f>
        <v/>
      </c>
      <c r="B122" s="91" t="str">
        <f>IF($A122="","",VLOOKUP($A122,'Annex 2 Designated EHV charges'!$D:$O,2,0))</f>
        <v/>
      </c>
      <c r="C122" s="92" t="str">
        <f>IF($A122="","",VLOOKUP($A122,'Annex 2 Designated EHV charges'!$D:$O,3,0))</f>
        <v/>
      </c>
      <c r="D122" s="91" t="str">
        <f>IF($A122="","",VLOOKUP($A122,'Annex 2 Designated EHV charges'!$D:$O,4,0))</f>
        <v/>
      </c>
      <c r="E122" s="93" t="str">
        <f>IFERROR(IF(VLOOKUP($A122,'Annex 2 Designated EHV charges'!$D:$O,10,FALSE)=0,"",VLOOKUP($A122,'Annex 2 Designated EHV charges'!$D:$O,10,FALSE)),"")</f>
        <v/>
      </c>
      <c r="F122" s="94" t="str">
        <f>IFERROR(IF(VLOOKUP($A122,'Annex 2 Designated EHV charges'!$D:$O,11,FALSE)=0,"",VLOOKUP($A122,'Annex 2 Designated EHV charges'!$D:$O,11,FALSE)),"")</f>
        <v/>
      </c>
      <c r="G122" s="95" t="str">
        <f>IFERROR(IF(VLOOKUP($A122,'Annex 2 Designated EHV charges'!$D:$O,12,FALSE)=0,"",VLOOKUP($A122,'Annex 2 Designated EHV charges'!$D:$O,12,FALSE)),"")</f>
        <v/>
      </c>
      <c r="H122" s="95" t="str">
        <f>IFERROR(IF(VLOOKUP($A122,'Annex 2 Designated EHV charges'!$D:$P,13,FALSE)=0,"",VLOOKUP($A122,'Annex 2 Designated EHV charges'!$D:$P,13,FALSE)),"")</f>
        <v/>
      </c>
      <c r="I122" s="227"/>
    </row>
    <row r="123" spans="1:9" ht="12.75" customHeight="1" x14ac:dyDescent="0.2">
      <c r="A123" s="92" t="str">
        <f t="array" ref="A123">IFERROR(INDEX('Annex 2 Designated EHV charges'!$D$11:$D$257, MATCH(0, IF(ISBLANK('Annex 2 Designated EHV charges'!$D$11:$D$257),1, COUNTIF(A$4:$A122, 'Annex 2 Designated EHV charges'!$D$11:$D$257)), 0)),"")</f>
        <v/>
      </c>
      <c r="B123" s="91" t="str">
        <f>IF($A123="","",VLOOKUP($A123,'Annex 2 Designated EHV charges'!$D:$O,2,0))</f>
        <v/>
      </c>
      <c r="C123" s="92" t="str">
        <f>IF($A123="","",VLOOKUP($A123,'Annex 2 Designated EHV charges'!$D:$O,3,0))</f>
        <v/>
      </c>
      <c r="D123" s="91" t="str">
        <f>IF($A123="","",VLOOKUP($A123,'Annex 2 Designated EHV charges'!$D:$O,4,0))</f>
        <v/>
      </c>
      <c r="E123" s="93" t="str">
        <f>IFERROR(IF(VLOOKUP($A123,'Annex 2 Designated EHV charges'!$D:$O,10,FALSE)=0,"",VLOOKUP($A123,'Annex 2 Designated EHV charges'!$D:$O,10,FALSE)),"")</f>
        <v/>
      </c>
      <c r="F123" s="94" t="str">
        <f>IFERROR(IF(VLOOKUP($A123,'Annex 2 Designated EHV charges'!$D:$O,11,FALSE)=0,"",VLOOKUP($A123,'Annex 2 Designated EHV charges'!$D:$O,11,FALSE)),"")</f>
        <v/>
      </c>
      <c r="G123" s="95" t="str">
        <f>IFERROR(IF(VLOOKUP($A123,'Annex 2 Designated EHV charges'!$D:$O,12,FALSE)=0,"",VLOOKUP($A123,'Annex 2 Designated EHV charges'!$D:$O,12,FALSE)),"")</f>
        <v/>
      </c>
      <c r="H123" s="95" t="str">
        <f>IFERROR(IF(VLOOKUP($A123,'Annex 2 Designated EHV charges'!$D:$P,13,FALSE)=0,"",VLOOKUP($A123,'Annex 2 Designated EHV charges'!$D:$P,13,FALSE)),"")</f>
        <v/>
      </c>
      <c r="I123" s="227"/>
    </row>
    <row r="124" spans="1:9" ht="12.75" customHeight="1" x14ac:dyDescent="0.2">
      <c r="A124" s="92" t="str">
        <f t="array" ref="A124">IFERROR(INDEX('Annex 2 Designated EHV charges'!$D$11:$D$257, MATCH(0, IF(ISBLANK('Annex 2 Designated EHV charges'!$D$11:$D$257),1, COUNTIF(A$4:$A123, 'Annex 2 Designated EHV charges'!$D$11:$D$257)), 0)),"")</f>
        <v/>
      </c>
      <c r="B124" s="91" t="str">
        <f>IF($A124="","",VLOOKUP($A124,'Annex 2 Designated EHV charges'!$D:$O,2,0))</f>
        <v/>
      </c>
      <c r="C124" s="92" t="str">
        <f>IF($A124="","",VLOOKUP($A124,'Annex 2 Designated EHV charges'!$D:$O,3,0))</f>
        <v/>
      </c>
      <c r="D124" s="91" t="str">
        <f>IF($A124="","",VLOOKUP($A124,'Annex 2 Designated EHV charges'!$D:$O,4,0))</f>
        <v/>
      </c>
      <c r="E124" s="93" t="str">
        <f>IFERROR(IF(VLOOKUP($A124,'Annex 2 Designated EHV charges'!$D:$O,10,FALSE)=0,"",VLOOKUP($A124,'Annex 2 Designated EHV charges'!$D:$O,10,FALSE)),"")</f>
        <v/>
      </c>
      <c r="F124" s="94" t="str">
        <f>IFERROR(IF(VLOOKUP($A124,'Annex 2 Designated EHV charges'!$D:$O,11,FALSE)=0,"",VLOOKUP($A124,'Annex 2 Designated EHV charges'!$D:$O,11,FALSE)),"")</f>
        <v/>
      </c>
      <c r="G124" s="95" t="str">
        <f>IFERROR(IF(VLOOKUP($A124,'Annex 2 Designated EHV charges'!$D:$O,12,FALSE)=0,"",VLOOKUP($A124,'Annex 2 Designated EHV charges'!$D:$O,12,FALSE)),"")</f>
        <v/>
      </c>
      <c r="H124" s="95" t="str">
        <f>IFERROR(IF(VLOOKUP($A124,'Annex 2 Designated EHV charges'!$D:$P,13,FALSE)=0,"",VLOOKUP($A124,'Annex 2 Designated EHV charges'!$D:$P,13,FALSE)),"")</f>
        <v/>
      </c>
      <c r="I124" s="227"/>
    </row>
    <row r="125" spans="1:9" ht="12.75" customHeight="1" x14ac:dyDescent="0.2">
      <c r="A125" s="92" t="str">
        <f t="array" ref="A125">IFERROR(INDEX('Annex 2 Designated EHV charges'!$D$11:$D$257, MATCH(0, IF(ISBLANK('Annex 2 Designated EHV charges'!$D$11:$D$257),1, COUNTIF(A$4:$A124, 'Annex 2 Designated EHV charges'!$D$11:$D$257)), 0)),"")</f>
        <v/>
      </c>
      <c r="B125" s="91" t="str">
        <f>IF($A125="","",VLOOKUP($A125,'Annex 2 Designated EHV charges'!$D:$O,2,0))</f>
        <v/>
      </c>
      <c r="C125" s="92" t="str">
        <f>IF($A125="","",VLOOKUP($A125,'Annex 2 Designated EHV charges'!$D:$O,3,0))</f>
        <v/>
      </c>
      <c r="D125" s="91" t="str">
        <f>IF($A125="","",VLOOKUP($A125,'Annex 2 Designated EHV charges'!$D:$O,4,0))</f>
        <v/>
      </c>
      <c r="E125" s="93" t="str">
        <f>IFERROR(IF(VLOOKUP($A125,'Annex 2 Designated EHV charges'!$D:$O,10,FALSE)=0,"",VLOOKUP($A125,'Annex 2 Designated EHV charges'!$D:$O,10,FALSE)),"")</f>
        <v/>
      </c>
      <c r="F125" s="94" t="str">
        <f>IFERROR(IF(VLOOKUP($A125,'Annex 2 Designated EHV charges'!$D:$O,11,FALSE)=0,"",VLOOKUP($A125,'Annex 2 Designated EHV charges'!$D:$O,11,FALSE)),"")</f>
        <v/>
      </c>
      <c r="G125" s="95" t="str">
        <f>IFERROR(IF(VLOOKUP($A125,'Annex 2 Designated EHV charges'!$D:$O,12,FALSE)=0,"",VLOOKUP($A125,'Annex 2 Designated EHV charges'!$D:$O,12,FALSE)),"")</f>
        <v/>
      </c>
      <c r="H125" s="95" t="str">
        <f>IFERROR(IF(VLOOKUP($A125,'Annex 2 Designated EHV charges'!$D:$P,13,FALSE)=0,"",VLOOKUP($A125,'Annex 2 Designated EHV charges'!$D:$P,13,FALSE)),"")</f>
        <v/>
      </c>
      <c r="I125" s="227"/>
    </row>
    <row r="126" spans="1:9" ht="12.75" customHeight="1" x14ac:dyDescent="0.2">
      <c r="A126" s="92" t="str">
        <f t="array" ref="A126">IFERROR(INDEX('Annex 2 Designated EHV charges'!$D$11:$D$257, MATCH(0, IF(ISBLANK('Annex 2 Designated EHV charges'!$D$11:$D$257),1, COUNTIF(A$4:$A125, 'Annex 2 Designated EHV charges'!$D$11:$D$257)), 0)),"")</f>
        <v/>
      </c>
      <c r="B126" s="91" t="str">
        <f>IF($A126="","",VLOOKUP($A126,'Annex 2 Designated EHV charges'!$D:$O,2,0))</f>
        <v/>
      </c>
      <c r="C126" s="92" t="str">
        <f>IF($A126="","",VLOOKUP($A126,'Annex 2 Designated EHV charges'!$D:$O,3,0))</f>
        <v/>
      </c>
      <c r="D126" s="91" t="str">
        <f>IF($A126="","",VLOOKUP($A126,'Annex 2 Designated EHV charges'!$D:$O,4,0))</f>
        <v/>
      </c>
      <c r="E126" s="93" t="str">
        <f>IFERROR(IF(VLOOKUP($A126,'Annex 2 Designated EHV charges'!$D:$O,10,FALSE)=0,"",VLOOKUP($A126,'Annex 2 Designated EHV charges'!$D:$O,10,FALSE)),"")</f>
        <v/>
      </c>
      <c r="F126" s="94" t="str">
        <f>IFERROR(IF(VLOOKUP($A126,'Annex 2 Designated EHV charges'!$D:$O,11,FALSE)=0,"",VLOOKUP($A126,'Annex 2 Designated EHV charges'!$D:$O,11,FALSE)),"")</f>
        <v/>
      </c>
      <c r="G126" s="95" t="str">
        <f>IFERROR(IF(VLOOKUP($A126,'Annex 2 Designated EHV charges'!$D:$O,12,FALSE)=0,"",VLOOKUP($A126,'Annex 2 Designated EHV charges'!$D:$O,12,FALSE)),"")</f>
        <v/>
      </c>
      <c r="H126" s="95" t="str">
        <f>IFERROR(IF(VLOOKUP($A126,'Annex 2 Designated EHV charges'!$D:$P,13,FALSE)=0,"",VLOOKUP($A126,'Annex 2 Designated EHV charges'!$D:$P,13,FALSE)),"")</f>
        <v/>
      </c>
      <c r="I126" s="227"/>
    </row>
    <row r="127" spans="1:9" ht="12.75" customHeight="1" x14ac:dyDescent="0.2">
      <c r="A127" s="92" t="str">
        <f t="array" ref="A127">IFERROR(INDEX('Annex 2 Designated EHV charges'!$D$11:$D$257, MATCH(0, IF(ISBLANK('Annex 2 Designated EHV charges'!$D$11:$D$257),1, COUNTIF(A$4:$A126, 'Annex 2 Designated EHV charges'!$D$11:$D$257)), 0)),"")</f>
        <v/>
      </c>
      <c r="B127" s="91" t="str">
        <f>IF($A127="","",VLOOKUP($A127,'Annex 2 Designated EHV charges'!$D:$O,2,0))</f>
        <v/>
      </c>
      <c r="C127" s="92" t="str">
        <f>IF($A127="","",VLOOKUP($A127,'Annex 2 Designated EHV charges'!$D:$O,3,0))</f>
        <v/>
      </c>
      <c r="D127" s="91" t="str">
        <f>IF($A127="","",VLOOKUP($A127,'Annex 2 Designated EHV charges'!$D:$O,4,0))</f>
        <v/>
      </c>
      <c r="E127" s="93" t="str">
        <f>IFERROR(IF(VLOOKUP($A127,'Annex 2 Designated EHV charges'!$D:$O,10,FALSE)=0,"",VLOOKUP($A127,'Annex 2 Designated EHV charges'!$D:$O,10,FALSE)),"")</f>
        <v/>
      </c>
      <c r="F127" s="94" t="str">
        <f>IFERROR(IF(VLOOKUP($A127,'Annex 2 Designated EHV charges'!$D:$O,11,FALSE)=0,"",VLOOKUP($A127,'Annex 2 Designated EHV charges'!$D:$O,11,FALSE)),"")</f>
        <v/>
      </c>
      <c r="G127" s="95" t="str">
        <f>IFERROR(IF(VLOOKUP($A127,'Annex 2 Designated EHV charges'!$D:$O,12,FALSE)=0,"",VLOOKUP($A127,'Annex 2 Designated EHV charges'!$D:$O,12,FALSE)),"")</f>
        <v/>
      </c>
      <c r="H127" s="95" t="str">
        <f>IFERROR(IF(VLOOKUP($A127,'Annex 2 Designated EHV charges'!$D:$P,13,FALSE)=0,"",VLOOKUP($A127,'Annex 2 Designated EHV charges'!$D:$P,13,FALSE)),"")</f>
        <v/>
      </c>
      <c r="I127" s="227"/>
    </row>
    <row r="128" spans="1:9" ht="12.75" customHeight="1" x14ac:dyDescent="0.2">
      <c r="A128" s="92" t="str">
        <f t="array" ref="A128">IFERROR(INDEX('Annex 2 Designated EHV charges'!$D$11:$D$257, MATCH(0, IF(ISBLANK('Annex 2 Designated EHV charges'!$D$11:$D$257),1, COUNTIF(A$4:$A127, 'Annex 2 Designated EHV charges'!$D$11:$D$257)), 0)),"")</f>
        <v/>
      </c>
      <c r="B128" s="91" t="str">
        <f>IF($A128="","",VLOOKUP($A128,'Annex 2 Designated EHV charges'!$D:$O,2,0))</f>
        <v/>
      </c>
      <c r="C128" s="92" t="str">
        <f>IF($A128="","",VLOOKUP($A128,'Annex 2 Designated EHV charges'!$D:$O,3,0))</f>
        <v/>
      </c>
      <c r="D128" s="91" t="str">
        <f>IF($A128="","",VLOOKUP($A128,'Annex 2 Designated EHV charges'!$D:$O,4,0))</f>
        <v/>
      </c>
      <c r="E128" s="93" t="str">
        <f>IFERROR(IF(VLOOKUP($A128,'Annex 2 Designated EHV charges'!$D:$O,10,FALSE)=0,"",VLOOKUP($A128,'Annex 2 Designated EHV charges'!$D:$O,10,FALSE)),"")</f>
        <v/>
      </c>
      <c r="F128" s="94" t="str">
        <f>IFERROR(IF(VLOOKUP($A128,'Annex 2 Designated EHV charges'!$D:$O,11,FALSE)=0,"",VLOOKUP($A128,'Annex 2 Designated EHV charges'!$D:$O,11,FALSE)),"")</f>
        <v/>
      </c>
      <c r="G128" s="95" t="str">
        <f>IFERROR(IF(VLOOKUP($A128,'Annex 2 Designated EHV charges'!$D:$O,12,FALSE)=0,"",VLOOKUP($A128,'Annex 2 Designated EHV charges'!$D:$O,12,FALSE)),"")</f>
        <v/>
      </c>
      <c r="H128" s="95" t="str">
        <f>IFERROR(IF(VLOOKUP($A128,'Annex 2 Designated EHV charges'!$D:$P,13,FALSE)=0,"",VLOOKUP($A128,'Annex 2 Designated EHV charges'!$D:$P,13,FALSE)),"")</f>
        <v/>
      </c>
      <c r="I128" s="227"/>
    </row>
    <row r="129" spans="1:9" ht="12.75" customHeight="1" x14ac:dyDescent="0.2">
      <c r="A129" s="92" t="str">
        <f t="array" ref="A129">IFERROR(INDEX('Annex 2 Designated EHV charges'!$D$11:$D$257, MATCH(0, IF(ISBLANK('Annex 2 Designated EHV charges'!$D$11:$D$257),1, COUNTIF(A$4:$A128, 'Annex 2 Designated EHV charges'!$D$11:$D$257)), 0)),"")</f>
        <v/>
      </c>
      <c r="B129" s="91" t="str">
        <f>IF($A129="","",VLOOKUP($A129,'Annex 2 Designated EHV charges'!$D:$O,2,0))</f>
        <v/>
      </c>
      <c r="C129" s="92" t="str">
        <f>IF($A129="","",VLOOKUP($A129,'Annex 2 Designated EHV charges'!$D:$O,3,0))</f>
        <v/>
      </c>
      <c r="D129" s="91" t="str">
        <f>IF($A129="","",VLOOKUP($A129,'Annex 2 Designated EHV charges'!$D:$O,4,0))</f>
        <v/>
      </c>
      <c r="E129" s="93" t="str">
        <f>IFERROR(IF(VLOOKUP($A129,'Annex 2 Designated EHV charges'!$D:$O,10,FALSE)=0,"",VLOOKUP($A129,'Annex 2 Designated EHV charges'!$D:$O,10,FALSE)),"")</f>
        <v/>
      </c>
      <c r="F129" s="94" t="str">
        <f>IFERROR(IF(VLOOKUP($A129,'Annex 2 Designated EHV charges'!$D:$O,11,FALSE)=0,"",VLOOKUP($A129,'Annex 2 Designated EHV charges'!$D:$O,11,FALSE)),"")</f>
        <v/>
      </c>
      <c r="G129" s="95" t="str">
        <f>IFERROR(IF(VLOOKUP($A129,'Annex 2 Designated EHV charges'!$D:$O,12,FALSE)=0,"",VLOOKUP($A129,'Annex 2 Designated EHV charges'!$D:$O,12,FALSE)),"")</f>
        <v/>
      </c>
      <c r="H129" s="95" t="str">
        <f>IFERROR(IF(VLOOKUP($A129,'Annex 2 Designated EHV charges'!$D:$P,13,FALSE)=0,"",VLOOKUP($A129,'Annex 2 Designated EHV charges'!$D:$P,13,FALSE)),"")</f>
        <v/>
      </c>
      <c r="I129" s="227"/>
    </row>
    <row r="130" spans="1:9" ht="12.75" customHeight="1" x14ac:dyDescent="0.2">
      <c r="A130" s="92" t="str">
        <f t="array" ref="A130">IFERROR(INDEX('Annex 2 Designated EHV charges'!$D$11:$D$257, MATCH(0, IF(ISBLANK('Annex 2 Designated EHV charges'!$D$11:$D$257),1, COUNTIF(A$4:$A129, 'Annex 2 Designated EHV charges'!$D$11:$D$257)), 0)),"")</f>
        <v/>
      </c>
      <c r="B130" s="91" t="str">
        <f>IF($A130="","",VLOOKUP($A130,'Annex 2 Designated EHV charges'!$D:$O,2,0))</f>
        <v/>
      </c>
      <c r="C130" s="92" t="str">
        <f>IF($A130="","",VLOOKUP($A130,'Annex 2 Designated EHV charges'!$D:$O,3,0))</f>
        <v/>
      </c>
      <c r="D130" s="91" t="str">
        <f>IF($A130="","",VLOOKUP($A130,'Annex 2 Designated EHV charges'!$D:$O,4,0))</f>
        <v/>
      </c>
      <c r="E130" s="93" t="str">
        <f>IFERROR(IF(VLOOKUP($A130,'Annex 2 Designated EHV charges'!$D:$O,10,FALSE)=0,"",VLOOKUP($A130,'Annex 2 Designated EHV charges'!$D:$O,10,FALSE)),"")</f>
        <v/>
      </c>
      <c r="F130" s="94" t="str">
        <f>IFERROR(IF(VLOOKUP($A130,'Annex 2 Designated EHV charges'!$D:$O,11,FALSE)=0,"",VLOOKUP($A130,'Annex 2 Designated EHV charges'!$D:$O,11,FALSE)),"")</f>
        <v/>
      </c>
      <c r="G130" s="95" t="str">
        <f>IFERROR(IF(VLOOKUP($A130,'Annex 2 Designated EHV charges'!$D:$O,12,FALSE)=0,"",VLOOKUP($A130,'Annex 2 Designated EHV charges'!$D:$O,12,FALSE)),"")</f>
        <v/>
      </c>
      <c r="H130" s="95" t="str">
        <f>IFERROR(IF(VLOOKUP($A130,'Annex 2 Designated EHV charges'!$D:$P,13,FALSE)=0,"",VLOOKUP($A130,'Annex 2 Designated EHV charges'!$D:$P,13,FALSE)),"")</f>
        <v/>
      </c>
      <c r="I130" s="227"/>
    </row>
    <row r="131" spans="1:9" ht="12.75" customHeight="1" x14ac:dyDescent="0.2">
      <c r="A131" s="92" t="str">
        <f t="array" ref="A131">IFERROR(INDEX('Annex 2 Designated EHV charges'!$D$11:$D$257, MATCH(0, IF(ISBLANK('Annex 2 Designated EHV charges'!$D$11:$D$257),1, COUNTIF(A$4:$A130, 'Annex 2 Designated EHV charges'!$D$11:$D$257)), 0)),"")</f>
        <v/>
      </c>
      <c r="B131" s="91" t="str">
        <f>IF($A131="","",VLOOKUP($A131,'Annex 2 Designated EHV charges'!$D:$O,2,0))</f>
        <v/>
      </c>
      <c r="C131" s="92" t="str">
        <f>IF($A131="","",VLOOKUP($A131,'Annex 2 Designated EHV charges'!$D:$O,3,0))</f>
        <v/>
      </c>
      <c r="D131" s="91" t="str">
        <f>IF($A131="","",VLOOKUP($A131,'Annex 2 Designated EHV charges'!$D:$O,4,0))</f>
        <v/>
      </c>
      <c r="E131" s="93" t="str">
        <f>IFERROR(IF(VLOOKUP($A131,'Annex 2 Designated EHV charges'!$D:$O,10,FALSE)=0,"",VLOOKUP($A131,'Annex 2 Designated EHV charges'!$D:$O,10,FALSE)),"")</f>
        <v/>
      </c>
      <c r="F131" s="94" t="str">
        <f>IFERROR(IF(VLOOKUP($A131,'Annex 2 Designated EHV charges'!$D:$O,11,FALSE)=0,"",VLOOKUP($A131,'Annex 2 Designated EHV charges'!$D:$O,11,FALSE)),"")</f>
        <v/>
      </c>
      <c r="G131" s="95" t="str">
        <f>IFERROR(IF(VLOOKUP($A131,'Annex 2 Designated EHV charges'!$D:$O,12,FALSE)=0,"",VLOOKUP($A131,'Annex 2 Designated EHV charges'!$D:$O,12,FALSE)),"")</f>
        <v/>
      </c>
      <c r="H131" s="95" t="str">
        <f>IFERROR(IF(VLOOKUP($A131,'Annex 2 Designated EHV charges'!$D:$P,13,FALSE)=0,"",VLOOKUP($A131,'Annex 2 Designated EHV charges'!$D:$P,13,FALSE)),"")</f>
        <v/>
      </c>
      <c r="I131" s="227"/>
    </row>
    <row r="132" spans="1:9" ht="12.75" customHeight="1" x14ac:dyDescent="0.2">
      <c r="A132" s="92" t="str">
        <f t="array" ref="A132">IFERROR(INDEX('Annex 2 Designated EHV charges'!$D$11:$D$257, MATCH(0, IF(ISBLANK('Annex 2 Designated EHV charges'!$D$11:$D$257),1, COUNTIF(A$4:$A131, 'Annex 2 Designated EHV charges'!$D$11:$D$257)), 0)),"")</f>
        <v/>
      </c>
      <c r="B132" s="91" t="str">
        <f>IF($A132="","",VLOOKUP($A132,'Annex 2 Designated EHV charges'!$D:$O,2,0))</f>
        <v/>
      </c>
      <c r="C132" s="92" t="str">
        <f>IF($A132="","",VLOOKUP($A132,'Annex 2 Designated EHV charges'!$D:$O,3,0))</f>
        <v/>
      </c>
      <c r="D132" s="91" t="str">
        <f>IF($A132="","",VLOOKUP($A132,'Annex 2 Designated EHV charges'!$D:$O,4,0))</f>
        <v/>
      </c>
      <c r="E132" s="93" t="str">
        <f>IFERROR(IF(VLOOKUP($A132,'Annex 2 Designated EHV charges'!$D:$O,10,FALSE)=0,"",VLOOKUP($A132,'Annex 2 Designated EHV charges'!$D:$O,10,FALSE)),"")</f>
        <v/>
      </c>
      <c r="F132" s="94" t="str">
        <f>IFERROR(IF(VLOOKUP($A132,'Annex 2 Designated EHV charges'!$D:$O,11,FALSE)=0,"",VLOOKUP($A132,'Annex 2 Designated EHV charges'!$D:$O,11,FALSE)),"")</f>
        <v/>
      </c>
      <c r="G132" s="95" t="str">
        <f>IFERROR(IF(VLOOKUP($A132,'Annex 2 Designated EHV charges'!$D:$O,12,FALSE)=0,"",VLOOKUP($A132,'Annex 2 Designated EHV charges'!$D:$O,12,FALSE)),"")</f>
        <v/>
      </c>
      <c r="H132" s="95" t="str">
        <f>IFERROR(IF(VLOOKUP($A132,'Annex 2 Designated EHV charges'!$D:$P,13,FALSE)=0,"",VLOOKUP($A132,'Annex 2 Designated EHV charges'!$D:$P,13,FALSE)),"")</f>
        <v/>
      </c>
      <c r="I132" s="227"/>
    </row>
    <row r="133" spans="1:9" ht="12.75" customHeight="1" x14ac:dyDescent="0.2">
      <c r="A133" s="92" t="str">
        <f t="array" ref="A133">IFERROR(INDEX('Annex 2 Designated EHV charges'!$D$11:$D$257, MATCH(0, IF(ISBLANK('Annex 2 Designated EHV charges'!$D$11:$D$257),1, COUNTIF(A$4:$A132, 'Annex 2 Designated EHV charges'!$D$11:$D$257)), 0)),"")</f>
        <v/>
      </c>
      <c r="B133" s="91" t="str">
        <f>IF($A133="","",VLOOKUP($A133,'Annex 2 Designated EHV charges'!$D:$O,2,0))</f>
        <v/>
      </c>
      <c r="C133" s="92" t="str">
        <f>IF($A133="","",VLOOKUP($A133,'Annex 2 Designated EHV charges'!$D:$O,3,0))</f>
        <v/>
      </c>
      <c r="D133" s="91" t="str">
        <f>IF($A133="","",VLOOKUP($A133,'Annex 2 Designated EHV charges'!$D:$O,4,0))</f>
        <v/>
      </c>
      <c r="E133" s="93" t="str">
        <f>IFERROR(IF(VLOOKUP($A133,'Annex 2 Designated EHV charges'!$D:$O,10,FALSE)=0,"",VLOOKUP($A133,'Annex 2 Designated EHV charges'!$D:$O,10,FALSE)),"")</f>
        <v/>
      </c>
      <c r="F133" s="94" t="str">
        <f>IFERROR(IF(VLOOKUP($A133,'Annex 2 Designated EHV charges'!$D:$O,11,FALSE)=0,"",VLOOKUP($A133,'Annex 2 Designated EHV charges'!$D:$O,11,FALSE)),"")</f>
        <v/>
      </c>
      <c r="G133" s="95" t="str">
        <f>IFERROR(IF(VLOOKUP($A133,'Annex 2 Designated EHV charges'!$D:$O,12,FALSE)=0,"",VLOOKUP($A133,'Annex 2 Designated EHV charges'!$D:$O,12,FALSE)),"")</f>
        <v/>
      </c>
      <c r="H133" s="95" t="str">
        <f>IFERROR(IF(VLOOKUP($A133,'Annex 2 Designated EHV charges'!$D:$P,13,FALSE)=0,"",VLOOKUP($A133,'Annex 2 Designated EHV charges'!$D:$P,13,FALSE)),"")</f>
        <v/>
      </c>
      <c r="I133" s="227"/>
    </row>
    <row r="134" spans="1:9" ht="12.75" customHeight="1" x14ac:dyDescent="0.2">
      <c r="A134" s="92" t="str">
        <f t="array" ref="A134">IFERROR(INDEX('Annex 2 Designated EHV charges'!$D$11:$D$257, MATCH(0, IF(ISBLANK('Annex 2 Designated EHV charges'!$D$11:$D$257),1, COUNTIF(A$4:$A133, 'Annex 2 Designated EHV charges'!$D$11:$D$257)), 0)),"")</f>
        <v/>
      </c>
      <c r="B134" s="91" t="str">
        <f>IF($A134="","",VLOOKUP($A134,'Annex 2 Designated EHV charges'!$D:$O,2,0))</f>
        <v/>
      </c>
      <c r="C134" s="92" t="str">
        <f>IF($A134="","",VLOOKUP($A134,'Annex 2 Designated EHV charges'!$D:$O,3,0))</f>
        <v/>
      </c>
      <c r="D134" s="91" t="str">
        <f>IF($A134="","",VLOOKUP($A134,'Annex 2 Designated EHV charges'!$D:$O,4,0))</f>
        <v/>
      </c>
      <c r="E134" s="93" t="str">
        <f>IFERROR(IF(VLOOKUP($A134,'Annex 2 Designated EHV charges'!$D:$O,10,FALSE)=0,"",VLOOKUP($A134,'Annex 2 Designated EHV charges'!$D:$O,10,FALSE)),"")</f>
        <v/>
      </c>
      <c r="F134" s="94" t="str">
        <f>IFERROR(IF(VLOOKUP($A134,'Annex 2 Designated EHV charges'!$D:$O,11,FALSE)=0,"",VLOOKUP($A134,'Annex 2 Designated EHV charges'!$D:$O,11,FALSE)),"")</f>
        <v/>
      </c>
      <c r="G134" s="95" t="str">
        <f>IFERROR(IF(VLOOKUP($A134,'Annex 2 Designated EHV charges'!$D:$O,12,FALSE)=0,"",VLOOKUP($A134,'Annex 2 Designated EHV charges'!$D:$O,12,FALSE)),"")</f>
        <v/>
      </c>
      <c r="H134" s="95" t="str">
        <f>IFERROR(IF(VLOOKUP($A134,'Annex 2 Designated EHV charges'!$D:$P,13,FALSE)=0,"",VLOOKUP($A134,'Annex 2 Designated EHV charges'!$D:$P,13,FALSE)),"")</f>
        <v/>
      </c>
      <c r="I134" s="227"/>
    </row>
    <row r="135" spans="1:9" ht="12.75" customHeight="1" x14ac:dyDescent="0.2">
      <c r="A135" s="92" t="str">
        <f t="array" ref="A135">IFERROR(INDEX('Annex 2 Designated EHV charges'!$D$11:$D$257, MATCH(0, IF(ISBLANK('Annex 2 Designated EHV charges'!$D$11:$D$257),1, COUNTIF(A$4:$A134, 'Annex 2 Designated EHV charges'!$D$11:$D$257)), 0)),"")</f>
        <v/>
      </c>
      <c r="B135" s="91" t="str">
        <f>IF($A135="","",VLOOKUP($A135,'Annex 2 Designated EHV charges'!$D:$O,2,0))</f>
        <v/>
      </c>
      <c r="C135" s="92" t="str">
        <f>IF($A135="","",VLOOKUP($A135,'Annex 2 Designated EHV charges'!$D:$O,3,0))</f>
        <v/>
      </c>
      <c r="D135" s="91" t="str">
        <f>IF($A135="","",VLOOKUP($A135,'Annex 2 Designated EHV charges'!$D:$O,4,0))</f>
        <v/>
      </c>
      <c r="E135" s="93" t="str">
        <f>IFERROR(IF(VLOOKUP($A135,'Annex 2 Designated EHV charges'!$D:$O,10,FALSE)=0,"",VLOOKUP($A135,'Annex 2 Designated EHV charges'!$D:$O,10,FALSE)),"")</f>
        <v/>
      </c>
      <c r="F135" s="94" t="str">
        <f>IFERROR(IF(VLOOKUP($A135,'Annex 2 Designated EHV charges'!$D:$O,11,FALSE)=0,"",VLOOKUP($A135,'Annex 2 Designated EHV charges'!$D:$O,11,FALSE)),"")</f>
        <v/>
      </c>
      <c r="G135" s="95" t="str">
        <f>IFERROR(IF(VLOOKUP($A135,'Annex 2 Designated EHV charges'!$D:$O,12,FALSE)=0,"",VLOOKUP($A135,'Annex 2 Designated EHV charges'!$D:$O,12,FALSE)),"")</f>
        <v/>
      </c>
      <c r="H135" s="95" t="str">
        <f>IFERROR(IF(VLOOKUP($A135,'Annex 2 Designated EHV charges'!$D:$P,13,FALSE)=0,"",VLOOKUP($A135,'Annex 2 Designated EHV charges'!$D:$P,13,FALSE)),"")</f>
        <v/>
      </c>
      <c r="I135" s="227"/>
    </row>
    <row r="136" spans="1:9" ht="12.75" customHeight="1" x14ac:dyDescent="0.2">
      <c r="A136" s="92" t="str">
        <f t="array" ref="A136">IFERROR(INDEX('Annex 2 Designated EHV charges'!$D$11:$D$257, MATCH(0, IF(ISBLANK('Annex 2 Designated EHV charges'!$D$11:$D$257),1, COUNTIF(A$4:$A135, 'Annex 2 Designated EHV charges'!$D$11:$D$257)), 0)),"")</f>
        <v/>
      </c>
      <c r="B136" s="91" t="str">
        <f>IF($A136="","",VLOOKUP($A136,'Annex 2 Designated EHV charges'!$D:$O,2,0))</f>
        <v/>
      </c>
      <c r="C136" s="92" t="str">
        <f>IF($A136="","",VLOOKUP($A136,'Annex 2 Designated EHV charges'!$D:$O,3,0))</f>
        <v/>
      </c>
      <c r="D136" s="91" t="str">
        <f>IF($A136="","",VLOOKUP($A136,'Annex 2 Designated EHV charges'!$D:$O,4,0))</f>
        <v/>
      </c>
      <c r="E136" s="93" t="str">
        <f>IFERROR(IF(VLOOKUP($A136,'Annex 2 Designated EHV charges'!$D:$O,10,FALSE)=0,"",VLOOKUP($A136,'Annex 2 Designated EHV charges'!$D:$O,10,FALSE)),"")</f>
        <v/>
      </c>
      <c r="F136" s="94" t="str">
        <f>IFERROR(IF(VLOOKUP($A136,'Annex 2 Designated EHV charges'!$D:$O,11,FALSE)=0,"",VLOOKUP($A136,'Annex 2 Designated EHV charges'!$D:$O,11,FALSE)),"")</f>
        <v/>
      </c>
      <c r="G136" s="95" t="str">
        <f>IFERROR(IF(VLOOKUP($A136,'Annex 2 Designated EHV charges'!$D:$O,12,FALSE)=0,"",VLOOKUP($A136,'Annex 2 Designated EHV charges'!$D:$O,12,FALSE)),"")</f>
        <v/>
      </c>
      <c r="H136" s="95" t="str">
        <f>IFERROR(IF(VLOOKUP($A136,'Annex 2 Designated EHV charges'!$D:$P,13,FALSE)=0,"",VLOOKUP($A136,'Annex 2 Designated EHV charges'!$D:$P,13,FALSE)),"")</f>
        <v/>
      </c>
      <c r="I136" s="227"/>
    </row>
    <row r="137" spans="1:9" ht="12.75" customHeight="1" x14ac:dyDescent="0.2">
      <c r="A137" s="92" t="str">
        <f t="array" ref="A137">IFERROR(INDEX('Annex 2 Designated EHV charges'!$D$11:$D$257, MATCH(0, IF(ISBLANK('Annex 2 Designated EHV charges'!$D$11:$D$257),1, COUNTIF(A$4:$A136, 'Annex 2 Designated EHV charges'!$D$11:$D$257)), 0)),"")</f>
        <v/>
      </c>
      <c r="B137" s="91" t="str">
        <f>IF($A137="","",VLOOKUP($A137,'Annex 2 Designated EHV charges'!$D:$O,2,0))</f>
        <v/>
      </c>
      <c r="C137" s="92" t="str">
        <f>IF($A137="","",VLOOKUP($A137,'Annex 2 Designated EHV charges'!$D:$O,3,0))</f>
        <v/>
      </c>
      <c r="D137" s="91" t="str">
        <f>IF($A137="","",VLOOKUP($A137,'Annex 2 Designated EHV charges'!$D:$O,4,0))</f>
        <v/>
      </c>
      <c r="E137" s="93" t="str">
        <f>IFERROR(IF(VLOOKUP($A137,'Annex 2 Designated EHV charges'!$D:$O,10,FALSE)=0,"",VLOOKUP($A137,'Annex 2 Designated EHV charges'!$D:$O,10,FALSE)),"")</f>
        <v/>
      </c>
      <c r="F137" s="94" t="str">
        <f>IFERROR(IF(VLOOKUP($A137,'Annex 2 Designated EHV charges'!$D:$O,11,FALSE)=0,"",VLOOKUP($A137,'Annex 2 Designated EHV charges'!$D:$O,11,FALSE)),"")</f>
        <v/>
      </c>
      <c r="G137" s="95" t="str">
        <f>IFERROR(IF(VLOOKUP($A137,'Annex 2 Designated EHV charges'!$D:$O,12,FALSE)=0,"",VLOOKUP($A137,'Annex 2 Designated EHV charges'!$D:$O,12,FALSE)),"")</f>
        <v/>
      </c>
      <c r="H137" s="95" t="str">
        <f>IFERROR(IF(VLOOKUP($A137,'Annex 2 Designated EHV charges'!$D:$P,13,FALSE)=0,"",VLOOKUP($A137,'Annex 2 Designated EHV charges'!$D:$P,13,FALSE)),"")</f>
        <v/>
      </c>
      <c r="I137" s="227"/>
    </row>
    <row r="138" spans="1:9" ht="12.75" customHeight="1" x14ac:dyDescent="0.2">
      <c r="A138" s="92" t="str">
        <f t="array" ref="A138">IFERROR(INDEX('Annex 2 Designated EHV charges'!$D$11:$D$257, MATCH(0, IF(ISBLANK('Annex 2 Designated EHV charges'!$D$11:$D$257),1, COUNTIF(A$4:$A137, 'Annex 2 Designated EHV charges'!$D$11:$D$257)), 0)),"")</f>
        <v/>
      </c>
      <c r="B138" s="91" t="str">
        <f>IF($A138="","",VLOOKUP($A138,'Annex 2 Designated EHV charges'!$D:$O,2,0))</f>
        <v/>
      </c>
      <c r="C138" s="92" t="str">
        <f>IF($A138="","",VLOOKUP($A138,'Annex 2 Designated EHV charges'!$D:$O,3,0))</f>
        <v/>
      </c>
      <c r="D138" s="91" t="str">
        <f>IF($A138="","",VLOOKUP($A138,'Annex 2 Designated EHV charges'!$D:$O,4,0))</f>
        <v/>
      </c>
      <c r="E138" s="93" t="str">
        <f>IFERROR(IF(VLOOKUP($A138,'Annex 2 Designated EHV charges'!$D:$O,10,FALSE)=0,"",VLOOKUP($A138,'Annex 2 Designated EHV charges'!$D:$O,10,FALSE)),"")</f>
        <v/>
      </c>
      <c r="F138" s="94" t="str">
        <f>IFERROR(IF(VLOOKUP($A138,'Annex 2 Designated EHV charges'!$D:$O,11,FALSE)=0,"",VLOOKUP($A138,'Annex 2 Designated EHV charges'!$D:$O,11,FALSE)),"")</f>
        <v/>
      </c>
      <c r="G138" s="95" t="str">
        <f>IFERROR(IF(VLOOKUP($A138,'Annex 2 Designated EHV charges'!$D:$O,12,FALSE)=0,"",VLOOKUP($A138,'Annex 2 Designated EHV charges'!$D:$O,12,FALSE)),"")</f>
        <v/>
      </c>
      <c r="H138" s="95" t="str">
        <f>IFERROR(IF(VLOOKUP($A138,'Annex 2 Designated EHV charges'!$D:$P,13,FALSE)=0,"",VLOOKUP($A138,'Annex 2 Designated EHV charges'!$D:$P,13,FALSE)),"")</f>
        <v/>
      </c>
      <c r="I138" s="227"/>
    </row>
    <row r="139" spans="1:9" ht="12.75" customHeight="1" x14ac:dyDescent="0.2">
      <c r="A139" s="92" t="str">
        <f t="array" ref="A139">IFERROR(INDEX('Annex 2 Designated EHV charges'!$D$11:$D$257, MATCH(0, IF(ISBLANK('Annex 2 Designated EHV charges'!$D$11:$D$257),1, COUNTIF(A$4:$A138, 'Annex 2 Designated EHV charges'!$D$11:$D$257)), 0)),"")</f>
        <v/>
      </c>
      <c r="B139" s="91" t="str">
        <f>IF($A139="","",VLOOKUP($A139,'Annex 2 Designated EHV charges'!$D:$O,2,0))</f>
        <v/>
      </c>
      <c r="C139" s="92" t="str">
        <f>IF($A139="","",VLOOKUP($A139,'Annex 2 Designated EHV charges'!$D:$O,3,0))</f>
        <v/>
      </c>
      <c r="D139" s="91" t="str">
        <f>IF($A139="","",VLOOKUP($A139,'Annex 2 Designated EHV charges'!$D:$O,4,0))</f>
        <v/>
      </c>
      <c r="E139" s="93" t="str">
        <f>IFERROR(IF(VLOOKUP($A139,'Annex 2 Designated EHV charges'!$D:$O,10,FALSE)=0,"",VLOOKUP($A139,'Annex 2 Designated EHV charges'!$D:$O,10,FALSE)),"")</f>
        <v/>
      </c>
      <c r="F139" s="94" t="str">
        <f>IFERROR(IF(VLOOKUP($A139,'Annex 2 Designated EHV charges'!$D:$O,11,FALSE)=0,"",VLOOKUP($A139,'Annex 2 Designated EHV charges'!$D:$O,11,FALSE)),"")</f>
        <v/>
      </c>
      <c r="G139" s="95" t="str">
        <f>IFERROR(IF(VLOOKUP($A139,'Annex 2 Designated EHV charges'!$D:$O,12,FALSE)=0,"",VLOOKUP($A139,'Annex 2 Designated EHV charges'!$D:$O,12,FALSE)),"")</f>
        <v/>
      </c>
      <c r="H139" s="95" t="str">
        <f>IFERROR(IF(VLOOKUP($A139,'Annex 2 Designated EHV charges'!$D:$P,13,FALSE)=0,"",VLOOKUP($A139,'Annex 2 Designated EHV charges'!$D:$P,13,FALSE)),"")</f>
        <v/>
      </c>
      <c r="I139" s="227"/>
    </row>
    <row r="140" spans="1:9" ht="12.75" customHeight="1" x14ac:dyDescent="0.2">
      <c r="A140" s="92" t="str">
        <f t="array" ref="A140">IFERROR(INDEX('Annex 2 Designated EHV charges'!$D$11:$D$257, MATCH(0, IF(ISBLANK('Annex 2 Designated EHV charges'!$D$11:$D$257),1, COUNTIF(A$4:$A139, 'Annex 2 Designated EHV charges'!$D$11:$D$257)), 0)),"")</f>
        <v/>
      </c>
      <c r="B140" s="91" t="str">
        <f>IF($A140="","",VLOOKUP($A140,'Annex 2 Designated EHV charges'!$D:$O,2,0))</f>
        <v/>
      </c>
      <c r="C140" s="92" t="str">
        <f>IF($A140="","",VLOOKUP($A140,'Annex 2 Designated EHV charges'!$D:$O,3,0))</f>
        <v/>
      </c>
      <c r="D140" s="91" t="str">
        <f>IF($A140="","",VLOOKUP($A140,'Annex 2 Designated EHV charges'!$D:$O,4,0))</f>
        <v/>
      </c>
      <c r="E140" s="93" t="str">
        <f>IFERROR(IF(VLOOKUP($A140,'Annex 2 Designated EHV charges'!$D:$O,10,FALSE)=0,"",VLOOKUP($A140,'Annex 2 Designated EHV charges'!$D:$O,10,FALSE)),"")</f>
        <v/>
      </c>
      <c r="F140" s="94" t="str">
        <f>IFERROR(IF(VLOOKUP($A140,'Annex 2 Designated EHV charges'!$D:$O,11,FALSE)=0,"",VLOOKUP($A140,'Annex 2 Designated EHV charges'!$D:$O,11,FALSE)),"")</f>
        <v/>
      </c>
      <c r="G140" s="95" t="str">
        <f>IFERROR(IF(VLOOKUP($A140,'Annex 2 Designated EHV charges'!$D:$O,12,FALSE)=0,"",VLOOKUP($A140,'Annex 2 Designated EHV charges'!$D:$O,12,FALSE)),"")</f>
        <v/>
      </c>
      <c r="H140" s="95" t="str">
        <f>IFERROR(IF(VLOOKUP($A140,'Annex 2 Designated EHV charges'!$D:$P,13,FALSE)=0,"",VLOOKUP($A140,'Annex 2 Designated EHV charges'!$D:$P,13,FALSE)),"")</f>
        <v/>
      </c>
      <c r="I140" s="227"/>
    </row>
    <row r="141" spans="1:9" ht="12.75" customHeight="1" x14ac:dyDescent="0.2">
      <c r="A141" s="92" t="str">
        <f t="array" ref="A141">IFERROR(INDEX('Annex 2 Designated EHV charges'!$D$11:$D$257, MATCH(0, IF(ISBLANK('Annex 2 Designated EHV charges'!$D$11:$D$257),1, COUNTIF(A$4:$A140, 'Annex 2 Designated EHV charges'!$D$11:$D$257)), 0)),"")</f>
        <v/>
      </c>
      <c r="B141" s="91" t="str">
        <f>IF($A141="","",VLOOKUP($A141,'Annex 2 Designated EHV charges'!$D:$O,2,0))</f>
        <v/>
      </c>
      <c r="C141" s="92" t="str">
        <f>IF($A141="","",VLOOKUP($A141,'Annex 2 Designated EHV charges'!$D:$O,3,0))</f>
        <v/>
      </c>
      <c r="D141" s="91" t="str">
        <f>IF($A141="","",VLOOKUP($A141,'Annex 2 Designated EHV charges'!$D:$O,4,0))</f>
        <v/>
      </c>
      <c r="E141" s="93" t="str">
        <f>IFERROR(IF(VLOOKUP($A141,'Annex 2 Designated EHV charges'!$D:$O,10,FALSE)=0,"",VLOOKUP($A141,'Annex 2 Designated EHV charges'!$D:$O,10,FALSE)),"")</f>
        <v/>
      </c>
      <c r="F141" s="94" t="str">
        <f>IFERROR(IF(VLOOKUP($A141,'Annex 2 Designated EHV charges'!$D:$O,11,FALSE)=0,"",VLOOKUP($A141,'Annex 2 Designated EHV charges'!$D:$O,11,FALSE)),"")</f>
        <v/>
      </c>
      <c r="G141" s="95" t="str">
        <f>IFERROR(IF(VLOOKUP($A141,'Annex 2 Designated EHV charges'!$D:$O,12,FALSE)=0,"",VLOOKUP($A141,'Annex 2 Designated EHV charges'!$D:$O,12,FALSE)),"")</f>
        <v/>
      </c>
      <c r="H141" s="95" t="str">
        <f>IFERROR(IF(VLOOKUP($A141,'Annex 2 Designated EHV charges'!$D:$P,13,FALSE)=0,"",VLOOKUP($A141,'Annex 2 Designated EHV charges'!$D:$P,13,FALSE)),"")</f>
        <v/>
      </c>
      <c r="I141" s="227"/>
    </row>
    <row r="142" spans="1:9" ht="12.75" customHeight="1" x14ac:dyDescent="0.2">
      <c r="A142" s="92" t="str">
        <f t="array" ref="A142">IFERROR(INDEX('Annex 2 Designated EHV charges'!$D$11:$D$257, MATCH(0, IF(ISBLANK('Annex 2 Designated EHV charges'!$D$11:$D$257),1, COUNTIF(A$4:$A141, 'Annex 2 Designated EHV charges'!$D$11:$D$257)), 0)),"")</f>
        <v/>
      </c>
      <c r="B142" s="91" t="str">
        <f>IF($A142="","",VLOOKUP($A142,'Annex 2 Designated EHV charges'!$D:$O,2,0))</f>
        <v/>
      </c>
      <c r="C142" s="92" t="str">
        <f>IF($A142="","",VLOOKUP($A142,'Annex 2 Designated EHV charges'!$D:$O,3,0))</f>
        <v/>
      </c>
      <c r="D142" s="91" t="str">
        <f>IF($A142="","",VLOOKUP($A142,'Annex 2 Designated EHV charges'!$D:$O,4,0))</f>
        <v/>
      </c>
      <c r="E142" s="93" t="str">
        <f>IFERROR(IF(VLOOKUP($A142,'Annex 2 Designated EHV charges'!$D:$O,10,FALSE)=0,"",VLOOKUP($A142,'Annex 2 Designated EHV charges'!$D:$O,10,FALSE)),"")</f>
        <v/>
      </c>
      <c r="F142" s="94" t="str">
        <f>IFERROR(IF(VLOOKUP($A142,'Annex 2 Designated EHV charges'!$D:$O,11,FALSE)=0,"",VLOOKUP($A142,'Annex 2 Designated EHV charges'!$D:$O,11,FALSE)),"")</f>
        <v/>
      </c>
      <c r="G142" s="95" t="str">
        <f>IFERROR(IF(VLOOKUP($A142,'Annex 2 Designated EHV charges'!$D:$O,12,FALSE)=0,"",VLOOKUP($A142,'Annex 2 Designated EHV charges'!$D:$O,12,FALSE)),"")</f>
        <v/>
      </c>
      <c r="H142" s="95" t="str">
        <f>IFERROR(IF(VLOOKUP($A142,'Annex 2 Designated EHV charges'!$D:$P,13,FALSE)=0,"",VLOOKUP($A142,'Annex 2 Designated EHV charges'!$D:$P,13,FALSE)),"")</f>
        <v/>
      </c>
      <c r="I142" s="227"/>
    </row>
    <row r="143" spans="1:9" ht="12.75" customHeight="1" x14ac:dyDescent="0.2">
      <c r="A143" s="92" t="str">
        <f t="array" ref="A143">IFERROR(INDEX('Annex 2 Designated EHV charges'!$D$11:$D$257, MATCH(0, IF(ISBLANK('Annex 2 Designated EHV charges'!$D$11:$D$257),1, COUNTIF(A$4:$A142, 'Annex 2 Designated EHV charges'!$D$11:$D$257)), 0)),"")</f>
        <v/>
      </c>
      <c r="B143" s="91" t="str">
        <f>IF($A143="","",VLOOKUP($A143,'Annex 2 Designated EHV charges'!$D:$O,2,0))</f>
        <v/>
      </c>
      <c r="C143" s="92" t="str">
        <f>IF($A143="","",VLOOKUP($A143,'Annex 2 Designated EHV charges'!$D:$O,3,0))</f>
        <v/>
      </c>
      <c r="D143" s="91" t="str">
        <f>IF($A143="","",VLOOKUP($A143,'Annex 2 Designated EHV charges'!$D:$O,4,0))</f>
        <v/>
      </c>
      <c r="E143" s="93" t="str">
        <f>IFERROR(IF(VLOOKUP($A143,'Annex 2 Designated EHV charges'!$D:$O,10,FALSE)=0,"",VLOOKUP($A143,'Annex 2 Designated EHV charges'!$D:$O,10,FALSE)),"")</f>
        <v/>
      </c>
      <c r="F143" s="94" t="str">
        <f>IFERROR(IF(VLOOKUP($A143,'Annex 2 Designated EHV charges'!$D:$O,11,FALSE)=0,"",VLOOKUP($A143,'Annex 2 Designated EHV charges'!$D:$O,11,FALSE)),"")</f>
        <v/>
      </c>
      <c r="G143" s="95" t="str">
        <f>IFERROR(IF(VLOOKUP($A143,'Annex 2 Designated EHV charges'!$D:$O,12,FALSE)=0,"",VLOOKUP($A143,'Annex 2 Designated EHV charges'!$D:$O,12,FALSE)),"")</f>
        <v/>
      </c>
      <c r="H143" s="95" t="str">
        <f>IFERROR(IF(VLOOKUP($A143,'Annex 2 Designated EHV charges'!$D:$P,13,FALSE)=0,"",VLOOKUP($A143,'Annex 2 Designated EHV charges'!$D:$P,13,FALSE)),"")</f>
        <v/>
      </c>
      <c r="I143" s="227"/>
    </row>
    <row r="144" spans="1:9" ht="12.75" customHeight="1" x14ac:dyDescent="0.2">
      <c r="A144" s="92" t="str">
        <f t="array" ref="A144">IFERROR(INDEX('Annex 2 Designated EHV charges'!$D$11:$D$257, MATCH(0, IF(ISBLANK('Annex 2 Designated EHV charges'!$D$11:$D$257),1, COUNTIF(A$4:$A143, 'Annex 2 Designated EHV charges'!$D$11:$D$257)), 0)),"")</f>
        <v/>
      </c>
      <c r="B144" s="91" t="str">
        <f>IF($A144="","",VLOOKUP($A144,'Annex 2 Designated EHV charges'!$D:$O,2,0))</f>
        <v/>
      </c>
      <c r="C144" s="92" t="str">
        <f>IF($A144="","",VLOOKUP($A144,'Annex 2 Designated EHV charges'!$D:$O,3,0))</f>
        <v/>
      </c>
      <c r="D144" s="91" t="str">
        <f>IF($A144="","",VLOOKUP($A144,'Annex 2 Designated EHV charges'!$D:$O,4,0))</f>
        <v/>
      </c>
      <c r="E144" s="93" t="str">
        <f>IFERROR(IF(VLOOKUP($A144,'Annex 2 Designated EHV charges'!$D:$O,10,FALSE)=0,"",VLOOKUP($A144,'Annex 2 Designated EHV charges'!$D:$O,10,FALSE)),"")</f>
        <v/>
      </c>
      <c r="F144" s="94" t="str">
        <f>IFERROR(IF(VLOOKUP($A144,'Annex 2 Designated EHV charges'!$D:$O,11,FALSE)=0,"",VLOOKUP($A144,'Annex 2 Designated EHV charges'!$D:$O,11,FALSE)),"")</f>
        <v/>
      </c>
      <c r="G144" s="95" t="str">
        <f>IFERROR(IF(VLOOKUP($A144,'Annex 2 Designated EHV charges'!$D:$O,12,FALSE)=0,"",VLOOKUP($A144,'Annex 2 Designated EHV charges'!$D:$O,12,FALSE)),"")</f>
        <v/>
      </c>
      <c r="H144" s="95" t="str">
        <f>IFERROR(IF(VLOOKUP($A144,'Annex 2 Designated EHV charges'!$D:$P,13,FALSE)=0,"",VLOOKUP($A144,'Annex 2 Designated EHV charges'!$D:$P,13,FALSE)),"")</f>
        <v/>
      </c>
      <c r="I144" s="227"/>
    </row>
    <row r="145" spans="1:9" ht="12.75" customHeight="1" x14ac:dyDescent="0.2">
      <c r="A145" s="92" t="str">
        <f t="array" ref="A145">IFERROR(INDEX('Annex 2 Designated EHV charges'!$D$11:$D$257, MATCH(0, IF(ISBLANK('Annex 2 Designated EHV charges'!$D$11:$D$257),1, COUNTIF(A$4:$A144, 'Annex 2 Designated EHV charges'!$D$11:$D$257)), 0)),"")</f>
        <v/>
      </c>
      <c r="B145" s="91" t="str">
        <f>IF($A145="","",VLOOKUP($A145,'Annex 2 Designated EHV charges'!$D:$O,2,0))</f>
        <v/>
      </c>
      <c r="C145" s="92" t="str">
        <f>IF($A145="","",VLOOKUP($A145,'Annex 2 Designated EHV charges'!$D:$O,3,0))</f>
        <v/>
      </c>
      <c r="D145" s="91" t="str">
        <f>IF($A145="","",VLOOKUP($A145,'Annex 2 Designated EHV charges'!$D:$O,4,0))</f>
        <v/>
      </c>
      <c r="E145" s="93" t="str">
        <f>IFERROR(IF(VLOOKUP($A145,'Annex 2 Designated EHV charges'!$D:$O,10,FALSE)=0,"",VLOOKUP($A145,'Annex 2 Designated EHV charges'!$D:$O,10,FALSE)),"")</f>
        <v/>
      </c>
      <c r="F145" s="94" t="str">
        <f>IFERROR(IF(VLOOKUP($A145,'Annex 2 Designated EHV charges'!$D:$O,11,FALSE)=0,"",VLOOKUP($A145,'Annex 2 Designated EHV charges'!$D:$O,11,FALSE)),"")</f>
        <v/>
      </c>
      <c r="G145" s="95" t="str">
        <f>IFERROR(IF(VLOOKUP($A145,'Annex 2 Designated EHV charges'!$D:$O,12,FALSE)=0,"",VLOOKUP($A145,'Annex 2 Designated EHV charges'!$D:$O,12,FALSE)),"")</f>
        <v/>
      </c>
      <c r="H145" s="95" t="str">
        <f>IFERROR(IF(VLOOKUP($A145,'Annex 2 Designated EHV charges'!$D:$P,13,FALSE)=0,"",VLOOKUP($A145,'Annex 2 Designated EHV charges'!$D:$P,13,FALSE)),"")</f>
        <v/>
      </c>
      <c r="I145" s="227"/>
    </row>
    <row r="146" spans="1:9" ht="12.75" customHeight="1" x14ac:dyDescent="0.2">
      <c r="A146" s="92" t="str">
        <f t="array" ref="A146">IFERROR(INDEX('Annex 2 Designated EHV charges'!$D$11:$D$257, MATCH(0, IF(ISBLANK('Annex 2 Designated EHV charges'!$D$11:$D$257),1, COUNTIF(A$4:$A145, 'Annex 2 Designated EHV charges'!$D$11:$D$257)), 0)),"")</f>
        <v/>
      </c>
      <c r="B146" s="91" t="str">
        <f>IF($A146="","",VLOOKUP($A146,'Annex 2 Designated EHV charges'!$D:$O,2,0))</f>
        <v/>
      </c>
      <c r="C146" s="92" t="str">
        <f>IF($A146="","",VLOOKUP($A146,'Annex 2 Designated EHV charges'!$D:$O,3,0))</f>
        <v/>
      </c>
      <c r="D146" s="91" t="str">
        <f>IF($A146="","",VLOOKUP($A146,'Annex 2 Designated EHV charges'!$D:$O,4,0))</f>
        <v/>
      </c>
      <c r="E146" s="93" t="str">
        <f>IFERROR(IF(VLOOKUP($A146,'Annex 2 Designated EHV charges'!$D:$O,10,FALSE)=0,"",VLOOKUP($A146,'Annex 2 Designated EHV charges'!$D:$O,10,FALSE)),"")</f>
        <v/>
      </c>
      <c r="F146" s="94" t="str">
        <f>IFERROR(IF(VLOOKUP($A146,'Annex 2 Designated EHV charges'!$D:$O,11,FALSE)=0,"",VLOOKUP($A146,'Annex 2 Designated EHV charges'!$D:$O,11,FALSE)),"")</f>
        <v/>
      </c>
      <c r="G146" s="95" t="str">
        <f>IFERROR(IF(VLOOKUP($A146,'Annex 2 Designated EHV charges'!$D:$O,12,FALSE)=0,"",VLOOKUP($A146,'Annex 2 Designated EHV charges'!$D:$O,12,FALSE)),"")</f>
        <v/>
      </c>
      <c r="H146" s="95" t="str">
        <f>IFERROR(IF(VLOOKUP($A146,'Annex 2 Designated EHV charges'!$D:$P,13,FALSE)=0,"",VLOOKUP($A146,'Annex 2 Designated EHV charges'!$D:$P,13,FALSE)),"")</f>
        <v/>
      </c>
      <c r="I146" s="227"/>
    </row>
    <row r="147" spans="1:9" ht="12.75" customHeight="1" x14ac:dyDescent="0.2">
      <c r="A147" s="92" t="str">
        <f t="array" ref="A147">IFERROR(INDEX('Annex 2 Designated EHV charges'!$D$11:$D$257, MATCH(0, IF(ISBLANK('Annex 2 Designated EHV charges'!$D$11:$D$257),1, COUNTIF(A$4:$A146, 'Annex 2 Designated EHV charges'!$D$11:$D$257)), 0)),"")</f>
        <v/>
      </c>
      <c r="B147" s="91" t="str">
        <f>IF($A147="","",VLOOKUP($A147,'Annex 2 Designated EHV charges'!$D:$O,2,0))</f>
        <v/>
      </c>
      <c r="C147" s="92" t="str">
        <f>IF($A147="","",VLOOKUP($A147,'Annex 2 Designated EHV charges'!$D:$O,3,0))</f>
        <v/>
      </c>
      <c r="D147" s="91" t="str">
        <f>IF($A147="","",VLOOKUP($A147,'Annex 2 Designated EHV charges'!$D:$O,4,0))</f>
        <v/>
      </c>
      <c r="E147" s="93" t="str">
        <f>IFERROR(IF(VLOOKUP($A147,'Annex 2 Designated EHV charges'!$D:$O,10,FALSE)=0,"",VLOOKUP($A147,'Annex 2 Designated EHV charges'!$D:$O,10,FALSE)),"")</f>
        <v/>
      </c>
      <c r="F147" s="94" t="str">
        <f>IFERROR(IF(VLOOKUP($A147,'Annex 2 Designated EHV charges'!$D:$O,11,FALSE)=0,"",VLOOKUP($A147,'Annex 2 Designated EHV charges'!$D:$O,11,FALSE)),"")</f>
        <v/>
      </c>
      <c r="G147" s="95" t="str">
        <f>IFERROR(IF(VLOOKUP($A147,'Annex 2 Designated EHV charges'!$D:$O,12,FALSE)=0,"",VLOOKUP($A147,'Annex 2 Designated EHV charges'!$D:$O,12,FALSE)),"")</f>
        <v/>
      </c>
      <c r="H147" s="95" t="str">
        <f>IFERROR(IF(VLOOKUP($A147,'Annex 2 Designated EHV charges'!$D:$P,13,FALSE)=0,"",VLOOKUP($A147,'Annex 2 Designated EHV charges'!$D:$P,13,FALSE)),"")</f>
        <v/>
      </c>
      <c r="I147" s="227"/>
    </row>
    <row r="148" spans="1:9" ht="12.75" customHeight="1" x14ac:dyDescent="0.2">
      <c r="A148" s="92" t="str">
        <f t="array" ref="A148">IFERROR(INDEX('Annex 2 Designated EHV charges'!$D$11:$D$257, MATCH(0, IF(ISBLANK('Annex 2 Designated EHV charges'!$D$11:$D$257),1, COUNTIF(A$4:$A147, 'Annex 2 Designated EHV charges'!$D$11:$D$257)), 0)),"")</f>
        <v/>
      </c>
      <c r="B148" s="91" t="str">
        <f>IF($A148="","",VLOOKUP($A148,'Annex 2 Designated EHV charges'!$D:$O,2,0))</f>
        <v/>
      </c>
      <c r="C148" s="92" t="str">
        <f>IF($A148="","",VLOOKUP($A148,'Annex 2 Designated EHV charges'!$D:$O,3,0))</f>
        <v/>
      </c>
      <c r="D148" s="91" t="str">
        <f>IF($A148="","",VLOOKUP($A148,'Annex 2 Designated EHV charges'!$D:$O,4,0))</f>
        <v/>
      </c>
      <c r="E148" s="93" t="str">
        <f>IFERROR(IF(VLOOKUP($A148,'Annex 2 Designated EHV charges'!$D:$O,10,FALSE)=0,"",VLOOKUP($A148,'Annex 2 Designated EHV charges'!$D:$O,10,FALSE)),"")</f>
        <v/>
      </c>
      <c r="F148" s="94" t="str">
        <f>IFERROR(IF(VLOOKUP($A148,'Annex 2 Designated EHV charges'!$D:$O,11,FALSE)=0,"",VLOOKUP($A148,'Annex 2 Designated EHV charges'!$D:$O,11,FALSE)),"")</f>
        <v/>
      </c>
      <c r="G148" s="95" t="str">
        <f>IFERROR(IF(VLOOKUP($A148,'Annex 2 Designated EHV charges'!$D:$O,12,FALSE)=0,"",VLOOKUP($A148,'Annex 2 Designated EHV charges'!$D:$O,12,FALSE)),"")</f>
        <v/>
      </c>
      <c r="H148" s="95" t="str">
        <f>IFERROR(IF(VLOOKUP($A148,'Annex 2 Designated EHV charges'!$D:$P,13,FALSE)=0,"",VLOOKUP($A148,'Annex 2 Designated EHV charges'!$D:$P,13,FALSE)),"")</f>
        <v/>
      </c>
      <c r="I148" s="227"/>
    </row>
    <row r="149" spans="1:9" ht="12.75" customHeight="1" x14ac:dyDescent="0.2">
      <c r="A149" s="92" t="str">
        <f t="array" ref="A149">IFERROR(INDEX('Annex 2 Designated EHV charges'!$D$11:$D$257, MATCH(0, IF(ISBLANK('Annex 2 Designated EHV charges'!$D$11:$D$257),1, COUNTIF(A$4:$A148, 'Annex 2 Designated EHV charges'!$D$11:$D$257)), 0)),"")</f>
        <v/>
      </c>
      <c r="B149" s="91" t="str">
        <f>IF($A149="","",VLOOKUP($A149,'Annex 2 Designated EHV charges'!$D:$O,2,0))</f>
        <v/>
      </c>
      <c r="C149" s="92" t="str">
        <f>IF($A149="","",VLOOKUP($A149,'Annex 2 Designated EHV charges'!$D:$O,3,0))</f>
        <v/>
      </c>
      <c r="D149" s="91" t="str">
        <f>IF($A149="","",VLOOKUP($A149,'Annex 2 Designated EHV charges'!$D:$O,4,0))</f>
        <v/>
      </c>
      <c r="E149" s="93" t="str">
        <f>IFERROR(IF(VLOOKUP($A149,'Annex 2 Designated EHV charges'!$D:$O,10,FALSE)=0,"",VLOOKUP($A149,'Annex 2 Designated EHV charges'!$D:$O,10,FALSE)),"")</f>
        <v/>
      </c>
      <c r="F149" s="94" t="str">
        <f>IFERROR(IF(VLOOKUP($A149,'Annex 2 Designated EHV charges'!$D:$O,11,FALSE)=0,"",VLOOKUP($A149,'Annex 2 Designated EHV charges'!$D:$O,11,FALSE)),"")</f>
        <v/>
      </c>
      <c r="G149" s="95" t="str">
        <f>IFERROR(IF(VLOOKUP($A149,'Annex 2 Designated EHV charges'!$D:$O,12,FALSE)=0,"",VLOOKUP($A149,'Annex 2 Designated EHV charges'!$D:$O,12,FALSE)),"")</f>
        <v/>
      </c>
      <c r="H149" s="95" t="str">
        <f>IFERROR(IF(VLOOKUP($A149,'Annex 2 Designated EHV charges'!$D:$P,13,FALSE)=0,"",VLOOKUP($A149,'Annex 2 Designated EHV charges'!$D:$P,13,FALSE)),"")</f>
        <v/>
      </c>
      <c r="I149" s="227"/>
    </row>
    <row r="150" spans="1:9" ht="12.75" customHeight="1" x14ac:dyDescent="0.2">
      <c r="A150" s="92" t="str">
        <f t="array" ref="A150">IFERROR(INDEX('Annex 2 Designated EHV charges'!$D$11:$D$257, MATCH(0, IF(ISBLANK('Annex 2 Designated EHV charges'!$D$11:$D$257),1, COUNTIF(A$4:$A149, 'Annex 2 Designated EHV charges'!$D$11:$D$257)), 0)),"")</f>
        <v/>
      </c>
      <c r="B150" s="91" t="str">
        <f>IF($A150="","",VLOOKUP($A150,'Annex 2 Designated EHV charges'!$D:$O,2,0))</f>
        <v/>
      </c>
      <c r="C150" s="92" t="str">
        <f>IF($A150="","",VLOOKUP($A150,'Annex 2 Designated EHV charges'!$D:$O,3,0))</f>
        <v/>
      </c>
      <c r="D150" s="91" t="str">
        <f>IF($A150="","",VLOOKUP($A150,'Annex 2 Designated EHV charges'!$D:$O,4,0))</f>
        <v/>
      </c>
      <c r="E150" s="93" t="str">
        <f>IFERROR(IF(VLOOKUP($A150,'Annex 2 Designated EHV charges'!$D:$O,10,FALSE)=0,"",VLOOKUP($A150,'Annex 2 Designated EHV charges'!$D:$O,10,FALSE)),"")</f>
        <v/>
      </c>
      <c r="F150" s="94" t="str">
        <f>IFERROR(IF(VLOOKUP($A150,'Annex 2 Designated EHV charges'!$D:$O,11,FALSE)=0,"",VLOOKUP($A150,'Annex 2 Designated EHV charges'!$D:$O,11,FALSE)),"")</f>
        <v/>
      </c>
      <c r="G150" s="95" t="str">
        <f>IFERROR(IF(VLOOKUP($A150,'Annex 2 Designated EHV charges'!$D:$O,12,FALSE)=0,"",VLOOKUP($A150,'Annex 2 Designated EHV charges'!$D:$O,12,FALSE)),"")</f>
        <v/>
      </c>
      <c r="H150" s="95" t="str">
        <f>IFERROR(IF(VLOOKUP($A150,'Annex 2 Designated EHV charges'!$D:$P,13,FALSE)=0,"",VLOOKUP($A150,'Annex 2 Designated EHV charges'!$D:$P,13,FALSE)),"")</f>
        <v/>
      </c>
      <c r="I150" s="227"/>
    </row>
    <row r="151" spans="1:9" ht="12.75" customHeight="1" x14ac:dyDescent="0.2">
      <c r="A151" s="92" t="str">
        <f t="array" ref="A151">IFERROR(INDEX('Annex 2 Designated EHV charges'!$D$11:$D$257, MATCH(0, IF(ISBLANK('Annex 2 Designated EHV charges'!$D$11:$D$257),1, COUNTIF(A$4:$A150, 'Annex 2 Designated EHV charges'!$D$11:$D$257)), 0)),"")</f>
        <v/>
      </c>
      <c r="B151" s="91" t="str">
        <f>IF($A151="","",VLOOKUP($A151,'Annex 2 Designated EHV charges'!$D:$O,2,0))</f>
        <v/>
      </c>
      <c r="C151" s="92" t="str">
        <f>IF($A151="","",VLOOKUP($A151,'Annex 2 Designated EHV charges'!$D:$O,3,0))</f>
        <v/>
      </c>
      <c r="D151" s="91" t="str">
        <f>IF($A151="","",VLOOKUP($A151,'Annex 2 Designated EHV charges'!$D:$O,4,0))</f>
        <v/>
      </c>
      <c r="E151" s="93" t="str">
        <f>IFERROR(IF(VLOOKUP($A151,'Annex 2 Designated EHV charges'!$D:$O,10,FALSE)=0,"",VLOOKUP($A151,'Annex 2 Designated EHV charges'!$D:$O,10,FALSE)),"")</f>
        <v/>
      </c>
      <c r="F151" s="94" t="str">
        <f>IFERROR(IF(VLOOKUP($A151,'Annex 2 Designated EHV charges'!$D:$O,11,FALSE)=0,"",VLOOKUP($A151,'Annex 2 Designated EHV charges'!$D:$O,11,FALSE)),"")</f>
        <v/>
      </c>
      <c r="G151" s="95" t="str">
        <f>IFERROR(IF(VLOOKUP($A151,'Annex 2 Designated EHV charges'!$D:$O,12,FALSE)=0,"",VLOOKUP($A151,'Annex 2 Designated EHV charges'!$D:$O,12,FALSE)),"")</f>
        <v/>
      </c>
      <c r="H151" s="95" t="str">
        <f>IFERROR(IF(VLOOKUP($A151,'Annex 2 Designated EHV charges'!$D:$P,13,FALSE)=0,"",VLOOKUP($A151,'Annex 2 Designated EHV charges'!$D:$P,13,FALSE)),"")</f>
        <v/>
      </c>
      <c r="I151" s="227"/>
    </row>
    <row r="152" spans="1:9" x14ac:dyDescent="0.2">
      <c r="A152" s="92" t="str">
        <f t="array" ref="A152">IFERROR(INDEX('Annex 2 Designated EHV charges'!$D$11:$D$257, MATCH(0, IF(ISBLANK('Annex 2 Designated EHV charges'!$D$11:$D$257),1, COUNTIF(A$4:$A151, 'Annex 2 Designated EHV charges'!$D$11:$D$257)), 0)),"")</f>
        <v/>
      </c>
      <c r="B152" s="91" t="str">
        <f>IF($A152="","",VLOOKUP($A152,'Annex 2 Designated EHV charges'!$D:$O,2,0))</f>
        <v/>
      </c>
      <c r="C152" s="92" t="str">
        <f>IF($A152="","",VLOOKUP($A152,'Annex 2 Designated EHV charges'!$D:$O,3,0))</f>
        <v/>
      </c>
      <c r="D152" s="91" t="str">
        <f>IF($A152="","",VLOOKUP($A152,'Annex 2 Designated EHV charges'!$D:$O,4,0))</f>
        <v/>
      </c>
      <c r="E152" s="93" t="str">
        <f>IFERROR(IF(VLOOKUP($A152,'Annex 2 Designated EHV charges'!$D:$O,10,FALSE)=0,"",VLOOKUP($A152,'Annex 2 Designated EHV charges'!$D:$O,10,FALSE)),"")</f>
        <v/>
      </c>
      <c r="F152" s="94" t="str">
        <f>IFERROR(IF(VLOOKUP($A152,'Annex 2 Designated EHV charges'!$D:$O,11,FALSE)=0,"",VLOOKUP($A152,'Annex 2 Designated EHV charges'!$D:$O,11,FALSE)),"")</f>
        <v/>
      </c>
      <c r="G152" s="95" t="str">
        <f>IFERROR(IF(VLOOKUP($A152,'Annex 2 Designated EHV charges'!$D:$O,12,FALSE)=0,"",VLOOKUP($A152,'Annex 2 Designated EHV charges'!$D:$O,12,FALSE)),"")</f>
        <v/>
      </c>
      <c r="H152" s="95" t="str">
        <f>IFERROR(IF(VLOOKUP($A152,'Annex 2 Designated EHV charges'!$D:$P,13,FALSE)=0,"",VLOOKUP($A152,'Annex 2 Designated EHV charges'!$D:$P,13,FALSE)),"")</f>
        <v/>
      </c>
      <c r="I152" s="227"/>
    </row>
    <row r="153" spans="1:9" x14ac:dyDescent="0.2">
      <c r="A153" s="92" t="str">
        <f t="array" ref="A153">IFERROR(INDEX('Annex 2 Designated EHV charges'!$D$11:$D$257, MATCH(0, IF(ISBLANK('Annex 2 Designated EHV charges'!$D$11:$D$257),1, COUNTIF(A$4:$A152, 'Annex 2 Designated EHV charges'!$D$11:$D$257)), 0)),"")</f>
        <v/>
      </c>
      <c r="B153" s="91" t="str">
        <f>IF($A153="","",VLOOKUP($A153,'Annex 2 Designated EHV charges'!$D:$O,2,0))</f>
        <v/>
      </c>
      <c r="C153" s="92" t="str">
        <f>IF($A153="","",VLOOKUP($A153,'Annex 2 Designated EHV charges'!$D:$O,3,0))</f>
        <v/>
      </c>
      <c r="D153" s="91" t="str">
        <f>IF($A153="","",VLOOKUP($A153,'Annex 2 Designated EHV charges'!$D:$O,4,0))</f>
        <v/>
      </c>
      <c r="E153" s="93" t="str">
        <f>IFERROR(IF(VLOOKUP($A153,'Annex 2 Designated EHV charges'!$D:$O,10,FALSE)=0,"",VLOOKUP($A153,'Annex 2 Designated EHV charges'!$D:$O,10,FALSE)),"")</f>
        <v/>
      </c>
      <c r="F153" s="94" t="str">
        <f>IFERROR(IF(VLOOKUP($A153,'Annex 2 Designated EHV charges'!$D:$O,11,FALSE)=0,"",VLOOKUP($A153,'Annex 2 Designated EHV charges'!$D:$O,11,FALSE)),"")</f>
        <v/>
      </c>
      <c r="G153" s="95" t="str">
        <f>IFERROR(IF(VLOOKUP($A153,'Annex 2 Designated EHV charges'!$D:$O,12,FALSE)=0,"",VLOOKUP($A153,'Annex 2 Designated EHV charges'!$D:$O,12,FALSE)),"")</f>
        <v/>
      </c>
      <c r="H153" s="95" t="str">
        <f>IFERROR(IF(VLOOKUP($A153,'Annex 2 Designated EHV charges'!$D:$P,13,FALSE)=0,"",VLOOKUP($A153,'Annex 2 Designated EHV charges'!$D:$P,13,FALSE)),"")</f>
        <v/>
      </c>
      <c r="I153" s="227"/>
    </row>
    <row r="154" spans="1:9" x14ac:dyDescent="0.2">
      <c r="A154" s="92" t="str">
        <f t="array" ref="A154">IFERROR(INDEX('Annex 2 Designated EHV charges'!$D$11:$D$257, MATCH(0, IF(ISBLANK('Annex 2 Designated EHV charges'!$D$11:$D$257),1, COUNTIF(A$4:$A153, 'Annex 2 Designated EHV charges'!$D$11:$D$257)), 0)),"")</f>
        <v/>
      </c>
      <c r="B154" s="91" t="str">
        <f>IF($A154="","",VLOOKUP($A154,'Annex 2 Designated EHV charges'!$D:$O,2,0))</f>
        <v/>
      </c>
      <c r="C154" s="92" t="str">
        <f>IF($A154="","",VLOOKUP($A154,'Annex 2 Designated EHV charges'!$D:$O,3,0))</f>
        <v/>
      </c>
      <c r="D154" s="91" t="str">
        <f>IF($A154="","",VLOOKUP($A154,'Annex 2 Designated EHV charges'!$D:$O,4,0))</f>
        <v/>
      </c>
      <c r="E154" s="93" t="str">
        <f>IFERROR(IF(VLOOKUP($A154,'Annex 2 Designated EHV charges'!$D:$O,10,FALSE)=0,"",VLOOKUP($A154,'Annex 2 Designated EHV charges'!$D:$O,10,FALSE)),"")</f>
        <v/>
      </c>
      <c r="F154" s="94" t="str">
        <f>IFERROR(IF(VLOOKUP($A154,'Annex 2 Designated EHV charges'!$D:$O,11,FALSE)=0,"",VLOOKUP($A154,'Annex 2 Designated EHV charges'!$D:$O,11,FALSE)),"")</f>
        <v/>
      </c>
      <c r="G154" s="95" t="str">
        <f>IFERROR(IF(VLOOKUP($A154,'Annex 2 Designated EHV charges'!$D:$O,12,FALSE)=0,"",VLOOKUP($A154,'Annex 2 Designated EHV charges'!$D:$O,12,FALSE)),"")</f>
        <v/>
      </c>
      <c r="H154" s="95" t="str">
        <f>IFERROR(IF(VLOOKUP($A154,'Annex 2 Designated EHV charges'!$D:$P,13,FALSE)=0,"",VLOOKUP($A154,'Annex 2 Designated EHV charges'!$D:$P,13,FALSE)),"")</f>
        <v/>
      </c>
      <c r="I154" s="227"/>
    </row>
    <row r="155" spans="1:9" x14ac:dyDescent="0.2">
      <c r="A155" s="92" t="str">
        <f t="array" ref="A155">IFERROR(INDEX('Annex 2 Designated EHV charges'!$D$11:$D$257, MATCH(0, IF(ISBLANK('Annex 2 Designated EHV charges'!$D$11:$D$257),1, COUNTIF(A$4:$A154, 'Annex 2 Designated EHV charges'!$D$11:$D$257)), 0)),"")</f>
        <v/>
      </c>
      <c r="B155" s="91" t="str">
        <f>IF($A155="","",VLOOKUP($A155,'Annex 2 Designated EHV charges'!$D:$O,2,0))</f>
        <v/>
      </c>
      <c r="C155" s="92" t="str">
        <f>IF($A155="","",VLOOKUP($A155,'Annex 2 Designated EHV charges'!$D:$O,3,0))</f>
        <v/>
      </c>
      <c r="D155" s="91" t="str">
        <f>IF($A155="","",VLOOKUP($A155,'Annex 2 Designated EHV charges'!$D:$O,4,0))</f>
        <v/>
      </c>
      <c r="E155" s="93" t="str">
        <f>IFERROR(IF(VLOOKUP($A155,'Annex 2 Designated EHV charges'!$D:$O,10,FALSE)=0,"",VLOOKUP($A155,'Annex 2 Designated EHV charges'!$D:$O,10,FALSE)),"")</f>
        <v/>
      </c>
      <c r="F155" s="94" t="str">
        <f>IFERROR(IF(VLOOKUP($A155,'Annex 2 Designated EHV charges'!$D:$O,11,FALSE)=0,"",VLOOKUP($A155,'Annex 2 Designated EHV charges'!$D:$O,11,FALSE)),"")</f>
        <v/>
      </c>
      <c r="G155" s="95" t="str">
        <f>IFERROR(IF(VLOOKUP($A155,'Annex 2 Designated EHV charges'!$D:$O,12,FALSE)=0,"",VLOOKUP($A155,'Annex 2 Designated EHV charges'!$D:$O,12,FALSE)),"")</f>
        <v/>
      </c>
      <c r="H155" s="95" t="str">
        <f>IFERROR(IF(VLOOKUP($A155,'Annex 2 Designated EHV charges'!$D:$P,13,FALSE)=0,"",VLOOKUP($A155,'Annex 2 Designated EHV charges'!$D:$P,13,FALSE)),"")</f>
        <v/>
      </c>
      <c r="I155" s="227"/>
    </row>
    <row r="156" spans="1:9" x14ac:dyDescent="0.2">
      <c r="A156" s="92" t="str">
        <f t="array" ref="A156">IFERROR(INDEX('Annex 2 Designated EHV charges'!$D$11:$D$257, MATCH(0, IF(ISBLANK('Annex 2 Designated EHV charges'!$D$11:$D$257),1, COUNTIF(A$4:$A155, 'Annex 2 Designated EHV charges'!$D$11:$D$257)), 0)),"")</f>
        <v/>
      </c>
      <c r="B156" s="91" t="str">
        <f>IF($A156="","",VLOOKUP($A156,'Annex 2 Designated EHV charges'!$D:$O,2,0))</f>
        <v/>
      </c>
      <c r="C156" s="92" t="str">
        <f>IF($A156="","",VLOOKUP($A156,'Annex 2 Designated EHV charges'!$D:$O,3,0))</f>
        <v/>
      </c>
      <c r="D156" s="91" t="str">
        <f>IF($A156="","",VLOOKUP($A156,'Annex 2 Designated EHV charges'!$D:$O,4,0))</f>
        <v/>
      </c>
      <c r="E156" s="93" t="str">
        <f>IFERROR(IF(VLOOKUP($A156,'Annex 2 Designated EHV charges'!$D:$O,10,FALSE)=0,"",VLOOKUP($A156,'Annex 2 Designated EHV charges'!$D:$O,10,FALSE)),"")</f>
        <v/>
      </c>
      <c r="F156" s="94" t="str">
        <f>IFERROR(IF(VLOOKUP($A156,'Annex 2 Designated EHV charges'!$D:$O,11,FALSE)=0,"",VLOOKUP($A156,'Annex 2 Designated EHV charges'!$D:$O,11,FALSE)),"")</f>
        <v/>
      </c>
      <c r="G156" s="95" t="str">
        <f>IFERROR(IF(VLOOKUP($A156,'Annex 2 Designated EHV charges'!$D:$O,12,FALSE)=0,"",VLOOKUP($A156,'Annex 2 Designated EHV charges'!$D:$O,12,FALSE)),"")</f>
        <v/>
      </c>
      <c r="H156" s="95" t="str">
        <f>IFERROR(IF(VLOOKUP($A156,'Annex 2 Designated EHV charges'!$D:$P,13,FALSE)=0,"",VLOOKUP($A156,'Annex 2 Designated EHV charges'!$D:$P,13,FALSE)),"")</f>
        <v/>
      </c>
      <c r="I156" s="227"/>
    </row>
    <row r="157" spans="1:9" x14ac:dyDescent="0.2">
      <c r="A157" s="92" t="str">
        <f t="array" ref="A157">IFERROR(INDEX('Annex 2 Designated EHV charges'!$D$11:$D$257, MATCH(0, IF(ISBLANK('Annex 2 Designated EHV charges'!$D$11:$D$257),1, COUNTIF(A$4:$A156, 'Annex 2 Designated EHV charges'!$D$11:$D$257)), 0)),"")</f>
        <v/>
      </c>
      <c r="B157" s="91" t="str">
        <f>IF($A157="","",VLOOKUP($A157,'Annex 2 Designated EHV charges'!$D:$O,2,0))</f>
        <v/>
      </c>
      <c r="C157" s="92" t="str">
        <f>IF($A157="","",VLOOKUP($A157,'Annex 2 Designated EHV charges'!$D:$O,3,0))</f>
        <v/>
      </c>
      <c r="D157" s="91" t="str">
        <f>IF($A157="","",VLOOKUP($A157,'Annex 2 Designated EHV charges'!$D:$O,4,0))</f>
        <v/>
      </c>
      <c r="E157" s="93" t="str">
        <f>IFERROR(IF(VLOOKUP($A157,'Annex 2 Designated EHV charges'!$D:$O,10,FALSE)=0,"",VLOOKUP($A157,'Annex 2 Designated EHV charges'!$D:$O,10,FALSE)),"")</f>
        <v/>
      </c>
      <c r="F157" s="94" t="str">
        <f>IFERROR(IF(VLOOKUP($A157,'Annex 2 Designated EHV charges'!$D:$O,11,FALSE)=0,"",VLOOKUP($A157,'Annex 2 Designated EHV charges'!$D:$O,11,FALSE)),"")</f>
        <v/>
      </c>
      <c r="G157" s="95" t="str">
        <f>IFERROR(IF(VLOOKUP($A157,'Annex 2 Designated EHV charges'!$D:$O,12,FALSE)=0,"",VLOOKUP($A157,'Annex 2 Designated EHV charges'!$D:$O,12,FALSE)),"")</f>
        <v/>
      </c>
      <c r="H157" s="95" t="str">
        <f>IFERROR(IF(VLOOKUP($A157,'Annex 2 Designated EHV charges'!$D:$P,13,FALSE)=0,"",VLOOKUP($A157,'Annex 2 Designated EHV charges'!$D:$P,13,FALSE)),"")</f>
        <v/>
      </c>
      <c r="I157" s="227"/>
    </row>
    <row r="158" spans="1:9" x14ac:dyDescent="0.2">
      <c r="A158" s="92" t="str">
        <f t="array" ref="A158">IFERROR(INDEX('Annex 2 Designated EHV charges'!$D$11:$D$257, MATCH(0, IF(ISBLANK('Annex 2 Designated EHV charges'!$D$11:$D$257),1, COUNTIF(A$4:$A157, 'Annex 2 Designated EHV charges'!$D$11:$D$257)), 0)),"")</f>
        <v/>
      </c>
      <c r="B158" s="91" t="str">
        <f>IF($A158="","",VLOOKUP($A158,'Annex 2 Designated EHV charges'!$D:$O,2,0))</f>
        <v/>
      </c>
      <c r="C158" s="92" t="str">
        <f>IF($A158="","",VLOOKUP($A158,'Annex 2 Designated EHV charges'!$D:$O,3,0))</f>
        <v/>
      </c>
      <c r="D158" s="91" t="str">
        <f>IF($A158="","",VLOOKUP($A158,'Annex 2 Designated EHV charges'!$D:$O,4,0))</f>
        <v/>
      </c>
      <c r="E158" s="93" t="str">
        <f>IFERROR(IF(VLOOKUP($A158,'Annex 2 Designated EHV charges'!$D:$O,10,FALSE)=0,"",VLOOKUP($A158,'Annex 2 Designated EHV charges'!$D:$O,10,FALSE)),"")</f>
        <v/>
      </c>
      <c r="F158" s="94" t="str">
        <f>IFERROR(IF(VLOOKUP($A158,'Annex 2 Designated EHV charges'!$D:$O,11,FALSE)=0,"",VLOOKUP($A158,'Annex 2 Designated EHV charges'!$D:$O,11,FALSE)),"")</f>
        <v/>
      </c>
      <c r="G158" s="95" t="str">
        <f>IFERROR(IF(VLOOKUP($A158,'Annex 2 Designated EHV charges'!$D:$O,12,FALSE)=0,"",VLOOKUP($A158,'Annex 2 Designated EHV charges'!$D:$O,12,FALSE)),"")</f>
        <v/>
      </c>
      <c r="H158" s="95" t="str">
        <f>IFERROR(IF(VLOOKUP($A158,'Annex 2 Designated EHV charges'!$D:$P,13,FALSE)=0,"",VLOOKUP($A158,'Annex 2 Designated EHV charges'!$D:$P,13,FALSE)),"")</f>
        <v/>
      </c>
      <c r="I158" s="227"/>
    </row>
    <row r="159" spans="1:9" x14ac:dyDescent="0.2">
      <c r="A159" s="92" t="str">
        <f t="array" ref="A159">IFERROR(INDEX('Annex 2 Designated EHV charges'!$D$11:$D$257, MATCH(0, IF(ISBLANK('Annex 2 Designated EHV charges'!$D$11:$D$257),1, COUNTIF(A$4:$A158, 'Annex 2 Designated EHV charges'!$D$11:$D$257)), 0)),"")</f>
        <v/>
      </c>
      <c r="B159" s="91" t="str">
        <f>IF($A159="","",VLOOKUP($A159,'Annex 2 Designated EHV charges'!$D:$O,2,0))</f>
        <v/>
      </c>
      <c r="C159" s="92" t="str">
        <f>IF($A159="","",VLOOKUP($A159,'Annex 2 Designated EHV charges'!$D:$O,3,0))</f>
        <v/>
      </c>
      <c r="D159" s="91" t="str">
        <f>IF($A159="","",VLOOKUP($A159,'Annex 2 Designated EHV charges'!$D:$O,4,0))</f>
        <v/>
      </c>
      <c r="E159" s="93" t="str">
        <f>IFERROR(IF(VLOOKUP($A159,'Annex 2 Designated EHV charges'!$D:$O,10,FALSE)=0,"",VLOOKUP($A159,'Annex 2 Designated EHV charges'!$D:$O,10,FALSE)),"")</f>
        <v/>
      </c>
      <c r="F159" s="94" t="str">
        <f>IFERROR(IF(VLOOKUP($A159,'Annex 2 Designated EHV charges'!$D:$O,11,FALSE)=0,"",VLOOKUP($A159,'Annex 2 Designated EHV charges'!$D:$O,11,FALSE)),"")</f>
        <v/>
      </c>
      <c r="G159" s="95" t="str">
        <f>IFERROR(IF(VLOOKUP($A159,'Annex 2 Designated EHV charges'!$D:$O,12,FALSE)=0,"",VLOOKUP($A159,'Annex 2 Designated EHV charges'!$D:$O,12,FALSE)),"")</f>
        <v/>
      </c>
      <c r="H159" s="95" t="str">
        <f>IFERROR(IF(VLOOKUP($A159,'Annex 2 Designated EHV charges'!$D:$P,13,FALSE)=0,"",VLOOKUP($A159,'Annex 2 Designated EHV charges'!$D:$P,13,FALSE)),"")</f>
        <v/>
      </c>
      <c r="I159" s="227"/>
    </row>
    <row r="160" spans="1:9" x14ac:dyDescent="0.2">
      <c r="A160" s="92" t="str">
        <f t="array" ref="A160">IFERROR(INDEX('Annex 2 Designated EHV charges'!$D$11:$D$257, MATCH(0, IF(ISBLANK('Annex 2 Designated EHV charges'!$D$11:$D$257),1, COUNTIF(A$4:$A159, 'Annex 2 Designated EHV charges'!$D$11:$D$257)), 0)),"")</f>
        <v/>
      </c>
      <c r="B160" s="91" t="str">
        <f>IF($A160="","",VLOOKUP($A160,'Annex 2 Designated EHV charges'!$D:$O,2,0))</f>
        <v/>
      </c>
      <c r="C160" s="92" t="str">
        <f>IF($A160="","",VLOOKUP($A160,'Annex 2 Designated EHV charges'!$D:$O,3,0))</f>
        <v/>
      </c>
      <c r="D160" s="91" t="str">
        <f>IF($A160="","",VLOOKUP($A160,'Annex 2 Designated EHV charges'!$D:$O,4,0))</f>
        <v/>
      </c>
      <c r="E160" s="93" t="str">
        <f>IFERROR(IF(VLOOKUP($A160,'Annex 2 Designated EHV charges'!$D:$O,10,FALSE)=0,"",VLOOKUP($A160,'Annex 2 Designated EHV charges'!$D:$O,10,FALSE)),"")</f>
        <v/>
      </c>
      <c r="F160" s="94" t="str">
        <f>IFERROR(IF(VLOOKUP($A160,'Annex 2 Designated EHV charges'!$D:$O,11,FALSE)=0,"",VLOOKUP($A160,'Annex 2 Designated EHV charges'!$D:$O,11,FALSE)),"")</f>
        <v/>
      </c>
      <c r="G160" s="95" t="str">
        <f>IFERROR(IF(VLOOKUP($A160,'Annex 2 Designated EHV charges'!$D:$O,12,FALSE)=0,"",VLOOKUP($A160,'Annex 2 Designated EHV charges'!$D:$O,12,FALSE)),"")</f>
        <v/>
      </c>
      <c r="H160" s="95" t="str">
        <f>IFERROR(IF(VLOOKUP($A160,'Annex 2 Designated EHV charges'!$D:$P,13,FALSE)=0,"",VLOOKUP($A160,'Annex 2 Designated EHV charges'!$D:$P,13,FALSE)),"")</f>
        <v/>
      </c>
      <c r="I160" s="227"/>
    </row>
    <row r="161" spans="1:9" x14ac:dyDescent="0.2">
      <c r="A161" s="92" t="str">
        <f t="array" ref="A161">IFERROR(INDEX('Annex 2 Designated EHV charges'!$D$11:$D$257, MATCH(0, IF(ISBLANK('Annex 2 Designated EHV charges'!$D$11:$D$257),1, COUNTIF(A$4:$A160, 'Annex 2 Designated EHV charges'!$D$11:$D$257)), 0)),"")</f>
        <v/>
      </c>
      <c r="B161" s="91" t="str">
        <f>IF($A161="","",VLOOKUP($A161,'Annex 2 Designated EHV charges'!$D:$O,2,0))</f>
        <v/>
      </c>
      <c r="C161" s="92" t="str">
        <f>IF($A161="","",VLOOKUP($A161,'Annex 2 Designated EHV charges'!$D:$O,3,0))</f>
        <v/>
      </c>
      <c r="D161" s="91" t="str">
        <f>IF($A161="","",VLOOKUP($A161,'Annex 2 Designated EHV charges'!$D:$O,4,0))</f>
        <v/>
      </c>
      <c r="E161" s="93" t="str">
        <f>IFERROR(IF(VLOOKUP($A161,'Annex 2 Designated EHV charges'!$D:$O,10,FALSE)=0,"",VLOOKUP($A161,'Annex 2 Designated EHV charges'!$D:$O,10,FALSE)),"")</f>
        <v/>
      </c>
      <c r="F161" s="94" t="str">
        <f>IFERROR(IF(VLOOKUP($A161,'Annex 2 Designated EHV charges'!$D:$O,11,FALSE)=0,"",VLOOKUP($A161,'Annex 2 Designated EHV charges'!$D:$O,11,FALSE)),"")</f>
        <v/>
      </c>
      <c r="G161" s="95" t="str">
        <f>IFERROR(IF(VLOOKUP($A161,'Annex 2 Designated EHV charges'!$D:$O,12,FALSE)=0,"",VLOOKUP($A161,'Annex 2 Designated EHV charges'!$D:$O,12,FALSE)),"")</f>
        <v/>
      </c>
      <c r="H161" s="95" t="str">
        <f>IFERROR(IF(VLOOKUP($A161,'Annex 2 Designated EHV charges'!$D:$P,13,FALSE)=0,"",VLOOKUP($A161,'Annex 2 Designated EHV charges'!$D:$P,13,FALSE)),"")</f>
        <v/>
      </c>
      <c r="I161" s="227"/>
    </row>
    <row r="162" spans="1:9" x14ac:dyDescent="0.2">
      <c r="A162" s="92" t="str">
        <f t="array" ref="A162">IFERROR(INDEX('Annex 2 Designated EHV charges'!$D$11:$D$257, MATCH(0, IF(ISBLANK('Annex 2 Designated EHV charges'!$D$11:$D$257),1, COUNTIF(A$4:$A161, 'Annex 2 Designated EHV charges'!$D$11:$D$257)), 0)),"")</f>
        <v/>
      </c>
      <c r="B162" s="91" t="str">
        <f>IF($A162="","",VLOOKUP($A162,'Annex 2 Designated EHV charges'!$D:$O,2,0))</f>
        <v/>
      </c>
      <c r="C162" s="92" t="str">
        <f>IF($A162="","",VLOOKUP($A162,'Annex 2 Designated EHV charges'!$D:$O,3,0))</f>
        <v/>
      </c>
      <c r="D162" s="91" t="str">
        <f>IF($A162="","",VLOOKUP($A162,'Annex 2 Designated EHV charges'!$D:$O,4,0))</f>
        <v/>
      </c>
      <c r="E162" s="93" t="str">
        <f>IFERROR(IF(VLOOKUP($A162,'Annex 2 Designated EHV charges'!$D:$O,10,FALSE)=0,"",VLOOKUP($A162,'Annex 2 Designated EHV charges'!$D:$O,10,FALSE)),"")</f>
        <v/>
      </c>
      <c r="F162" s="94" t="str">
        <f>IFERROR(IF(VLOOKUP($A162,'Annex 2 Designated EHV charges'!$D:$O,11,FALSE)=0,"",VLOOKUP($A162,'Annex 2 Designated EHV charges'!$D:$O,11,FALSE)),"")</f>
        <v/>
      </c>
      <c r="G162" s="95" t="str">
        <f>IFERROR(IF(VLOOKUP($A162,'Annex 2 Designated EHV charges'!$D:$O,12,FALSE)=0,"",VLOOKUP($A162,'Annex 2 Designated EHV charges'!$D:$O,12,FALSE)),"")</f>
        <v/>
      </c>
      <c r="H162" s="95" t="str">
        <f>IFERROR(IF(VLOOKUP($A162,'Annex 2 Designated EHV charges'!$D:$P,13,FALSE)=0,"",VLOOKUP($A162,'Annex 2 Designated EHV charges'!$D:$P,13,FALSE)),"")</f>
        <v/>
      </c>
      <c r="I162" s="227"/>
    </row>
    <row r="163" spans="1:9" x14ac:dyDescent="0.2">
      <c r="A163" s="92" t="str">
        <f t="array" ref="A163">IFERROR(INDEX('Annex 2 Designated EHV charges'!$D$11:$D$257, MATCH(0, IF(ISBLANK('Annex 2 Designated EHV charges'!$D$11:$D$257),1, COUNTIF(A$4:$A162, 'Annex 2 Designated EHV charges'!$D$11:$D$257)), 0)),"")</f>
        <v/>
      </c>
      <c r="B163" s="91" t="str">
        <f>IF($A163="","",VLOOKUP($A163,'Annex 2 Designated EHV charges'!$D:$O,2,0))</f>
        <v/>
      </c>
      <c r="C163" s="92" t="str">
        <f>IF($A163="","",VLOOKUP($A163,'Annex 2 Designated EHV charges'!$D:$O,3,0))</f>
        <v/>
      </c>
      <c r="D163" s="91" t="str">
        <f>IF($A163="","",VLOOKUP($A163,'Annex 2 Designated EHV charges'!$D:$O,4,0))</f>
        <v/>
      </c>
      <c r="E163" s="93" t="str">
        <f>IFERROR(IF(VLOOKUP($A163,'Annex 2 Designated EHV charges'!$D:$O,10,FALSE)=0,"",VLOOKUP($A163,'Annex 2 Designated EHV charges'!$D:$O,10,FALSE)),"")</f>
        <v/>
      </c>
      <c r="F163" s="94" t="str">
        <f>IFERROR(IF(VLOOKUP($A163,'Annex 2 Designated EHV charges'!$D:$O,11,FALSE)=0,"",VLOOKUP($A163,'Annex 2 Designated EHV charges'!$D:$O,11,FALSE)),"")</f>
        <v/>
      </c>
      <c r="G163" s="95" t="str">
        <f>IFERROR(IF(VLOOKUP($A163,'Annex 2 Designated EHV charges'!$D:$O,12,FALSE)=0,"",VLOOKUP($A163,'Annex 2 Designated EHV charges'!$D:$O,12,FALSE)),"")</f>
        <v/>
      </c>
      <c r="H163" s="95" t="str">
        <f>IFERROR(IF(VLOOKUP($A163,'Annex 2 Designated EHV charges'!$D:$P,13,FALSE)=0,"",VLOOKUP($A163,'Annex 2 Designated EHV charges'!$D:$P,13,FALSE)),"")</f>
        <v/>
      </c>
      <c r="I163" s="227"/>
    </row>
    <row r="164" spans="1:9" x14ac:dyDescent="0.2">
      <c r="A164" s="92" t="str">
        <f t="array" ref="A164">IFERROR(INDEX('Annex 2 Designated EHV charges'!$D$11:$D$257, MATCH(0, IF(ISBLANK('Annex 2 Designated EHV charges'!$D$11:$D$257),1, COUNTIF(A$4:$A163, 'Annex 2 Designated EHV charges'!$D$11:$D$257)), 0)),"")</f>
        <v/>
      </c>
      <c r="B164" s="91" t="str">
        <f>IF($A164="","",VLOOKUP($A164,'Annex 2 Designated EHV charges'!$D:$O,2,0))</f>
        <v/>
      </c>
      <c r="C164" s="92" t="str">
        <f>IF($A164="","",VLOOKUP($A164,'Annex 2 Designated EHV charges'!$D:$O,3,0))</f>
        <v/>
      </c>
      <c r="D164" s="91" t="str">
        <f>IF($A164="","",VLOOKUP($A164,'Annex 2 Designated EHV charges'!$D:$O,4,0))</f>
        <v/>
      </c>
      <c r="E164" s="93" t="str">
        <f>IFERROR(IF(VLOOKUP($A164,'Annex 2 Designated EHV charges'!$D:$O,10,FALSE)=0,"",VLOOKUP($A164,'Annex 2 Designated EHV charges'!$D:$O,10,FALSE)),"")</f>
        <v/>
      </c>
      <c r="F164" s="94" t="str">
        <f>IFERROR(IF(VLOOKUP($A164,'Annex 2 Designated EHV charges'!$D:$O,11,FALSE)=0,"",VLOOKUP($A164,'Annex 2 Designated EHV charges'!$D:$O,11,FALSE)),"")</f>
        <v/>
      </c>
      <c r="G164" s="95" t="str">
        <f>IFERROR(IF(VLOOKUP($A164,'Annex 2 Designated EHV charges'!$D:$O,12,FALSE)=0,"",VLOOKUP($A164,'Annex 2 Designated EHV charges'!$D:$O,12,FALSE)),"")</f>
        <v/>
      </c>
      <c r="H164" s="95" t="str">
        <f>IFERROR(IF(VLOOKUP($A164,'Annex 2 Designated EHV charges'!$D:$P,13,FALSE)=0,"",VLOOKUP($A164,'Annex 2 Designated EHV charges'!$D:$P,13,FALSE)),"")</f>
        <v/>
      </c>
      <c r="I164" s="227"/>
    </row>
    <row r="165" spans="1:9" x14ac:dyDescent="0.2">
      <c r="A165" s="92" t="str">
        <f t="array" ref="A165">IFERROR(INDEX('Annex 2 Designated EHV charges'!$D$11:$D$257, MATCH(0, IF(ISBLANK('Annex 2 Designated EHV charges'!$D$11:$D$257),1, COUNTIF(A$4:$A164, 'Annex 2 Designated EHV charges'!$D$11:$D$257)), 0)),"")</f>
        <v/>
      </c>
      <c r="B165" s="91" t="str">
        <f>IF($A165="","",VLOOKUP($A165,'Annex 2 Designated EHV charges'!$D:$O,2,0))</f>
        <v/>
      </c>
      <c r="C165" s="92" t="str">
        <f>IF($A165="","",VLOOKUP($A165,'Annex 2 Designated EHV charges'!$D:$O,3,0))</f>
        <v/>
      </c>
      <c r="D165" s="91" t="str">
        <f>IF($A165="","",VLOOKUP($A165,'Annex 2 Designated EHV charges'!$D:$O,4,0))</f>
        <v/>
      </c>
      <c r="E165" s="93" t="str">
        <f>IFERROR(IF(VLOOKUP($A165,'Annex 2 Designated EHV charges'!$D:$O,10,FALSE)=0,"",VLOOKUP($A165,'Annex 2 Designated EHV charges'!$D:$O,10,FALSE)),"")</f>
        <v/>
      </c>
      <c r="F165" s="94" t="str">
        <f>IFERROR(IF(VLOOKUP($A165,'Annex 2 Designated EHV charges'!$D:$O,11,FALSE)=0,"",VLOOKUP($A165,'Annex 2 Designated EHV charges'!$D:$O,11,FALSE)),"")</f>
        <v/>
      </c>
      <c r="G165" s="95" t="str">
        <f>IFERROR(IF(VLOOKUP($A165,'Annex 2 Designated EHV charges'!$D:$O,12,FALSE)=0,"",VLOOKUP($A165,'Annex 2 Designated EHV charges'!$D:$O,12,FALSE)),"")</f>
        <v/>
      </c>
      <c r="H165" s="95" t="str">
        <f>IFERROR(IF(VLOOKUP($A165,'Annex 2 Designated EHV charges'!$D:$P,13,FALSE)=0,"",VLOOKUP($A165,'Annex 2 Designated EHV charges'!$D:$P,13,FALSE)),"")</f>
        <v/>
      </c>
      <c r="I165" s="227"/>
    </row>
    <row r="166" spans="1:9" x14ac:dyDescent="0.2">
      <c r="A166" s="92" t="str">
        <f t="array" ref="A166">IFERROR(INDEX('Annex 2 Designated EHV charges'!$D$11:$D$257, MATCH(0, IF(ISBLANK('Annex 2 Designated EHV charges'!$D$11:$D$257),1, COUNTIF(A$4:$A165, 'Annex 2 Designated EHV charges'!$D$11:$D$257)), 0)),"")</f>
        <v/>
      </c>
      <c r="B166" s="91" t="str">
        <f>IF($A166="","",VLOOKUP($A166,'Annex 2 Designated EHV charges'!$D:$O,2,0))</f>
        <v/>
      </c>
      <c r="C166" s="92" t="str">
        <f>IF($A166="","",VLOOKUP($A166,'Annex 2 Designated EHV charges'!$D:$O,3,0))</f>
        <v/>
      </c>
      <c r="D166" s="91" t="str">
        <f>IF($A166="","",VLOOKUP($A166,'Annex 2 Designated EHV charges'!$D:$O,4,0))</f>
        <v/>
      </c>
      <c r="E166" s="93" t="str">
        <f>IFERROR(IF(VLOOKUP($A166,'Annex 2 Designated EHV charges'!$D:$O,10,FALSE)=0,"",VLOOKUP($A166,'Annex 2 Designated EHV charges'!$D:$O,10,FALSE)),"")</f>
        <v/>
      </c>
      <c r="F166" s="94" t="str">
        <f>IFERROR(IF(VLOOKUP($A166,'Annex 2 Designated EHV charges'!$D:$O,11,FALSE)=0,"",VLOOKUP($A166,'Annex 2 Designated EHV charges'!$D:$O,11,FALSE)),"")</f>
        <v/>
      </c>
      <c r="G166" s="95" t="str">
        <f>IFERROR(IF(VLOOKUP($A166,'Annex 2 Designated EHV charges'!$D:$O,12,FALSE)=0,"",VLOOKUP($A166,'Annex 2 Designated EHV charges'!$D:$O,12,FALSE)),"")</f>
        <v/>
      </c>
      <c r="H166" s="95" t="str">
        <f>IFERROR(IF(VLOOKUP($A166,'Annex 2 Designated EHV charges'!$D:$P,13,FALSE)=0,"",VLOOKUP($A166,'Annex 2 Designated EHV charges'!$D:$P,13,FALSE)),"")</f>
        <v/>
      </c>
      <c r="I166" s="227"/>
    </row>
    <row r="167" spans="1:9" x14ac:dyDescent="0.2">
      <c r="A167" s="92" t="str">
        <f t="array" ref="A167">IFERROR(INDEX('Annex 2 Designated EHV charges'!$D$11:$D$257, MATCH(0, IF(ISBLANK('Annex 2 Designated EHV charges'!$D$11:$D$257),1, COUNTIF(A$4:$A166, 'Annex 2 Designated EHV charges'!$D$11:$D$257)), 0)),"")</f>
        <v/>
      </c>
      <c r="B167" s="91" t="str">
        <f>IF($A167="","",VLOOKUP($A167,'Annex 2 Designated EHV charges'!$D:$O,2,0))</f>
        <v/>
      </c>
      <c r="C167" s="92" t="str">
        <f>IF($A167="","",VLOOKUP($A167,'Annex 2 Designated EHV charges'!$D:$O,3,0))</f>
        <v/>
      </c>
      <c r="D167" s="91" t="str">
        <f>IF($A167="","",VLOOKUP($A167,'Annex 2 Designated EHV charges'!$D:$O,4,0))</f>
        <v/>
      </c>
      <c r="E167" s="93" t="str">
        <f>IFERROR(IF(VLOOKUP($A167,'Annex 2 Designated EHV charges'!$D:$O,10,FALSE)=0,"",VLOOKUP($A167,'Annex 2 Designated EHV charges'!$D:$O,10,FALSE)),"")</f>
        <v/>
      </c>
      <c r="F167" s="94" t="str">
        <f>IFERROR(IF(VLOOKUP($A167,'Annex 2 Designated EHV charges'!$D:$O,11,FALSE)=0,"",VLOOKUP($A167,'Annex 2 Designated EHV charges'!$D:$O,11,FALSE)),"")</f>
        <v/>
      </c>
      <c r="G167" s="95" t="str">
        <f>IFERROR(IF(VLOOKUP($A167,'Annex 2 Designated EHV charges'!$D:$O,12,FALSE)=0,"",VLOOKUP($A167,'Annex 2 Designated EHV charges'!$D:$O,12,FALSE)),"")</f>
        <v/>
      </c>
      <c r="H167" s="95" t="str">
        <f>IFERROR(IF(VLOOKUP($A167,'Annex 2 Designated EHV charges'!$D:$P,13,FALSE)=0,"",VLOOKUP($A167,'Annex 2 Designated EHV charges'!$D:$P,13,FALSE)),"")</f>
        <v/>
      </c>
      <c r="I167" s="227"/>
    </row>
    <row r="168" spans="1:9" x14ac:dyDescent="0.2">
      <c r="A168" s="92" t="str">
        <f t="array" ref="A168">IFERROR(INDEX('Annex 2 Designated EHV charges'!$D$11:$D$257, MATCH(0, IF(ISBLANK('Annex 2 Designated EHV charges'!$D$11:$D$257),1, COUNTIF(A$4:$A167, 'Annex 2 Designated EHV charges'!$D$11:$D$257)), 0)),"")</f>
        <v/>
      </c>
      <c r="B168" s="91" t="str">
        <f>IF($A168="","",VLOOKUP($A168,'Annex 2 Designated EHV charges'!$D:$O,2,0))</f>
        <v/>
      </c>
      <c r="C168" s="92" t="str">
        <f>IF($A168="","",VLOOKUP($A168,'Annex 2 Designated EHV charges'!$D:$O,3,0))</f>
        <v/>
      </c>
      <c r="D168" s="91" t="str">
        <f>IF($A168="","",VLOOKUP($A168,'Annex 2 Designated EHV charges'!$D:$O,4,0))</f>
        <v/>
      </c>
      <c r="E168" s="93" t="str">
        <f>IFERROR(IF(VLOOKUP($A168,'Annex 2 Designated EHV charges'!$D:$O,10,FALSE)=0,"",VLOOKUP($A168,'Annex 2 Designated EHV charges'!$D:$O,10,FALSE)),"")</f>
        <v/>
      </c>
      <c r="F168" s="94" t="str">
        <f>IFERROR(IF(VLOOKUP($A168,'Annex 2 Designated EHV charges'!$D:$O,11,FALSE)=0,"",VLOOKUP($A168,'Annex 2 Designated EHV charges'!$D:$O,11,FALSE)),"")</f>
        <v/>
      </c>
      <c r="G168" s="95" t="str">
        <f>IFERROR(IF(VLOOKUP($A168,'Annex 2 Designated EHV charges'!$D:$O,12,FALSE)=0,"",VLOOKUP($A168,'Annex 2 Designated EHV charges'!$D:$O,12,FALSE)),"")</f>
        <v/>
      </c>
      <c r="H168" s="95" t="str">
        <f>IFERROR(IF(VLOOKUP($A168,'Annex 2 Designated EHV charges'!$D:$P,13,FALSE)=0,"",VLOOKUP($A168,'Annex 2 Designated EHV charges'!$D:$P,13,FALSE)),"")</f>
        <v/>
      </c>
      <c r="I168" s="227"/>
    </row>
    <row r="169" spans="1:9" x14ac:dyDescent="0.2">
      <c r="A169" s="92" t="str">
        <f t="array" ref="A169">IFERROR(INDEX('Annex 2 Designated EHV charges'!$D$11:$D$257, MATCH(0, IF(ISBLANK('Annex 2 Designated EHV charges'!$D$11:$D$257),1, COUNTIF(A$4:$A168, 'Annex 2 Designated EHV charges'!$D$11:$D$257)), 0)),"")</f>
        <v/>
      </c>
      <c r="B169" s="91" t="str">
        <f>IF($A169="","",VLOOKUP($A169,'Annex 2 Designated EHV charges'!$D:$O,2,0))</f>
        <v/>
      </c>
      <c r="C169" s="92" t="str">
        <f>IF($A169="","",VLOOKUP($A169,'Annex 2 Designated EHV charges'!$D:$O,3,0))</f>
        <v/>
      </c>
      <c r="D169" s="91" t="str">
        <f>IF($A169="","",VLOOKUP($A169,'Annex 2 Designated EHV charges'!$D:$O,4,0))</f>
        <v/>
      </c>
      <c r="E169" s="93" t="str">
        <f>IFERROR(IF(VLOOKUP($A169,'Annex 2 Designated EHV charges'!$D:$O,10,FALSE)=0,"",VLOOKUP($A169,'Annex 2 Designated EHV charges'!$D:$O,10,FALSE)),"")</f>
        <v/>
      </c>
      <c r="F169" s="94" t="str">
        <f>IFERROR(IF(VLOOKUP($A169,'Annex 2 Designated EHV charges'!$D:$O,11,FALSE)=0,"",VLOOKUP($A169,'Annex 2 Designated EHV charges'!$D:$O,11,FALSE)),"")</f>
        <v/>
      </c>
      <c r="G169" s="95" t="str">
        <f>IFERROR(IF(VLOOKUP($A169,'Annex 2 Designated EHV charges'!$D:$O,12,FALSE)=0,"",VLOOKUP($A169,'Annex 2 Designated EHV charges'!$D:$O,12,FALSE)),"")</f>
        <v/>
      </c>
      <c r="H169" s="95" t="str">
        <f>IFERROR(IF(VLOOKUP($A169,'Annex 2 Designated EHV charges'!$D:$P,13,FALSE)=0,"",VLOOKUP($A169,'Annex 2 Designated EHV charges'!$D:$P,13,FALSE)),"")</f>
        <v/>
      </c>
      <c r="I169" s="227"/>
    </row>
    <row r="170" spans="1:9" x14ac:dyDescent="0.2">
      <c r="A170" s="92" t="str">
        <f t="array" ref="A170">IFERROR(INDEX('Annex 2 Designated EHV charges'!$D$11:$D$257, MATCH(0, IF(ISBLANK('Annex 2 Designated EHV charges'!$D$11:$D$257),1, COUNTIF(A$4:$A169, 'Annex 2 Designated EHV charges'!$D$11:$D$257)), 0)),"")</f>
        <v/>
      </c>
      <c r="B170" s="91" t="str">
        <f>IF($A170="","",VLOOKUP($A170,'Annex 2 Designated EHV charges'!$D:$O,2,0))</f>
        <v/>
      </c>
      <c r="C170" s="92" t="str">
        <f>IF($A170="","",VLOOKUP($A170,'Annex 2 Designated EHV charges'!$D:$O,3,0))</f>
        <v/>
      </c>
      <c r="D170" s="91" t="str">
        <f>IF($A170="","",VLOOKUP($A170,'Annex 2 Designated EHV charges'!$D:$O,4,0))</f>
        <v/>
      </c>
      <c r="E170" s="93" t="str">
        <f>IFERROR(IF(VLOOKUP($A170,'Annex 2 Designated EHV charges'!$D:$O,10,FALSE)=0,"",VLOOKUP($A170,'Annex 2 Designated EHV charges'!$D:$O,10,FALSE)),"")</f>
        <v/>
      </c>
      <c r="F170" s="94" t="str">
        <f>IFERROR(IF(VLOOKUP($A170,'Annex 2 Designated EHV charges'!$D:$O,11,FALSE)=0,"",VLOOKUP($A170,'Annex 2 Designated EHV charges'!$D:$O,11,FALSE)),"")</f>
        <v/>
      </c>
      <c r="G170" s="95" t="str">
        <f>IFERROR(IF(VLOOKUP($A170,'Annex 2 Designated EHV charges'!$D:$O,12,FALSE)=0,"",VLOOKUP($A170,'Annex 2 Designated EHV charges'!$D:$O,12,FALSE)),"")</f>
        <v/>
      </c>
      <c r="H170" s="95" t="str">
        <f>IFERROR(IF(VLOOKUP($A170,'Annex 2 Designated EHV charges'!$D:$P,13,FALSE)=0,"",VLOOKUP($A170,'Annex 2 Designated EHV charges'!$D:$P,13,FALSE)),"")</f>
        <v/>
      </c>
      <c r="I170" s="227"/>
    </row>
    <row r="171" spans="1:9" x14ac:dyDescent="0.2">
      <c r="A171" s="92" t="str">
        <f t="array" ref="A171">IFERROR(INDEX('Annex 2 Designated EHV charges'!$D$11:$D$257, MATCH(0, IF(ISBLANK('Annex 2 Designated EHV charges'!$D$11:$D$257),1, COUNTIF(A$4:$A170, 'Annex 2 Designated EHV charges'!$D$11:$D$257)), 0)),"")</f>
        <v/>
      </c>
      <c r="B171" s="91" t="str">
        <f>IF($A171="","",VLOOKUP($A171,'Annex 2 Designated EHV charges'!$D:$O,2,0))</f>
        <v/>
      </c>
      <c r="C171" s="92" t="str">
        <f>IF($A171="","",VLOOKUP($A171,'Annex 2 Designated EHV charges'!$D:$O,3,0))</f>
        <v/>
      </c>
      <c r="D171" s="91" t="str">
        <f>IF($A171="","",VLOOKUP($A171,'Annex 2 Designated EHV charges'!$D:$O,4,0))</f>
        <v/>
      </c>
      <c r="E171" s="93" t="str">
        <f>IFERROR(IF(VLOOKUP($A171,'Annex 2 Designated EHV charges'!$D:$O,10,FALSE)=0,"",VLOOKUP($A171,'Annex 2 Designated EHV charges'!$D:$O,10,FALSE)),"")</f>
        <v/>
      </c>
      <c r="F171" s="94" t="str">
        <f>IFERROR(IF(VLOOKUP($A171,'Annex 2 Designated EHV charges'!$D:$O,11,FALSE)=0,"",VLOOKUP($A171,'Annex 2 Designated EHV charges'!$D:$O,11,FALSE)),"")</f>
        <v/>
      </c>
      <c r="G171" s="95" t="str">
        <f>IFERROR(IF(VLOOKUP($A171,'Annex 2 Designated EHV charges'!$D:$O,12,FALSE)=0,"",VLOOKUP($A171,'Annex 2 Designated EHV charges'!$D:$O,12,FALSE)),"")</f>
        <v/>
      </c>
      <c r="H171" s="95" t="str">
        <f>IFERROR(IF(VLOOKUP($A171,'Annex 2 Designated EHV charges'!$D:$P,13,FALSE)=0,"",VLOOKUP($A171,'Annex 2 Designated EHV charges'!$D:$P,13,FALSE)),"")</f>
        <v/>
      </c>
      <c r="I171" s="227"/>
    </row>
    <row r="172" spans="1:9" x14ac:dyDescent="0.2">
      <c r="A172" s="92" t="str">
        <f t="array" ref="A172">IFERROR(INDEX('Annex 2 Designated EHV charges'!$D$11:$D$257, MATCH(0, IF(ISBLANK('Annex 2 Designated EHV charges'!$D$11:$D$257),1, COUNTIF(A$4:$A171, 'Annex 2 Designated EHV charges'!$D$11:$D$257)), 0)),"")</f>
        <v/>
      </c>
      <c r="B172" s="91" t="str">
        <f>IF($A172="","",VLOOKUP($A172,'Annex 2 Designated EHV charges'!$D:$O,2,0))</f>
        <v/>
      </c>
      <c r="C172" s="92" t="str">
        <f>IF($A172="","",VLOOKUP($A172,'Annex 2 Designated EHV charges'!$D:$O,3,0))</f>
        <v/>
      </c>
      <c r="D172" s="91" t="str">
        <f>IF($A172="","",VLOOKUP($A172,'Annex 2 Designated EHV charges'!$D:$O,4,0))</f>
        <v/>
      </c>
      <c r="E172" s="93" t="str">
        <f>IFERROR(IF(VLOOKUP($A172,'Annex 2 Designated EHV charges'!$D:$O,10,FALSE)=0,"",VLOOKUP($A172,'Annex 2 Designated EHV charges'!$D:$O,10,FALSE)),"")</f>
        <v/>
      </c>
      <c r="F172" s="94" t="str">
        <f>IFERROR(IF(VLOOKUP($A172,'Annex 2 Designated EHV charges'!$D:$O,11,FALSE)=0,"",VLOOKUP($A172,'Annex 2 Designated EHV charges'!$D:$O,11,FALSE)),"")</f>
        <v/>
      </c>
      <c r="G172" s="95" t="str">
        <f>IFERROR(IF(VLOOKUP($A172,'Annex 2 Designated EHV charges'!$D:$O,12,FALSE)=0,"",VLOOKUP($A172,'Annex 2 Designated EHV charges'!$D:$O,12,FALSE)),"")</f>
        <v/>
      </c>
      <c r="H172" s="95" t="str">
        <f>IFERROR(IF(VLOOKUP($A172,'Annex 2 Designated EHV charges'!$D:$P,13,FALSE)=0,"",VLOOKUP($A172,'Annex 2 Designated EHV charges'!$D:$P,13,FALSE)),"")</f>
        <v/>
      </c>
      <c r="I172" s="227"/>
    </row>
    <row r="173" spans="1:9" x14ac:dyDescent="0.2">
      <c r="A173" s="92" t="str">
        <f t="array" ref="A173">IFERROR(INDEX('Annex 2 Designated EHV charges'!$D$11:$D$257, MATCH(0, IF(ISBLANK('Annex 2 Designated EHV charges'!$D$11:$D$257),1, COUNTIF(A$4:$A172, 'Annex 2 Designated EHV charges'!$D$11:$D$257)), 0)),"")</f>
        <v/>
      </c>
      <c r="B173" s="91" t="str">
        <f>IF($A173="","",VLOOKUP($A173,'Annex 2 Designated EHV charges'!$D:$O,2,0))</f>
        <v/>
      </c>
      <c r="C173" s="92" t="str">
        <f>IF($A173="","",VLOOKUP($A173,'Annex 2 Designated EHV charges'!$D:$O,3,0))</f>
        <v/>
      </c>
      <c r="D173" s="91" t="str">
        <f>IF($A173="","",VLOOKUP($A173,'Annex 2 Designated EHV charges'!$D:$O,4,0))</f>
        <v/>
      </c>
      <c r="E173" s="93" t="str">
        <f>IFERROR(IF(VLOOKUP($A173,'Annex 2 Designated EHV charges'!$D:$O,10,FALSE)=0,"",VLOOKUP($A173,'Annex 2 Designated EHV charges'!$D:$O,10,FALSE)),"")</f>
        <v/>
      </c>
      <c r="F173" s="94" t="str">
        <f>IFERROR(IF(VLOOKUP($A173,'Annex 2 Designated EHV charges'!$D:$O,11,FALSE)=0,"",VLOOKUP($A173,'Annex 2 Designated EHV charges'!$D:$O,11,FALSE)),"")</f>
        <v/>
      </c>
      <c r="G173" s="95" t="str">
        <f>IFERROR(IF(VLOOKUP($A173,'Annex 2 Designated EHV charges'!$D:$O,12,FALSE)=0,"",VLOOKUP($A173,'Annex 2 Designated EHV charges'!$D:$O,12,FALSE)),"")</f>
        <v/>
      </c>
      <c r="H173" s="95" t="str">
        <f>IFERROR(IF(VLOOKUP($A173,'Annex 2 Designated EHV charges'!$D:$P,13,FALSE)=0,"",VLOOKUP($A173,'Annex 2 Designated EHV charges'!$D:$P,13,FALSE)),"")</f>
        <v/>
      </c>
      <c r="I173" s="227"/>
    </row>
    <row r="174" spans="1:9" x14ac:dyDescent="0.2">
      <c r="A174" s="92" t="str">
        <f t="array" ref="A174">IFERROR(INDEX('Annex 2 Designated EHV charges'!$D$11:$D$257, MATCH(0, IF(ISBLANK('Annex 2 Designated EHV charges'!$D$11:$D$257),1, COUNTIF(A$4:$A173, 'Annex 2 Designated EHV charges'!$D$11:$D$257)), 0)),"")</f>
        <v/>
      </c>
      <c r="B174" s="91" t="str">
        <f>IF($A174="","",VLOOKUP($A174,'Annex 2 Designated EHV charges'!$D:$O,2,0))</f>
        <v/>
      </c>
      <c r="C174" s="92" t="str">
        <f>IF($A174="","",VLOOKUP($A174,'Annex 2 Designated EHV charges'!$D:$O,3,0))</f>
        <v/>
      </c>
      <c r="D174" s="91" t="str">
        <f>IF($A174="","",VLOOKUP($A174,'Annex 2 Designated EHV charges'!$D:$O,4,0))</f>
        <v/>
      </c>
      <c r="E174" s="93" t="str">
        <f>IFERROR(IF(VLOOKUP($A174,'Annex 2 Designated EHV charges'!$D:$O,10,FALSE)=0,"",VLOOKUP($A174,'Annex 2 Designated EHV charges'!$D:$O,10,FALSE)),"")</f>
        <v/>
      </c>
      <c r="F174" s="94" t="str">
        <f>IFERROR(IF(VLOOKUP($A174,'Annex 2 Designated EHV charges'!$D:$O,11,FALSE)=0,"",VLOOKUP($A174,'Annex 2 Designated EHV charges'!$D:$O,11,FALSE)),"")</f>
        <v/>
      </c>
      <c r="G174" s="95" t="str">
        <f>IFERROR(IF(VLOOKUP($A174,'Annex 2 Designated EHV charges'!$D:$O,12,FALSE)=0,"",VLOOKUP($A174,'Annex 2 Designated EHV charges'!$D:$O,12,FALSE)),"")</f>
        <v/>
      </c>
      <c r="H174" s="95" t="str">
        <f>IFERROR(IF(VLOOKUP($A174,'Annex 2 Designated EHV charges'!$D:$P,13,FALSE)=0,"",VLOOKUP($A174,'Annex 2 Designated EHV charges'!$D:$P,13,FALSE)),"")</f>
        <v/>
      </c>
      <c r="I174" s="227"/>
    </row>
    <row r="175" spans="1:9" x14ac:dyDescent="0.2">
      <c r="A175" s="92" t="str">
        <f t="array" ref="A175">IFERROR(INDEX('Annex 2 Designated EHV charges'!$D$11:$D$257, MATCH(0, IF(ISBLANK('Annex 2 Designated EHV charges'!$D$11:$D$257),1, COUNTIF(A$4:$A174, 'Annex 2 Designated EHV charges'!$D$11:$D$257)), 0)),"")</f>
        <v/>
      </c>
      <c r="B175" s="91" t="str">
        <f>IF($A175="","",VLOOKUP($A175,'Annex 2 Designated EHV charges'!$D:$O,2,0))</f>
        <v/>
      </c>
      <c r="C175" s="92" t="str">
        <f>IF($A175="","",VLOOKUP($A175,'Annex 2 Designated EHV charges'!$D:$O,3,0))</f>
        <v/>
      </c>
      <c r="D175" s="91" t="str">
        <f>IF($A175="","",VLOOKUP($A175,'Annex 2 Designated EHV charges'!$D:$O,4,0))</f>
        <v/>
      </c>
      <c r="E175" s="93" t="str">
        <f>IFERROR(IF(VLOOKUP($A175,'Annex 2 Designated EHV charges'!$D:$O,10,FALSE)=0,"",VLOOKUP($A175,'Annex 2 Designated EHV charges'!$D:$O,10,FALSE)),"")</f>
        <v/>
      </c>
      <c r="F175" s="94" t="str">
        <f>IFERROR(IF(VLOOKUP($A175,'Annex 2 Designated EHV charges'!$D:$O,11,FALSE)=0,"",VLOOKUP($A175,'Annex 2 Designated EHV charges'!$D:$O,11,FALSE)),"")</f>
        <v/>
      </c>
      <c r="G175" s="95" t="str">
        <f>IFERROR(IF(VLOOKUP($A175,'Annex 2 Designated EHV charges'!$D:$O,12,FALSE)=0,"",VLOOKUP($A175,'Annex 2 Designated EHV charges'!$D:$O,12,FALSE)),"")</f>
        <v/>
      </c>
      <c r="H175" s="95" t="str">
        <f>IFERROR(IF(VLOOKUP($A175,'Annex 2 Designated EHV charges'!$D:$P,13,FALSE)=0,"",VLOOKUP($A175,'Annex 2 Designated EHV charges'!$D:$P,13,FALSE)),"")</f>
        <v/>
      </c>
      <c r="I175" s="227"/>
    </row>
    <row r="176" spans="1:9" x14ac:dyDescent="0.2">
      <c r="A176" s="92" t="str">
        <f t="array" ref="A176">IFERROR(INDEX('Annex 2 Designated EHV charges'!$D$11:$D$257, MATCH(0, IF(ISBLANK('Annex 2 Designated EHV charges'!$D$11:$D$257),1, COUNTIF(A$4:$A175, 'Annex 2 Designated EHV charges'!$D$11:$D$257)), 0)),"")</f>
        <v/>
      </c>
      <c r="B176" s="91" t="str">
        <f>IF($A176="","",VLOOKUP($A176,'Annex 2 Designated EHV charges'!$D:$O,2,0))</f>
        <v/>
      </c>
      <c r="C176" s="92" t="str">
        <f>IF($A176="","",VLOOKUP($A176,'Annex 2 Designated EHV charges'!$D:$O,3,0))</f>
        <v/>
      </c>
      <c r="D176" s="91" t="str">
        <f>IF($A176="","",VLOOKUP($A176,'Annex 2 Designated EHV charges'!$D:$O,4,0))</f>
        <v/>
      </c>
      <c r="E176" s="93" t="str">
        <f>IFERROR(IF(VLOOKUP($A176,'Annex 2 Designated EHV charges'!$D:$O,10,FALSE)=0,"",VLOOKUP($A176,'Annex 2 Designated EHV charges'!$D:$O,10,FALSE)),"")</f>
        <v/>
      </c>
      <c r="F176" s="94" t="str">
        <f>IFERROR(IF(VLOOKUP($A176,'Annex 2 Designated EHV charges'!$D:$O,11,FALSE)=0,"",VLOOKUP($A176,'Annex 2 Designated EHV charges'!$D:$O,11,FALSE)),"")</f>
        <v/>
      </c>
      <c r="G176" s="95" t="str">
        <f>IFERROR(IF(VLOOKUP($A176,'Annex 2 Designated EHV charges'!$D:$O,12,FALSE)=0,"",VLOOKUP($A176,'Annex 2 Designated EHV charges'!$D:$O,12,FALSE)),"")</f>
        <v/>
      </c>
      <c r="H176" s="95" t="str">
        <f>IFERROR(IF(VLOOKUP($A176,'Annex 2 Designated EHV charges'!$D:$P,13,FALSE)=0,"",VLOOKUP($A176,'Annex 2 Designated EHV charges'!$D:$P,13,FALSE)),"")</f>
        <v/>
      </c>
      <c r="I176" s="227"/>
    </row>
    <row r="177" spans="1:9" x14ac:dyDescent="0.2">
      <c r="A177" s="92" t="str">
        <f t="array" ref="A177">IFERROR(INDEX('Annex 2 Designated EHV charges'!$D$11:$D$257, MATCH(0, IF(ISBLANK('Annex 2 Designated EHV charges'!$D$11:$D$257),1, COUNTIF(A$4:$A176, 'Annex 2 Designated EHV charges'!$D$11:$D$257)), 0)),"")</f>
        <v/>
      </c>
      <c r="B177" s="91" t="str">
        <f>IF($A177="","",VLOOKUP($A177,'Annex 2 Designated EHV charges'!$D:$O,2,0))</f>
        <v/>
      </c>
      <c r="C177" s="92" t="str">
        <f>IF($A177="","",VLOOKUP($A177,'Annex 2 Designated EHV charges'!$D:$O,3,0))</f>
        <v/>
      </c>
      <c r="D177" s="91" t="str">
        <f>IF($A177="","",VLOOKUP($A177,'Annex 2 Designated EHV charges'!$D:$O,4,0))</f>
        <v/>
      </c>
      <c r="E177" s="93" t="str">
        <f>IFERROR(IF(VLOOKUP($A177,'Annex 2 Designated EHV charges'!$D:$O,10,FALSE)=0,"",VLOOKUP($A177,'Annex 2 Designated EHV charges'!$D:$O,10,FALSE)),"")</f>
        <v/>
      </c>
      <c r="F177" s="94" t="str">
        <f>IFERROR(IF(VLOOKUP($A177,'Annex 2 Designated EHV charges'!$D:$O,11,FALSE)=0,"",VLOOKUP($A177,'Annex 2 Designated EHV charges'!$D:$O,11,FALSE)),"")</f>
        <v/>
      </c>
      <c r="G177" s="95" t="str">
        <f>IFERROR(IF(VLOOKUP($A177,'Annex 2 Designated EHV charges'!$D:$O,12,FALSE)=0,"",VLOOKUP($A177,'Annex 2 Designated EHV charges'!$D:$O,12,FALSE)),"")</f>
        <v/>
      </c>
      <c r="H177" s="95" t="str">
        <f>IFERROR(IF(VLOOKUP($A177,'Annex 2 Designated EHV charges'!$D:$P,13,FALSE)=0,"",VLOOKUP($A177,'Annex 2 Designated EHV charges'!$D:$P,13,FALSE)),"")</f>
        <v/>
      </c>
      <c r="I177" s="227"/>
    </row>
    <row r="178" spans="1:9" x14ac:dyDescent="0.2">
      <c r="A178" s="92" t="str">
        <f t="array" ref="A178">IFERROR(INDEX('Annex 2 Designated EHV charges'!$D$11:$D$257, MATCH(0, IF(ISBLANK('Annex 2 Designated EHV charges'!$D$11:$D$257),1, COUNTIF(A$4:$A177, 'Annex 2 Designated EHV charges'!$D$11:$D$257)), 0)),"")</f>
        <v/>
      </c>
      <c r="B178" s="91" t="str">
        <f>IF($A178="","",VLOOKUP($A178,'Annex 2 Designated EHV charges'!$D:$O,2,0))</f>
        <v/>
      </c>
      <c r="C178" s="92" t="str">
        <f>IF($A178="","",VLOOKUP($A178,'Annex 2 Designated EHV charges'!$D:$O,3,0))</f>
        <v/>
      </c>
      <c r="D178" s="91" t="str">
        <f>IF($A178="","",VLOOKUP($A178,'Annex 2 Designated EHV charges'!$D:$O,4,0))</f>
        <v/>
      </c>
      <c r="E178" s="93" t="str">
        <f>IFERROR(IF(VLOOKUP($A178,'Annex 2 Designated EHV charges'!$D:$O,10,FALSE)=0,"",VLOOKUP($A178,'Annex 2 Designated EHV charges'!$D:$O,10,FALSE)),"")</f>
        <v/>
      </c>
      <c r="F178" s="94" t="str">
        <f>IFERROR(IF(VLOOKUP($A178,'Annex 2 Designated EHV charges'!$D:$O,11,FALSE)=0,"",VLOOKUP($A178,'Annex 2 Designated EHV charges'!$D:$O,11,FALSE)),"")</f>
        <v/>
      </c>
      <c r="G178" s="95" t="str">
        <f>IFERROR(IF(VLOOKUP($A178,'Annex 2 Designated EHV charges'!$D:$O,12,FALSE)=0,"",VLOOKUP($A178,'Annex 2 Designated EHV charges'!$D:$O,12,FALSE)),"")</f>
        <v/>
      </c>
      <c r="H178" s="95" t="str">
        <f>IFERROR(IF(VLOOKUP($A178,'Annex 2 Designated EHV charges'!$D:$P,13,FALSE)=0,"",VLOOKUP($A178,'Annex 2 Designated EHV charges'!$D:$P,13,FALSE)),"")</f>
        <v/>
      </c>
      <c r="I178" s="227"/>
    </row>
    <row r="179" spans="1:9" x14ac:dyDescent="0.2">
      <c r="A179" s="92" t="str">
        <f t="array" ref="A179">IFERROR(INDEX('Annex 2 Designated EHV charges'!$D$11:$D$257, MATCH(0, IF(ISBLANK('Annex 2 Designated EHV charges'!$D$11:$D$257),1, COUNTIF(A$4:$A178, 'Annex 2 Designated EHV charges'!$D$11:$D$257)), 0)),"")</f>
        <v/>
      </c>
      <c r="B179" s="91" t="str">
        <f>IF($A179="","",VLOOKUP($A179,'Annex 2 Designated EHV charges'!$D:$O,2,0))</f>
        <v/>
      </c>
      <c r="C179" s="92" t="str">
        <f>IF($A179="","",VLOOKUP($A179,'Annex 2 Designated EHV charges'!$D:$O,3,0))</f>
        <v/>
      </c>
      <c r="D179" s="91" t="str">
        <f>IF($A179="","",VLOOKUP($A179,'Annex 2 Designated EHV charges'!$D:$O,4,0))</f>
        <v/>
      </c>
      <c r="E179" s="93" t="str">
        <f>IFERROR(IF(VLOOKUP($A179,'Annex 2 Designated EHV charges'!$D:$O,10,FALSE)=0,"",VLOOKUP($A179,'Annex 2 Designated EHV charges'!$D:$O,10,FALSE)),"")</f>
        <v/>
      </c>
      <c r="F179" s="94" t="str">
        <f>IFERROR(IF(VLOOKUP($A179,'Annex 2 Designated EHV charges'!$D:$O,11,FALSE)=0,"",VLOOKUP($A179,'Annex 2 Designated EHV charges'!$D:$O,11,FALSE)),"")</f>
        <v/>
      </c>
      <c r="G179" s="95" t="str">
        <f>IFERROR(IF(VLOOKUP($A179,'Annex 2 Designated EHV charges'!$D:$O,12,FALSE)=0,"",VLOOKUP($A179,'Annex 2 Designated EHV charges'!$D:$O,12,FALSE)),"")</f>
        <v/>
      </c>
      <c r="H179" s="95" t="str">
        <f>IFERROR(IF(VLOOKUP($A179,'Annex 2 Designated EHV charges'!$D:$P,13,FALSE)=0,"",VLOOKUP($A179,'Annex 2 Designated EHV charges'!$D:$P,13,FALSE)),"")</f>
        <v/>
      </c>
      <c r="I179" s="227"/>
    </row>
    <row r="180" spans="1:9" x14ac:dyDescent="0.2">
      <c r="A180" s="92" t="str">
        <f t="array" ref="A180">IFERROR(INDEX('Annex 2 Designated EHV charges'!$D$11:$D$257, MATCH(0, IF(ISBLANK('Annex 2 Designated EHV charges'!$D$11:$D$257),1, COUNTIF(A$4:$A179, 'Annex 2 Designated EHV charges'!$D$11:$D$257)), 0)),"")</f>
        <v/>
      </c>
      <c r="B180" s="91" t="str">
        <f>IF($A180="","",VLOOKUP($A180,'Annex 2 Designated EHV charges'!$D:$O,2,0))</f>
        <v/>
      </c>
      <c r="C180" s="92" t="str">
        <f>IF($A180="","",VLOOKUP($A180,'Annex 2 Designated EHV charges'!$D:$O,3,0))</f>
        <v/>
      </c>
      <c r="D180" s="91" t="str">
        <f>IF($A180="","",VLOOKUP($A180,'Annex 2 Designated EHV charges'!$D:$O,4,0))</f>
        <v/>
      </c>
      <c r="E180" s="93" t="str">
        <f>IFERROR(IF(VLOOKUP($A180,'Annex 2 Designated EHV charges'!$D:$O,10,FALSE)=0,"",VLOOKUP($A180,'Annex 2 Designated EHV charges'!$D:$O,10,FALSE)),"")</f>
        <v/>
      </c>
      <c r="F180" s="94" t="str">
        <f>IFERROR(IF(VLOOKUP($A180,'Annex 2 Designated EHV charges'!$D:$O,11,FALSE)=0,"",VLOOKUP($A180,'Annex 2 Designated EHV charges'!$D:$O,11,FALSE)),"")</f>
        <v/>
      </c>
      <c r="G180" s="95" t="str">
        <f>IFERROR(IF(VLOOKUP($A180,'Annex 2 Designated EHV charges'!$D:$O,12,FALSE)=0,"",VLOOKUP($A180,'Annex 2 Designated EHV charges'!$D:$O,12,FALSE)),"")</f>
        <v/>
      </c>
      <c r="H180" s="95" t="str">
        <f>IFERROR(IF(VLOOKUP($A180,'Annex 2 Designated EHV charges'!$D:$P,13,FALSE)=0,"",VLOOKUP($A180,'Annex 2 Designated EHV charges'!$D:$P,13,FALSE)),"")</f>
        <v/>
      </c>
      <c r="I180" s="227"/>
    </row>
    <row r="181" spans="1:9" x14ac:dyDescent="0.2">
      <c r="A181" s="92" t="str">
        <f t="array" ref="A181">IFERROR(INDEX('Annex 2 Designated EHV charges'!$D$11:$D$257, MATCH(0, IF(ISBLANK('Annex 2 Designated EHV charges'!$D$11:$D$257),1, COUNTIF(A$4:$A180, 'Annex 2 Designated EHV charges'!$D$11:$D$257)), 0)),"")</f>
        <v/>
      </c>
      <c r="B181" s="91" t="str">
        <f>IF($A181="","",VLOOKUP($A181,'Annex 2 Designated EHV charges'!$D:$O,2,0))</f>
        <v/>
      </c>
      <c r="C181" s="92" t="str">
        <f>IF($A181="","",VLOOKUP($A181,'Annex 2 Designated EHV charges'!$D:$O,3,0))</f>
        <v/>
      </c>
      <c r="D181" s="91" t="str">
        <f>IF($A181="","",VLOOKUP($A181,'Annex 2 Designated EHV charges'!$D:$O,4,0))</f>
        <v/>
      </c>
      <c r="E181" s="93" t="str">
        <f>IFERROR(IF(VLOOKUP($A181,'Annex 2 Designated EHV charges'!$D:$O,10,FALSE)=0,"",VLOOKUP($A181,'Annex 2 Designated EHV charges'!$D:$O,10,FALSE)),"")</f>
        <v/>
      </c>
      <c r="F181" s="94" t="str">
        <f>IFERROR(IF(VLOOKUP($A181,'Annex 2 Designated EHV charges'!$D:$O,11,FALSE)=0,"",VLOOKUP($A181,'Annex 2 Designated EHV charges'!$D:$O,11,FALSE)),"")</f>
        <v/>
      </c>
      <c r="G181" s="95" t="str">
        <f>IFERROR(IF(VLOOKUP($A181,'Annex 2 Designated EHV charges'!$D:$O,12,FALSE)=0,"",VLOOKUP($A181,'Annex 2 Designated EHV charges'!$D:$O,12,FALSE)),"")</f>
        <v/>
      </c>
      <c r="H181" s="95" t="str">
        <f>IFERROR(IF(VLOOKUP($A181,'Annex 2 Designated EHV charges'!$D:$P,13,FALSE)=0,"",VLOOKUP($A181,'Annex 2 Designated EHV charges'!$D:$P,13,FALSE)),"")</f>
        <v/>
      </c>
      <c r="I181" s="227"/>
    </row>
    <row r="182" spans="1:9" x14ac:dyDescent="0.2">
      <c r="A182" s="92" t="str">
        <f t="array" ref="A182">IFERROR(INDEX('Annex 2 Designated EHV charges'!$D$11:$D$257, MATCH(0, IF(ISBLANK('Annex 2 Designated EHV charges'!$D$11:$D$257),1, COUNTIF(A$4:$A181, 'Annex 2 Designated EHV charges'!$D$11:$D$257)), 0)),"")</f>
        <v/>
      </c>
      <c r="B182" s="91" t="str">
        <f>IF($A182="","",VLOOKUP($A182,'Annex 2 Designated EHV charges'!$D:$O,2,0))</f>
        <v/>
      </c>
      <c r="C182" s="92" t="str">
        <f>IF($A182="","",VLOOKUP($A182,'Annex 2 Designated EHV charges'!$D:$O,3,0))</f>
        <v/>
      </c>
      <c r="D182" s="91" t="str">
        <f>IF($A182="","",VLOOKUP($A182,'Annex 2 Designated EHV charges'!$D:$O,4,0))</f>
        <v/>
      </c>
      <c r="E182" s="93" t="str">
        <f>IFERROR(IF(VLOOKUP($A182,'Annex 2 Designated EHV charges'!$D:$O,10,FALSE)=0,"",VLOOKUP($A182,'Annex 2 Designated EHV charges'!$D:$O,10,FALSE)),"")</f>
        <v/>
      </c>
      <c r="F182" s="94" t="str">
        <f>IFERROR(IF(VLOOKUP($A182,'Annex 2 Designated EHV charges'!$D:$O,11,FALSE)=0,"",VLOOKUP($A182,'Annex 2 Designated EHV charges'!$D:$O,11,FALSE)),"")</f>
        <v/>
      </c>
      <c r="G182" s="95" t="str">
        <f>IFERROR(IF(VLOOKUP($A182,'Annex 2 Designated EHV charges'!$D:$O,12,FALSE)=0,"",VLOOKUP($A182,'Annex 2 Designated EHV charges'!$D:$O,12,FALSE)),"")</f>
        <v/>
      </c>
      <c r="H182" s="95" t="str">
        <f>IFERROR(IF(VLOOKUP($A182,'Annex 2 Designated EHV charges'!$D:$P,13,FALSE)=0,"",VLOOKUP($A182,'Annex 2 Designated EHV charges'!$D:$P,13,FALSE)),"")</f>
        <v/>
      </c>
      <c r="I182" s="227"/>
    </row>
    <row r="183" spans="1:9" x14ac:dyDescent="0.2">
      <c r="A183" s="92" t="str">
        <f t="array" ref="A183">IFERROR(INDEX('Annex 2 Designated EHV charges'!$D$11:$D$257, MATCH(0, IF(ISBLANK('Annex 2 Designated EHV charges'!$D$11:$D$257),1, COUNTIF(A$4:$A182, 'Annex 2 Designated EHV charges'!$D$11:$D$257)), 0)),"")</f>
        <v/>
      </c>
      <c r="B183" s="91" t="str">
        <f>IF($A183="","",VLOOKUP($A183,'Annex 2 Designated EHV charges'!$D:$O,2,0))</f>
        <v/>
      </c>
      <c r="C183" s="92" t="str">
        <f>IF($A183="","",VLOOKUP($A183,'Annex 2 Designated EHV charges'!$D:$O,3,0))</f>
        <v/>
      </c>
      <c r="D183" s="91" t="str">
        <f>IF($A183="","",VLOOKUP($A183,'Annex 2 Designated EHV charges'!$D:$O,4,0))</f>
        <v/>
      </c>
      <c r="E183" s="93" t="str">
        <f>IFERROR(IF(VLOOKUP($A183,'Annex 2 Designated EHV charges'!$D:$O,10,FALSE)=0,"",VLOOKUP($A183,'Annex 2 Designated EHV charges'!$D:$O,10,FALSE)),"")</f>
        <v/>
      </c>
      <c r="F183" s="94" t="str">
        <f>IFERROR(IF(VLOOKUP($A183,'Annex 2 Designated EHV charges'!$D:$O,11,FALSE)=0,"",VLOOKUP($A183,'Annex 2 Designated EHV charges'!$D:$O,11,FALSE)),"")</f>
        <v/>
      </c>
      <c r="G183" s="95" t="str">
        <f>IFERROR(IF(VLOOKUP($A183,'Annex 2 Designated EHV charges'!$D:$O,12,FALSE)=0,"",VLOOKUP($A183,'Annex 2 Designated EHV charges'!$D:$O,12,FALSE)),"")</f>
        <v/>
      </c>
      <c r="H183" s="95" t="str">
        <f>IFERROR(IF(VLOOKUP($A183,'Annex 2 Designated EHV charges'!$D:$P,13,FALSE)=0,"",VLOOKUP($A183,'Annex 2 Designated EHV charges'!$D:$P,13,FALSE)),"")</f>
        <v/>
      </c>
      <c r="I183" s="227"/>
    </row>
    <row r="184" spans="1:9" x14ac:dyDescent="0.2">
      <c r="A184" s="92" t="str">
        <f t="array" ref="A184">IFERROR(INDEX('Annex 2 Designated EHV charges'!$D$11:$D$257, MATCH(0, IF(ISBLANK('Annex 2 Designated EHV charges'!$D$11:$D$257),1, COUNTIF(A$4:$A183, 'Annex 2 Designated EHV charges'!$D$11:$D$257)), 0)),"")</f>
        <v/>
      </c>
      <c r="B184" s="91" t="str">
        <f>IF($A184="","",VLOOKUP($A184,'Annex 2 Designated EHV charges'!$D:$O,2,0))</f>
        <v/>
      </c>
      <c r="C184" s="92" t="str">
        <f>IF($A184="","",VLOOKUP($A184,'Annex 2 Designated EHV charges'!$D:$O,3,0))</f>
        <v/>
      </c>
      <c r="D184" s="91" t="str">
        <f>IF($A184="","",VLOOKUP($A184,'Annex 2 Designated EHV charges'!$D:$O,4,0))</f>
        <v/>
      </c>
      <c r="E184" s="93" t="str">
        <f>IFERROR(IF(VLOOKUP($A184,'Annex 2 Designated EHV charges'!$D:$O,10,FALSE)=0,"",VLOOKUP($A184,'Annex 2 Designated EHV charges'!$D:$O,10,FALSE)),"")</f>
        <v/>
      </c>
      <c r="F184" s="94" t="str">
        <f>IFERROR(IF(VLOOKUP($A184,'Annex 2 Designated EHV charges'!$D:$O,11,FALSE)=0,"",VLOOKUP($A184,'Annex 2 Designated EHV charges'!$D:$O,11,FALSE)),"")</f>
        <v/>
      </c>
      <c r="G184" s="95" t="str">
        <f>IFERROR(IF(VLOOKUP($A184,'Annex 2 Designated EHV charges'!$D:$O,12,FALSE)=0,"",VLOOKUP($A184,'Annex 2 Designated EHV charges'!$D:$O,12,FALSE)),"")</f>
        <v/>
      </c>
      <c r="H184" s="95" t="str">
        <f>IFERROR(IF(VLOOKUP($A184,'Annex 2 Designated EHV charges'!$D:$P,13,FALSE)=0,"",VLOOKUP($A184,'Annex 2 Designated EHV charges'!$D:$P,13,FALSE)),"")</f>
        <v/>
      </c>
      <c r="I184" s="227"/>
    </row>
    <row r="185" spans="1:9" x14ac:dyDescent="0.2">
      <c r="A185" s="92" t="str">
        <f t="array" ref="A185">IFERROR(INDEX('Annex 2 Designated EHV charges'!$D$11:$D$257, MATCH(0, IF(ISBLANK('Annex 2 Designated EHV charges'!$D$11:$D$257),1, COUNTIF(A$4:$A184, 'Annex 2 Designated EHV charges'!$D$11:$D$257)), 0)),"")</f>
        <v/>
      </c>
      <c r="B185" s="91" t="str">
        <f>IF($A185="","",VLOOKUP($A185,'Annex 2 Designated EHV charges'!$D:$O,2,0))</f>
        <v/>
      </c>
      <c r="C185" s="92" t="str">
        <f>IF($A185="","",VLOOKUP($A185,'Annex 2 Designated EHV charges'!$D:$O,3,0))</f>
        <v/>
      </c>
      <c r="D185" s="91" t="str">
        <f>IF($A185="","",VLOOKUP($A185,'Annex 2 Designated EHV charges'!$D:$O,4,0))</f>
        <v/>
      </c>
      <c r="E185" s="93" t="str">
        <f>IFERROR(IF(VLOOKUP($A185,'Annex 2 Designated EHV charges'!$D:$O,10,FALSE)=0,"",VLOOKUP($A185,'Annex 2 Designated EHV charges'!$D:$O,10,FALSE)),"")</f>
        <v/>
      </c>
      <c r="F185" s="94" t="str">
        <f>IFERROR(IF(VLOOKUP($A185,'Annex 2 Designated EHV charges'!$D:$O,11,FALSE)=0,"",VLOOKUP($A185,'Annex 2 Designated EHV charges'!$D:$O,11,FALSE)),"")</f>
        <v/>
      </c>
      <c r="G185" s="95" t="str">
        <f>IFERROR(IF(VLOOKUP($A185,'Annex 2 Designated EHV charges'!$D:$O,12,FALSE)=0,"",VLOOKUP($A185,'Annex 2 Designated EHV charges'!$D:$O,12,FALSE)),"")</f>
        <v/>
      </c>
      <c r="H185" s="95" t="str">
        <f>IFERROR(IF(VLOOKUP($A185,'Annex 2 Designated EHV charges'!$D:$P,13,FALSE)=0,"",VLOOKUP($A185,'Annex 2 Designated EHV charges'!$D:$P,13,FALSE)),"")</f>
        <v/>
      </c>
      <c r="I185" s="227"/>
    </row>
    <row r="186" spans="1:9" x14ac:dyDescent="0.2">
      <c r="A186" s="92" t="str">
        <f t="array" ref="A186">IFERROR(INDEX('Annex 2 Designated EHV charges'!$D$11:$D$257, MATCH(0, IF(ISBLANK('Annex 2 Designated EHV charges'!$D$11:$D$257),1, COUNTIF(A$4:$A185, 'Annex 2 Designated EHV charges'!$D$11:$D$257)), 0)),"")</f>
        <v/>
      </c>
      <c r="B186" s="91" t="str">
        <f>IF($A186="","",VLOOKUP($A186,'Annex 2 Designated EHV charges'!$D:$O,2,0))</f>
        <v/>
      </c>
      <c r="C186" s="92" t="str">
        <f>IF($A186="","",VLOOKUP($A186,'Annex 2 Designated EHV charges'!$D:$O,3,0))</f>
        <v/>
      </c>
      <c r="D186" s="91" t="str">
        <f>IF($A186="","",VLOOKUP($A186,'Annex 2 Designated EHV charges'!$D:$O,4,0))</f>
        <v/>
      </c>
      <c r="E186" s="93" t="str">
        <f>IFERROR(IF(VLOOKUP($A186,'Annex 2 Designated EHV charges'!$D:$O,10,FALSE)=0,"",VLOOKUP($A186,'Annex 2 Designated EHV charges'!$D:$O,10,FALSE)),"")</f>
        <v/>
      </c>
      <c r="F186" s="94" t="str">
        <f>IFERROR(IF(VLOOKUP($A186,'Annex 2 Designated EHV charges'!$D:$O,11,FALSE)=0,"",VLOOKUP($A186,'Annex 2 Designated EHV charges'!$D:$O,11,FALSE)),"")</f>
        <v/>
      </c>
      <c r="G186" s="95" t="str">
        <f>IFERROR(IF(VLOOKUP($A186,'Annex 2 Designated EHV charges'!$D:$O,12,FALSE)=0,"",VLOOKUP($A186,'Annex 2 Designated EHV charges'!$D:$O,12,FALSE)),"")</f>
        <v/>
      </c>
      <c r="H186" s="95" t="str">
        <f>IFERROR(IF(VLOOKUP($A186,'Annex 2 Designated EHV charges'!$D:$P,13,FALSE)=0,"",VLOOKUP($A186,'Annex 2 Designated EHV charges'!$D:$P,13,FALSE)),"")</f>
        <v/>
      </c>
      <c r="I186" s="227"/>
    </row>
    <row r="187" spans="1:9" x14ac:dyDescent="0.2">
      <c r="A187" s="92" t="str">
        <f t="array" ref="A187">IFERROR(INDEX('Annex 2 Designated EHV charges'!$D$11:$D$257, MATCH(0, IF(ISBLANK('Annex 2 Designated EHV charges'!$D$11:$D$257),1, COUNTIF(A$4:$A186, 'Annex 2 Designated EHV charges'!$D$11:$D$257)), 0)),"")</f>
        <v/>
      </c>
      <c r="B187" s="91" t="str">
        <f>IF($A187="","",VLOOKUP($A187,'Annex 2 Designated EHV charges'!$D:$O,2,0))</f>
        <v/>
      </c>
      <c r="C187" s="92" t="str">
        <f>IF($A187="","",VLOOKUP($A187,'Annex 2 Designated EHV charges'!$D:$O,3,0))</f>
        <v/>
      </c>
      <c r="D187" s="91" t="str">
        <f>IF($A187="","",VLOOKUP($A187,'Annex 2 Designated EHV charges'!$D:$O,4,0))</f>
        <v/>
      </c>
      <c r="E187" s="93" t="str">
        <f>IFERROR(IF(VLOOKUP($A187,'Annex 2 Designated EHV charges'!$D:$O,10,FALSE)=0,"",VLOOKUP($A187,'Annex 2 Designated EHV charges'!$D:$O,10,FALSE)),"")</f>
        <v/>
      </c>
      <c r="F187" s="94" t="str">
        <f>IFERROR(IF(VLOOKUP($A187,'Annex 2 Designated EHV charges'!$D:$O,11,FALSE)=0,"",VLOOKUP($A187,'Annex 2 Designated EHV charges'!$D:$O,11,FALSE)),"")</f>
        <v/>
      </c>
      <c r="G187" s="95" t="str">
        <f>IFERROR(IF(VLOOKUP($A187,'Annex 2 Designated EHV charges'!$D:$O,12,FALSE)=0,"",VLOOKUP($A187,'Annex 2 Designated EHV charges'!$D:$O,12,FALSE)),"")</f>
        <v/>
      </c>
      <c r="H187" s="95" t="str">
        <f>IFERROR(IF(VLOOKUP($A187,'Annex 2 Designated EHV charges'!$D:$P,13,FALSE)=0,"",VLOOKUP($A187,'Annex 2 Designated EHV charges'!$D:$P,13,FALSE)),"")</f>
        <v/>
      </c>
      <c r="I187" s="227"/>
    </row>
    <row r="188" spans="1:9" x14ac:dyDescent="0.2">
      <c r="A188" s="92" t="str">
        <f t="array" ref="A188">IFERROR(INDEX('Annex 2 Designated EHV charges'!$D$11:$D$257, MATCH(0, IF(ISBLANK('Annex 2 Designated EHV charges'!$D$11:$D$257),1, COUNTIF(A$4:$A187, 'Annex 2 Designated EHV charges'!$D$11:$D$257)), 0)),"")</f>
        <v/>
      </c>
      <c r="B188" s="91" t="str">
        <f>IF($A188="","",VLOOKUP($A188,'Annex 2 Designated EHV charges'!$D:$O,2,0))</f>
        <v/>
      </c>
      <c r="C188" s="92" t="str">
        <f>IF($A188="","",VLOOKUP($A188,'Annex 2 Designated EHV charges'!$D:$O,3,0))</f>
        <v/>
      </c>
      <c r="D188" s="91" t="str">
        <f>IF($A188="","",VLOOKUP($A188,'Annex 2 Designated EHV charges'!$D:$O,4,0))</f>
        <v/>
      </c>
      <c r="E188" s="93" t="str">
        <f>IFERROR(IF(VLOOKUP($A188,'Annex 2 Designated EHV charges'!$D:$O,10,FALSE)=0,"",VLOOKUP($A188,'Annex 2 Designated EHV charges'!$D:$O,10,FALSE)),"")</f>
        <v/>
      </c>
      <c r="F188" s="94" t="str">
        <f>IFERROR(IF(VLOOKUP($A188,'Annex 2 Designated EHV charges'!$D:$O,11,FALSE)=0,"",VLOOKUP($A188,'Annex 2 Designated EHV charges'!$D:$O,11,FALSE)),"")</f>
        <v/>
      </c>
      <c r="G188" s="95" t="str">
        <f>IFERROR(IF(VLOOKUP($A188,'Annex 2 Designated EHV charges'!$D:$O,12,FALSE)=0,"",VLOOKUP($A188,'Annex 2 Designated EHV charges'!$D:$O,12,FALSE)),"")</f>
        <v/>
      </c>
      <c r="H188" s="95" t="str">
        <f>IFERROR(IF(VLOOKUP($A188,'Annex 2 Designated EHV charges'!$D:$P,13,FALSE)=0,"",VLOOKUP($A188,'Annex 2 Designated EHV charges'!$D:$P,13,FALSE)),"")</f>
        <v/>
      </c>
      <c r="I188" s="227"/>
    </row>
    <row r="189" spans="1:9" x14ac:dyDescent="0.2">
      <c r="A189" s="92" t="str">
        <f t="array" ref="A189">IFERROR(INDEX('Annex 2 Designated EHV charges'!$D$11:$D$257, MATCH(0, IF(ISBLANK('Annex 2 Designated EHV charges'!$D$11:$D$257),1, COUNTIF(A$4:$A188, 'Annex 2 Designated EHV charges'!$D$11:$D$257)), 0)),"")</f>
        <v/>
      </c>
      <c r="B189" s="91" t="str">
        <f>IF($A189="","",VLOOKUP($A189,'Annex 2 Designated EHV charges'!$D:$O,2,0))</f>
        <v/>
      </c>
      <c r="C189" s="92" t="str">
        <f>IF($A189="","",VLOOKUP($A189,'Annex 2 Designated EHV charges'!$D:$O,3,0))</f>
        <v/>
      </c>
      <c r="D189" s="91" t="str">
        <f>IF($A189="","",VLOOKUP($A189,'Annex 2 Designated EHV charges'!$D:$O,4,0))</f>
        <v/>
      </c>
      <c r="E189" s="93" t="str">
        <f>IFERROR(IF(VLOOKUP($A189,'Annex 2 Designated EHV charges'!$D:$O,10,FALSE)=0,"",VLOOKUP($A189,'Annex 2 Designated EHV charges'!$D:$O,10,FALSE)),"")</f>
        <v/>
      </c>
      <c r="F189" s="94" t="str">
        <f>IFERROR(IF(VLOOKUP($A189,'Annex 2 Designated EHV charges'!$D:$O,11,FALSE)=0,"",VLOOKUP($A189,'Annex 2 Designated EHV charges'!$D:$O,11,FALSE)),"")</f>
        <v/>
      </c>
      <c r="G189" s="95" t="str">
        <f>IFERROR(IF(VLOOKUP($A189,'Annex 2 Designated EHV charges'!$D:$O,12,FALSE)=0,"",VLOOKUP($A189,'Annex 2 Designated EHV charges'!$D:$O,12,FALSE)),"")</f>
        <v/>
      </c>
      <c r="H189" s="95" t="str">
        <f>IFERROR(IF(VLOOKUP($A189,'Annex 2 Designated EHV charges'!$D:$P,13,FALSE)=0,"",VLOOKUP($A189,'Annex 2 Designated EHV charges'!$D:$P,13,FALSE)),"")</f>
        <v/>
      </c>
      <c r="I189" s="227"/>
    </row>
    <row r="190" spans="1:9" x14ac:dyDescent="0.2">
      <c r="A190" s="92" t="str">
        <f t="array" ref="A190">IFERROR(INDEX('Annex 2 Designated EHV charges'!$D$11:$D$257, MATCH(0, IF(ISBLANK('Annex 2 Designated EHV charges'!$D$11:$D$257),1, COUNTIF(A$4:$A189, 'Annex 2 Designated EHV charges'!$D$11:$D$257)), 0)),"")</f>
        <v/>
      </c>
      <c r="B190" s="91" t="str">
        <f>IF($A190="","",VLOOKUP($A190,'Annex 2 Designated EHV charges'!$D:$O,2,0))</f>
        <v/>
      </c>
      <c r="C190" s="92" t="str">
        <f>IF($A190="","",VLOOKUP($A190,'Annex 2 Designated EHV charges'!$D:$O,3,0))</f>
        <v/>
      </c>
      <c r="D190" s="91" t="str">
        <f>IF($A190="","",VLOOKUP($A190,'Annex 2 Designated EHV charges'!$D:$O,4,0))</f>
        <v/>
      </c>
      <c r="E190" s="93" t="str">
        <f>IFERROR(IF(VLOOKUP($A190,'Annex 2 Designated EHV charges'!$D:$O,10,FALSE)=0,"",VLOOKUP($A190,'Annex 2 Designated EHV charges'!$D:$O,10,FALSE)),"")</f>
        <v/>
      </c>
      <c r="F190" s="94" t="str">
        <f>IFERROR(IF(VLOOKUP($A190,'Annex 2 Designated EHV charges'!$D:$O,11,FALSE)=0,"",VLOOKUP($A190,'Annex 2 Designated EHV charges'!$D:$O,11,FALSE)),"")</f>
        <v/>
      </c>
      <c r="G190" s="95" t="str">
        <f>IFERROR(IF(VLOOKUP($A190,'Annex 2 Designated EHV charges'!$D:$O,12,FALSE)=0,"",VLOOKUP($A190,'Annex 2 Designated EHV charges'!$D:$O,12,FALSE)),"")</f>
        <v/>
      </c>
      <c r="H190" s="95" t="str">
        <f>IFERROR(IF(VLOOKUP($A190,'Annex 2 Designated EHV charges'!$D:$P,13,FALSE)=0,"",VLOOKUP($A190,'Annex 2 Designated EHV charges'!$D:$P,13,FALSE)),"")</f>
        <v/>
      </c>
      <c r="I190" s="227"/>
    </row>
    <row r="191" spans="1:9" x14ac:dyDescent="0.2">
      <c r="A191" s="92" t="str">
        <f t="array" ref="A191">IFERROR(INDEX('Annex 2 Designated EHV charges'!$D$11:$D$257, MATCH(0, IF(ISBLANK('Annex 2 Designated EHV charges'!$D$11:$D$257),1, COUNTIF(A$4:$A190, 'Annex 2 Designated EHV charges'!$D$11:$D$257)), 0)),"")</f>
        <v/>
      </c>
      <c r="B191" s="91" t="str">
        <f>IF($A191="","",VLOOKUP($A191,'Annex 2 Designated EHV charges'!$D:$O,2,0))</f>
        <v/>
      </c>
      <c r="C191" s="92" t="str">
        <f>IF($A191="","",VLOOKUP($A191,'Annex 2 Designated EHV charges'!$D:$O,3,0))</f>
        <v/>
      </c>
      <c r="D191" s="91" t="str">
        <f>IF($A191="","",VLOOKUP($A191,'Annex 2 Designated EHV charges'!$D:$O,4,0))</f>
        <v/>
      </c>
      <c r="E191" s="93" t="str">
        <f>IFERROR(IF(VLOOKUP($A191,'Annex 2 Designated EHV charges'!$D:$O,10,FALSE)=0,"",VLOOKUP($A191,'Annex 2 Designated EHV charges'!$D:$O,10,FALSE)),"")</f>
        <v/>
      </c>
      <c r="F191" s="94" t="str">
        <f>IFERROR(IF(VLOOKUP($A191,'Annex 2 Designated EHV charges'!$D:$O,11,FALSE)=0,"",VLOOKUP($A191,'Annex 2 Designated EHV charges'!$D:$O,11,FALSE)),"")</f>
        <v/>
      </c>
      <c r="G191" s="95" t="str">
        <f>IFERROR(IF(VLOOKUP($A191,'Annex 2 Designated EHV charges'!$D:$O,12,FALSE)=0,"",VLOOKUP($A191,'Annex 2 Designated EHV charges'!$D:$O,12,FALSE)),"")</f>
        <v/>
      </c>
      <c r="H191" s="95" t="str">
        <f>IFERROR(IF(VLOOKUP($A191,'Annex 2 Designated EHV charges'!$D:$P,13,FALSE)=0,"",VLOOKUP($A191,'Annex 2 Designated EHV charges'!$D:$P,13,FALSE)),"")</f>
        <v/>
      </c>
      <c r="I191" s="227"/>
    </row>
    <row r="192" spans="1:9" x14ac:dyDescent="0.2">
      <c r="A192" s="92" t="str">
        <f t="array" ref="A192">IFERROR(INDEX('Annex 2 Designated EHV charges'!$D$11:$D$257, MATCH(0, IF(ISBLANK('Annex 2 Designated EHV charges'!$D$11:$D$257),1, COUNTIF(A$4:$A191, 'Annex 2 Designated EHV charges'!$D$11:$D$257)), 0)),"")</f>
        <v/>
      </c>
      <c r="B192" s="91" t="str">
        <f>IF($A192="","",VLOOKUP($A192,'Annex 2 Designated EHV charges'!$D:$O,2,0))</f>
        <v/>
      </c>
      <c r="C192" s="92" t="str">
        <f>IF($A192="","",VLOOKUP($A192,'Annex 2 Designated EHV charges'!$D:$O,3,0))</f>
        <v/>
      </c>
      <c r="D192" s="91" t="str">
        <f>IF($A192="","",VLOOKUP($A192,'Annex 2 Designated EHV charges'!$D:$O,4,0))</f>
        <v/>
      </c>
      <c r="E192" s="93" t="str">
        <f>IFERROR(IF(VLOOKUP($A192,'Annex 2 Designated EHV charges'!$D:$O,10,FALSE)=0,"",VLOOKUP($A192,'Annex 2 Designated EHV charges'!$D:$O,10,FALSE)),"")</f>
        <v/>
      </c>
      <c r="F192" s="94" t="str">
        <f>IFERROR(IF(VLOOKUP($A192,'Annex 2 Designated EHV charges'!$D:$O,11,FALSE)=0,"",VLOOKUP($A192,'Annex 2 Designated EHV charges'!$D:$O,11,FALSE)),"")</f>
        <v/>
      </c>
      <c r="G192" s="95" t="str">
        <f>IFERROR(IF(VLOOKUP($A192,'Annex 2 Designated EHV charges'!$D:$O,12,FALSE)=0,"",VLOOKUP($A192,'Annex 2 Designated EHV charges'!$D:$O,12,FALSE)),"")</f>
        <v/>
      </c>
      <c r="H192" s="95" t="str">
        <f>IFERROR(IF(VLOOKUP($A192,'Annex 2 Designated EHV charges'!$D:$P,13,FALSE)=0,"",VLOOKUP($A192,'Annex 2 Designated EHV charges'!$D:$P,13,FALSE)),"")</f>
        <v/>
      </c>
      <c r="I192" s="227"/>
    </row>
    <row r="193" spans="1:9" x14ac:dyDescent="0.2">
      <c r="A193" s="92" t="str">
        <f t="array" ref="A193">IFERROR(INDEX('Annex 2 Designated EHV charges'!$D$11:$D$257, MATCH(0, IF(ISBLANK('Annex 2 Designated EHV charges'!$D$11:$D$257),1, COUNTIF(A$4:$A192, 'Annex 2 Designated EHV charges'!$D$11:$D$257)), 0)),"")</f>
        <v/>
      </c>
      <c r="B193" s="91" t="str">
        <f>IF($A193="","",VLOOKUP($A193,'Annex 2 Designated EHV charges'!$D:$O,2,0))</f>
        <v/>
      </c>
      <c r="C193" s="92" t="str">
        <f>IF($A193="","",VLOOKUP($A193,'Annex 2 Designated EHV charges'!$D:$O,3,0))</f>
        <v/>
      </c>
      <c r="D193" s="91" t="str">
        <f>IF($A193="","",VLOOKUP($A193,'Annex 2 Designated EHV charges'!$D:$O,4,0))</f>
        <v/>
      </c>
      <c r="E193" s="93" t="str">
        <f>IFERROR(IF(VLOOKUP($A193,'Annex 2 Designated EHV charges'!$D:$O,10,FALSE)=0,"",VLOOKUP($A193,'Annex 2 Designated EHV charges'!$D:$O,10,FALSE)),"")</f>
        <v/>
      </c>
      <c r="F193" s="94" t="str">
        <f>IFERROR(IF(VLOOKUP($A193,'Annex 2 Designated EHV charges'!$D:$O,11,FALSE)=0,"",VLOOKUP($A193,'Annex 2 Designated EHV charges'!$D:$O,11,FALSE)),"")</f>
        <v/>
      </c>
      <c r="G193" s="95" t="str">
        <f>IFERROR(IF(VLOOKUP($A193,'Annex 2 Designated EHV charges'!$D:$O,12,FALSE)=0,"",VLOOKUP($A193,'Annex 2 Designated EHV charges'!$D:$O,12,FALSE)),"")</f>
        <v/>
      </c>
      <c r="H193" s="95" t="str">
        <f>IFERROR(IF(VLOOKUP($A193,'Annex 2 Designated EHV charges'!$D:$P,13,FALSE)=0,"",VLOOKUP($A193,'Annex 2 Designated EHV charges'!$D:$P,13,FALSE)),"")</f>
        <v/>
      </c>
      <c r="I193" s="227"/>
    </row>
    <row r="194" spans="1:9" x14ac:dyDescent="0.2">
      <c r="A194" s="92" t="str">
        <f t="array" ref="A194">IFERROR(INDEX('Annex 2 Designated EHV charges'!$D$11:$D$257, MATCH(0, IF(ISBLANK('Annex 2 Designated EHV charges'!$D$11:$D$257),1, COUNTIF(A$4:$A193, 'Annex 2 Designated EHV charges'!$D$11:$D$257)), 0)),"")</f>
        <v/>
      </c>
      <c r="B194" s="91" t="str">
        <f>IF($A194="","",VLOOKUP($A194,'Annex 2 Designated EHV charges'!$D:$O,2,0))</f>
        <v/>
      </c>
      <c r="C194" s="92" t="str">
        <f>IF($A194="","",VLOOKUP($A194,'Annex 2 Designated EHV charges'!$D:$O,3,0))</f>
        <v/>
      </c>
      <c r="D194" s="91" t="str">
        <f>IF($A194="","",VLOOKUP($A194,'Annex 2 Designated EHV charges'!$D:$O,4,0))</f>
        <v/>
      </c>
      <c r="E194" s="93" t="str">
        <f>IFERROR(IF(VLOOKUP($A194,'Annex 2 Designated EHV charges'!$D:$O,10,FALSE)=0,"",VLOOKUP($A194,'Annex 2 Designated EHV charges'!$D:$O,10,FALSE)),"")</f>
        <v/>
      </c>
      <c r="F194" s="94" t="str">
        <f>IFERROR(IF(VLOOKUP($A194,'Annex 2 Designated EHV charges'!$D:$O,11,FALSE)=0,"",VLOOKUP($A194,'Annex 2 Designated EHV charges'!$D:$O,11,FALSE)),"")</f>
        <v/>
      </c>
      <c r="G194" s="95" t="str">
        <f>IFERROR(IF(VLOOKUP($A194,'Annex 2 Designated EHV charges'!$D:$O,12,FALSE)=0,"",VLOOKUP($A194,'Annex 2 Designated EHV charges'!$D:$O,12,FALSE)),"")</f>
        <v/>
      </c>
      <c r="H194" s="95" t="str">
        <f>IFERROR(IF(VLOOKUP($A194,'Annex 2 Designated EHV charges'!$D:$P,13,FALSE)=0,"",VLOOKUP($A194,'Annex 2 Designated EHV charges'!$D:$P,13,FALSE)),"")</f>
        <v/>
      </c>
      <c r="I194" s="227"/>
    </row>
    <row r="195" spans="1:9" x14ac:dyDescent="0.2">
      <c r="A195" s="92" t="str">
        <f t="array" ref="A195">IFERROR(INDEX('Annex 2 Designated EHV charges'!$D$11:$D$257, MATCH(0, IF(ISBLANK('Annex 2 Designated EHV charges'!$D$11:$D$257),1, COUNTIF(A$4:$A194, 'Annex 2 Designated EHV charges'!$D$11:$D$257)), 0)),"")</f>
        <v/>
      </c>
      <c r="B195" s="91" t="str">
        <f>IF($A195="","",VLOOKUP($A195,'Annex 2 Designated EHV charges'!$D:$O,2,0))</f>
        <v/>
      </c>
      <c r="C195" s="92" t="str">
        <f>IF($A195="","",VLOOKUP($A195,'Annex 2 Designated EHV charges'!$D:$O,3,0))</f>
        <v/>
      </c>
      <c r="D195" s="91" t="str">
        <f>IF($A195="","",VLOOKUP($A195,'Annex 2 Designated EHV charges'!$D:$O,4,0))</f>
        <v/>
      </c>
      <c r="E195" s="93" t="str">
        <f>IFERROR(IF(VLOOKUP($A195,'Annex 2 Designated EHV charges'!$D:$O,10,FALSE)=0,"",VLOOKUP($A195,'Annex 2 Designated EHV charges'!$D:$O,10,FALSE)),"")</f>
        <v/>
      </c>
      <c r="F195" s="94" t="str">
        <f>IFERROR(IF(VLOOKUP($A195,'Annex 2 Designated EHV charges'!$D:$O,11,FALSE)=0,"",VLOOKUP($A195,'Annex 2 Designated EHV charges'!$D:$O,11,FALSE)),"")</f>
        <v/>
      </c>
      <c r="G195" s="95" t="str">
        <f>IFERROR(IF(VLOOKUP($A195,'Annex 2 Designated EHV charges'!$D:$O,12,FALSE)=0,"",VLOOKUP($A195,'Annex 2 Designated EHV charges'!$D:$O,12,FALSE)),"")</f>
        <v/>
      </c>
      <c r="H195" s="95" t="str">
        <f>IFERROR(IF(VLOOKUP($A195,'Annex 2 Designated EHV charges'!$D:$P,13,FALSE)=0,"",VLOOKUP($A195,'Annex 2 Designated EHV charges'!$D:$P,13,FALSE)),"")</f>
        <v/>
      </c>
      <c r="I195" s="227"/>
    </row>
    <row r="196" spans="1:9" x14ac:dyDescent="0.2">
      <c r="A196" s="92" t="str">
        <f t="array" ref="A196">IFERROR(INDEX('Annex 2 Designated EHV charges'!$D$11:$D$257, MATCH(0, IF(ISBLANK('Annex 2 Designated EHV charges'!$D$11:$D$257),1, COUNTIF(A$4:$A195, 'Annex 2 Designated EHV charges'!$D$11:$D$257)), 0)),"")</f>
        <v/>
      </c>
      <c r="B196" s="91" t="str">
        <f>IF($A196="","",VLOOKUP($A196,'Annex 2 Designated EHV charges'!$D:$O,2,0))</f>
        <v/>
      </c>
      <c r="C196" s="92" t="str">
        <f>IF($A196="","",VLOOKUP($A196,'Annex 2 Designated EHV charges'!$D:$O,3,0))</f>
        <v/>
      </c>
      <c r="D196" s="91" t="str">
        <f>IF($A196="","",VLOOKUP($A196,'Annex 2 Designated EHV charges'!$D:$O,4,0))</f>
        <v/>
      </c>
      <c r="E196" s="93" t="str">
        <f>IFERROR(IF(VLOOKUP($A196,'Annex 2 Designated EHV charges'!$D:$O,10,FALSE)=0,"",VLOOKUP($A196,'Annex 2 Designated EHV charges'!$D:$O,10,FALSE)),"")</f>
        <v/>
      </c>
      <c r="F196" s="94" t="str">
        <f>IFERROR(IF(VLOOKUP($A196,'Annex 2 Designated EHV charges'!$D:$O,11,FALSE)=0,"",VLOOKUP($A196,'Annex 2 Designated EHV charges'!$D:$O,11,FALSE)),"")</f>
        <v/>
      </c>
      <c r="G196" s="95" t="str">
        <f>IFERROR(IF(VLOOKUP($A196,'Annex 2 Designated EHV charges'!$D:$O,12,FALSE)=0,"",VLOOKUP($A196,'Annex 2 Designated EHV charges'!$D:$O,12,FALSE)),"")</f>
        <v/>
      </c>
      <c r="H196" s="95" t="str">
        <f>IFERROR(IF(VLOOKUP($A196,'Annex 2 Designated EHV charges'!$D:$P,13,FALSE)=0,"",VLOOKUP($A196,'Annex 2 Designated EHV charges'!$D:$P,13,FALSE)),"")</f>
        <v/>
      </c>
      <c r="I196" s="227"/>
    </row>
    <row r="197" spans="1:9" x14ac:dyDescent="0.2">
      <c r="A197" s="92" t="str">
        <f t="array" ref="A197">IFERROR(INDEX('Annex 2 Designated EHV charges'!$D$11:$D$257, MATCH(0, IF(ISBLANK('Annex 2 Designated EHV charges'!$D$11:$D$257),1, COUNTIF(A$4:$A196, 'Annex 2 Designated EHV charges'!$D$11:$D$257)), 0)),"")</f>
        <v/>
      </c>
      <c r="B197" s="91" t="str">
        <f>IF($A197="","",VLOOKUP($A197,'Annex 2 Designated EHV charges'!$D:$O,2,0))</f>
        <v/>
      </c>
      <c r="C197" s="92" t="str">
        <f>IF($A197="","",VLOOKUP($A197,'Annex 2 Designated EHV charges'!$D:$O,3,0))</f>
        <v/>
      </c>
      <c r="D197" s="91" t="str">
        <f>IF($A197="","",VLOOKUP($A197,'Annex 2 Designated EHV charges'!$D:$O,4,0))</f>
        <v/>
      </c>
      <c r="E197" s="93" t="str">
        <f>IFERROR(IF(VLOOKUP($A197,'Annex 2 Designated EHV charges'!$D:$O,10,FALSE)=0,"",VLOOKUP($A197,'Annex 2 Designated EHV charges'!$D:$O,10,FALSE)),"")</f>
        <v/>
      </c>
      <c r="F197" s="94" t="str">
        <f>IFERROR(IF(VLOOKUP($A197,'Annex 2 Designated EHV charges'!$D:$O,11,FALSE)=0,"",VLOOKUP($A197,'Annex 2 Designated EHV charges'!$D:$O,11,FALSE)),"")</f>
        <v/>
      </c>
      <c r="G197" s="95" t="str">
        <f>IFERROR(IF(VLOOKUP($A197,'Annex 2 Designated EHV charges'!$D:$O,12,FALSE)=0,"",VLOOKUP($A197,'Annex 2 Designated EHV charges'!$D:$O,12,FALSE)),"")</f>
        <v/>
      </c>
      <c r="H197" s="95" t="str">
        <f>IFERROR(IF(VLOOKUP($A197,'Annex 2 Designated EHV charges'!$D:$P,13,FALSE)=0,"",VLOOKUP($A197,'Annex 2 Designated EHV charges'!$D:$P,13,FALSE)),"")</f>
        <v/>
      </c>
      <c r="I197" s="227"/>
    </row>
    <row r="198" spans="1:9" x14ac:dyDescent="0.2">
      <c r="A198" s="92" t="str">
        <f t="array" ref="A198">IFERROR(INDEX('Annex 2 Designated EHV charges'!$D$11:$D$257, MATCH(0, IF(ISBLANK('Annex 2 Designated EHV charges'!$D$11:$D$257),1, COUNTIF(A$4:$A197, 'Annex 2 Designated EHV charges'!$D$11:$D$257)), 0)),"")</f>
        <v/>
      </c>
      <c r="B198" s="91" t="str">
        <f>IF($A198="","",VLOOKUP($A198,'Annex 2 Designated EHV charges'!$D:$O,2,0))</f>
        <v/>
      </c>
      <c r="C198" s="92" t="str">
        <f>IF($A198="","",VLOOKUP($A198,'Annex 2 Designated EHV charges'!$D:$O,3,0))</f>
        <v/>
      </c>
      <c r="D198" s="91" t="str">
        <f>IF($A198="","",VLOOKUP($A198,'Annex 2 Designated EHV charges'!$D:$O,4,0))</f>
        <v/>
      </c>
      <c r="E198" s="93" t="str">
        <f>IFERROR(IF(VLOOKUP($A198,'Annex 2 Designated EHV charges'!$D:$O,10,FALSE)=0,"",VLOOKUP($A198,'Annex 2 Designated EHV charges'!$D:$O,10,FALSE)),"")</f>
        <v/>
      </c>
      <c r="F198" s="94" t="str">
        <f>IFERROR(IF(VLOOKUP($A198,'Annex 2 Designated EHV charges'!$D:$O,11,FALSE)=0,"",VLOOKUP($A198,'Annex 2 Designated EHV charges'!$D:$O,11,FALSE)),"")</f>
        <v/>
      </c>
      <c r="G198" s="95" t="str">
        <f>IFERROR(IF(VLOOKUP($A198,'Annex 2 Designated EHV charges'!$D:$O,12,FALSE)=0,"",VLOOKUP($A198,'Annex 2 Designated EHV charges'!$D:$O,12,FALSE)),"")</f>
        <v/>
      </c>
      <c r="H198" s="95" t="str">
        <f>IFERROR(IF(VLOOKUP($A198,'Annex 2 Designated EHV charges'!$D:$P,13,FALSE)=0,"",VLOOKUP($A198,'Annex 2 Designated EHV charges'!$D:$P,13,FALSE)),"")</f>
        <v/>
      </c>
      <c r="I198" s="227"/>
    </row>
    <row r="199" spans="1:9" x14ac:dyDescent="0.2">
      <c r="A199" s="92" t="str">
        <f t="array" ref="A199">IFERROR(INDEX('Annex 2 Designated EHV charges'!$D$11:$D$257, MATCH(0, IF(ISBLANK('Annex 2 Designated EHV charges'!$D$11:$D$257),1, COUNTIF(A$4:$A198, 'Annex 2 Designated EHV charges'!$D$11:$D$257)), 0)),"")</f>
        <v/>
      </c>
      <c r="B199" s="91" t="str">
        <f>IF($A199="","",VLOOKUP($A199,'Annex 2 Designated EHV charges'!$D:$O,2,0))</f>
        <v/>
      </c>
      <c r="C199" s="92" t="str">
        <f>IF($A199="","",VLOOKUP($A199,'Annex 2 Designated EHV charges'!$D:$O,3,0))</f>
        <v/>
      </c>
      <c r="D199" s="91" t="str">
        <f>IF($A199="","",VLOOKUP($A199,'Annex 2 Designated EHV charges'!$D:$O,4,0))</f>
        <v/>
      </c>
      <c r="E199" s="93" t="str">
        <f>IFERROR(IF(VLOOKUP($A199,'Annex 2 Designated EHV charges'!$D:$O,10,FALSE)=0,"",VLOOKUP($A199,'Annex 2 Designated EHV charges'!$D:$O,10,FALSE)),"")</f>
        <v/>
      </c>
      <c r="F199" s="94" t="str">
        <f>IFERROR(IF(VLOOKUP($A199,'Annex 2 Designated EHV charges'!$D:$O,11,FALSE)=0,"",VLOOKUP($A199,'Annex 2 Designated EHV charges'!$D:$O,11,FALSE)),"")</f>
        <v/>
      </c>
      <c r="G199" s="95" t="str">
        <f>IFERROR(IF(VLOOKUP($A199,'Annex 2 Designated EHV charges'!$D:$O,12,FALSE)=0,"",VLOOKUP($A199,'Annex 2 Designated EHV charges'!$D:$O,12,FALSE)),"")</f>
        <v/>
      </c>
      <c r="H199" s="95" t="str">
        <f>IFERROR(IF(VLOOKUP($A199,'Annex 2 Designated EHV charges'!$D:$P,13,FALSE)=0,"",VLOOKUP($A199,'Annex 2 Designated EHV charges'!$D:$P,13,FALSE)),"")</f>
        <v/>
      </c>
      <c r="I199" s="227"/>
    </row>
    <row r="200" spans="1:9" x14ac:dyDescent="0.2">
      <c r="A200" s="92" t="str">
        <f t="array" ref="A200">IFERROR(INDEX('Annex 2 Designated EHV charges'!$D$11:$D$257, MATCH(0, IF(ISBLANK('Annex 2 Designated EHV charges'!$D$11:$D$257),1, COUNTIF(A$4:$A199, 'Annex 2 Designated EHV charges'!$D$11:$D$257)), 0)),"")</f>
        <v/>
      </c>
      <c r="B200" s="91" t="str">
        <f>IF($A200="","",VLOOKUP($A200,'Annex 2 Designated EHV charges'!$D:$O,2,0))</f>
        <v/>
      </c>
      <c r="C200" s="92" t="str">
        <f>IF($A200="","",VLOOKUP($A200,'Annex 2 Designated EHV charges'!$D:$O,3,0))</f>
        <v/>
      </c>
      <c r="D200" s="91" t="str">
        <f>IF($A200="","",VLOOKUP($A200,'Annex 2 Designated EHV charges'!$D:$O,4,0))</f>
        <v/>
      </c>
      <c r="E200" s="93" t="str">
        <f>IFERROR(IF(VLOOKUP($A200,'Annex 2 Designated EHV charges'!$D:$O,10,FALSE)=0,"",VLOOKUP($A200,'Annex 2 Designated EHV charges'!$D:$O,10,FALSE)),"")</f>
        <v/>
      </c>
      <c r="F200" s="94" t="str">
        <f>IFERROR(IF(VLOOKUP($A200,'Annex 2 Designated EHV charges'!$D:$O,11,FALSE)=0,"",VLOOKUP($A200,'Annex 2 Designated EHV charges'!$D:$O,11,FALSE)),"")</f>
        <v/>
      </c>
      <c r="G200" s="95" t="str">
        <f>IFERROR(IF(VLOOKUP($A200,'Annex 2 Designated EHV charges'!$D:$O,12,FALSE)=0,"",VLOOKUP($A200,'Annex 2 Designated EHV charges'!$D:$O,12,FALSE)),"")</f>
        <v/>
      </c>
      <c r="H200" s="95" t="str">
        <f>IFERROR(IF(VLOOKUP($A200,'Annex 2 Designated EHV charges'!$D:$P,13,FALSE)=0,"",VLOOKUP($A200,'Annex 2 Designated EHV charges'!$D:$P,13,FALSE)),"")</f>
        <v/>
      </c>
      <c r="I200" s="227"/>
    </row>
    <row r="201" spans="1:9" x14ac:dyDescent="0.2">
      <c r="A201" s="92" t="str">
        <f t="array" ref="A201">IFERROR(INDEX('Annex 2 Designated EHV charges'!$D$11:$D$257, MATCH(0, IF(ISBLANK('Annex 2 Designated EHV charges'!$D$11:$D$257),1, COUNTIF(A$4:$A200, 'Annex 2 Designated EHV charges'!$D$11:$D$257)), 0)),"")</f>
        <v/>
      </c>
      <c r="B201" s="91" t="str">
        <f>IF($A201="","",VLOOKUP($A201,'Annex 2 Designated EHV charges'!$D:$O,2,0))</f>
        <v/>
      </c>
      <c r="C201" s="92" t="str">
        <f>IF($A201="","",VLOOKUP($A201,'Annex 2 Designated EHV charges'!$D:$O,3,0))</f>
        <v/>
      </c>
      <c r="D201" s="91" t="str">
        <f>IF($A201="","",VLOOKUP($A201,'Annex 2 Designated EHV charges'!$D:$O,4,0))</f>
        <v/>
      </c>
      <c r="E201" s="93" t="str">
        <f>IFERROR(IF(VLOOKUP($A201,'Annex 2 Designated EHV charges'!$D:$O,10,FALSE)=0,"",VLOOKUP($A201,'Annex 2 Designated EHV charges'!$D:$O,10,FALSE)),"")</f>
        <v/>
      </c>
      <c r="F201" s="94" t="str">
        <f>IFERROR(IF(VLOOKUP($A201,'Annex 2 Designated EHV charges'!$D:$O,11,FALSE)=0,"",VLOOKUP($A201,'Annex 2 Designated EHV charges'!$D:$O,11,FALSE)),"")</f>
        <v/>
      </c>
      <c r="G201" s="95" t="str">
        <f>IFERROR(IF(VLOOKUP($A201,'Annex 2 Designated EHV charges'!$D:$O,12,FALSE)=0,"",VLOOKUP($A201,'Annex 2 Designated EHV charges'!$D:$O,12,FALSE)),"")</f>
        <v/>
      </c>
      <c r="H201" s="95" t="str">
        <f>IFERROR(IF(VLOOKUP($A201,'Annex 2 Designated EHV charges'!$D:$P,13,FALSE)=0,"",VLOOKUP($A201,'Annex 2 Designated EHV charges'!$D:$P,13,FALSE)),"")</f>
        <v/>
      </c>
      <c r="I201" s="227"/>
    </row>
    <row r="202" spans="1:9" x14ac:dyDescent="0.2">
      <c r="A202" s="92" t="str">
        <f t="array" ref="A202">IFERROR(INDEX('Annex 2 Designated EHV charges'!$D$11:$D$257, MATCH(0, IF(ISBLANK('Annex 2 Designated EHV charges'!$D$11:$D$257),1, COUNTIF(A$4:$A201, 'Annex 2 Designated EHV charges'!$D$11:$D$257)), 0)),"")</f>
        <v/>
      </c>
      <c r="B202" s="91" t="str">
        <f>IF($A202="","",VLOOKUP($A202,'Annex 2 Designated EHV charges'!$D:$O,2,0))</f>
        <v/>
      </c>
      <c r="C202" s="92" t="str">
        <f>IF($A202="","",VLOOKUP($A202,'Annex 2 Designated EHV charges'!$D:$O,3,0))</f>
        <v/>
      </c>
      <c r="D202" s="91" t="str">
        <f>IF($A202="","",VLOOKUP($A202,'Annex 2 Designated EHV charges'!$D:$O,4,0))</f>
        <v/>
      </c>
      <c r="E202" s="93" t="str">
        <f>IFERROR(IF(VLOOKUP($A202,'Annex 2 Designated EHV charges'!$D:$O,10,FALSE)=0,"",VLOOKUP($A202,'Annex 2 Designated EHV charges'!$D:$O,10,FALSE)),"")</f>
        <v/>
      </c>
      <c r="F202" s="94" t="str">
        <f>IFERROR(IF(VLOOKUP($A202,'Annex 2 Designated EHV charges'!$D:$O,11,FALSE)=0,"",VLOOKUP($A202,'Annex 2 Designated EHV charges'!$D:$O,11,FALSE)),"")</f>
        <v/>
      </c>
      <c r="G202" s="95" t="str">
        <f>IFERROR(IF(VLOOKUP($A202,'Annex 2 Designated EHV charges'!$D:$O,12,FALSE)=0,"",VLOOKUP($A202,'Annex 2 Designated EHV charges'!$D:$O,12,FALSE)),"")</f>
        <v/>
      </c>
      <c r="H202" s="95" t="str">
        <f>IFERROR(IF(VLOOKUP($A202,'Annex 2 Designated EHV charges'!$D:$P,13,FALSE)=0,"",VLOOKUP($A202,'Annex 2 Designated EHV charges'!$D:$P,13,FALSE)),"")</f>
        <v/>
      </c>
      <c r="I202" s="227"/>
    </row>
    <row r="203" spans="1:9" x14ac:dyDescent="0.2">
      <c r="A203" s="92" t="str">
        <f t="array" ref="A203">IFERROR(INDEX('Annex 2 Designated EHV charges'!$D$11:$D$257, MATCH(0, IF(ISBLANK('Annex 2 Designated EHV charges'!$D$11:$D$257),1, COUNTIF(A$4:$A202, 'Annex 2 Designated EHV charges'!$D$11:$D$257)), 0)),"")</f>
        <v/>
      </c>
      <c r="B203" s="91" t="str">
        <f>IF($A203="","",VLOOKUP($A203,'Annex 2 Designated EHV charges'!$D:$O,2,0))</f>
        <v/>
      </c>
      <c r="C203" s="92" t="str">
        <f>IF($A203="","",VLOOKUP($A203,'Annex 2 Designated EHV charges'!$D:$O,3,0))</f>
        <v/>
      </c>
      <c r="D203" s="91" t="str">
        <f>IF($A203="","",VLOOKUP($A203,'Annex 2 Designated EHV charges'!$D:$O,4,0))</f>
        <v/>
      </c>
      <c r="E203" s="93" t="str">
        <f>IFERROR(IF(VLOOKUP($A203,'Annex 2 Designated EHV charges'!$D:$O,10,FALSE)=0,"",VLOOKUP($A203,'Annex 2 Designated EHV charges'!$D:$O,10,FALSE)),"")</f>
        <v/>
      </c>
      <c r="F203" s="94" t="str">
        <f>IFERROR(IF(VLOOKUP($A203,'Annex 2 Designated EHV charges'!$D:$O,11,FALSE)=0,"",VLOOKUP($A203,'Annex 2 Designated EHV charges'!$D:$O,11,FALSE)),"")</f>
        <v/>
      </c>
      <c r="G203" s="95" t="str">
        <f>IFERROR(IF(VLOOKUP($A203,'Annex 2 Designated EHV charges'!$D:$O,12,FALSE)=0,"",VLOOKUP($A203,'Annex 2 Designated EHV charges'!$D:$O,12,FALSE)),"")</f>
        <v/>
      </c>
      <c r="H203" s="95" t="str">
        <f>IFERROR(IF(VLOOKUP($A203,'Annex 2 Designated EHV charges'!$D:$P,13,FALSE)=0,"",VLOOKUP($A203,'Annex 2 Designated EHV charges'!$D:$P,13,FALSE)),"")</f>
        <v/>
      </c>
      <c r="I203" s="227"/>
    </row>
    <row r="204" spans="1:9" x14ac:dyDescent="0.2">
      <c r="A204" s="92" t="str">
        <f t="array" ref="A204">IFERROR(INDEX('Annex 2 Designated EHV charges'!$D$11:$D$257, MATCH(0, IF(ISBLANK('Annex 2 Designated EHV charges'!$D$11:$D$257),1, COUNTIF(A$4:$A203, 'Annex 2 Designated EHV charges'!$D$11:$D$257)), 0)),"")</f>
        <v/>
      </c>
      <c r="B204" s="91" t="str">
        <f>IF($A204="","",VLOOKUP($A204,'Annex 2 Designated EHV charges'!$D:$O,2,0))</f>
        <v/>
      </c>
      <c r="C204" s="92" t="str">
        <f>IF($A204="","",VLOOKUP($A204,'Annex 2 Designated EHV charges'!$D:$O,3,0))</f>
        <v/>
      </c>
      <c r="D204" s="91" t="str">
        <f>IF($A204="","",VLOOKUP($A204,'Annex 2 Designated EHV charges'!$D:$O,4,0))</f>
        <v/>
      </c>
      <c r="E204" s="93" t="str">
        <f>IFERROR(IF(VLOOKUP($A204,'Annex 2 Designated EHV charges'!$D:$O,10,FALSE)=0,"",VLOOKUP($A204,'Annex 2 Designated EHV charges'!$D:$O,10,FALSE)),"")</f>
        <v/>
      </c>
      <c r="F204" s="94" t="str">
        <f>IFERROR(IF(VLOOKUP($A204,'Annex 2 Designated EHV charges'!$D:$O,11,FALSE)=0,"",VLOOKUP($A204,'Annex 2 Designated EHV charges'!$D:$O,11,FALSE)),"")</f>
        <v/>
      </c>
      <c r="G204" s="95" t="str">
        <f>IFERROR(IF(VLOOKUP($A204,'Annex 2 Designated EHV charges'!$D:$O,12,FALSE)=0,"",VLOOKUP($A204,'Annex 2 Designated EHV charges'!$D:$O,12,FALSE)),"")</f>
        <v/>
      </c>
      <c r="H204" s="95" t="str">
        <f>IFERROR(IF(VLOOKUP($A204,'Annex 2 Designated EHV charges'!$D:$P,13,FALSE)=0,"",VLOOKUP($A204,'Annex 2 Designated EHV charges'!$D:$P,13,FALSE)),"")</f>
        <v/>
      </c>
      <c r="I204" s="227"/>
    </row>
    <row r="205" spans="1:9" x14ac:dyDescent="0.2">
      <c r="A205" s="92" t="str">
        <f t="array" ref="A205">IFERROR(INDEX('Annex 2 Designated EHV charges'!$D$11:$D$257, MATCH(0, IF(ISBLANK('Annex 2 Designated EHV charges'!$D$11:$D$257),1, COUNTIF(A$4:$A204, 'Annex 2 Designated EHV charges'!$D$11:$D$257)), 0)),"")</f>
        <v/>
      </c>
      <c r="B205" s="91" t="str">
        <f>IF($A205="","",VLOOKUP($A205,'Annex 2 Designated EHV charges'!$D:$O,2,0))</f>
        <v/>
      </c>
      <c r="C205" s="92" t="str">
        <f>IF($A205="","",VLOOKUP($A205,'Annex 2 Designated EHV charges'!$D:$O,3,0))</f>
        <v/>
      </c>
      <c r="D205" s="91" t="str">
        <f>IF($A205="","",VLOOKUP($A205,'Annex 2 Designated EHV charges'!$D:$O,4,0))</f>
        <v/>
      </c>
      <c r="E205" s="93" t="str">
        <f>IFERROR(IF(VLOOKUP($A205,'Annex 2 Designated EHV charges'!$D:$O,10,FALSE)=0,"",VLOOKUP($A205,'Annex 2 Designated EHV charges'!$D:$O,10,FALSE)),"")</f>
        <v/>
      </c>
      <c r="F205" s="94" t="str">
        <f>IFERROR(IF(VLOOKUP($A205,'Annex 2 Designated EHV charges'!$D:$O,11,FALSE)=0,"",VLOOKUP($A205,'Annex 2 Designated EHV charges'!$D:$O,11,FALSE)),"")</f>
        <v/>
      </c>
      <c r="G205" s="95" t="str">
        <f>IFERROR(IF(VLOOKUP($A205,'Annex 2 Designated EHV charges'!$D:$O,12,FALSE)=0,"",VLOOKUP($A205,'Annex 2 Designated EHV charges'!$D:$O,12,FALSE)),"")</f>
        <v/>
      </c>
      <c r="H205" s="95" t="str">
        <f>IFERROR(IF(VLOOKUP($A205,'Annex 2 Designated EHV charges'!$D:$P,13,FALSE)=0,"",VLOOKUP($A205,'Annex 2 Designated EHV charges'!$D:$P,13,FALSE)),"")</f>
        <v/>
      </c>
      <c r="I205" s="227"/>
    </row>
    <row r="206" spans="1:9" x14ac:dyDescent="0.2">
      <c r="A206" s="92" t="str">
        <f t="array" ref="A206">IFERROR(INDEX('Annex 2 Designated EHV charges'!$D$11:$D$257, MATCH(0, IF(ISBLANK('Annex 2 Designated EHV charges'!$D$11:$D$257),1, COUNTIF(A$4:$A205, 'Annex 2 Designated EHV charges'!$D$11:$D$257)), 0)),"")</f>
        <v/>
      </c>
      <c r="B206" s="91" t="str">
        <f>IF($A206="","",VLOOKUP($A206,'Annex 2 Designated EHV charges'!$D:$O,2,0))</f>
        <v/>
      </c>
      <c r="C206" s="92" t="str">
        <f>IF($A206="","",VLOOKUP($A206,'Annex 2 Designated EHV charges'!$D:$O,3,0))</f>
        <v/>
      </c>
      <c r="D206" s="91" t="str">
        <f>IF($A206="","",VLOOKUP($A206,'Annex 2 Designated EHV charges'!$D:$O,4,0))</f>
        <v/>
      </c>
      <c r="E206" s="93" t="str">
        <f>IFERROR(IF(VLOOKUP($A206,'Annex 2 Designated EHV charges'!$D:$O,10,FALSE)=0,"",VLOOKUP($A206,'Annex 2 Designated EHV charges'!$D:$O,10,FALSE)),"")</f>
        <v/>
      </c>
      <c r="F206" s="94" t="str">
        <f>IFERROR(IF(VLOOKUP($A206,'Annex 2 Designated EHV charges'!$D:$O,11,FALSE)=0,"",VLOOKUP($A206,'Annex 2 Designated EHV charges'!$D:$O,11,FALSE)),"")</f>
        <v/>
      </c>
      <c r="G206" s="95" t="str">
        <f>IFERROR(IF(VLOOKUP($A206,'Annex 2 Designated EHV charges'!$D:$O,12,FALSE)=0,"",VLOOKUP($A206,'Annex 2 Designated EHV charges'!$D:$O,12,FALSE)),"")</f>
        <v/>
      </c>
      <c r="H206" s="95" t="str">
        <f>IFERROR(IF(VLOOKUP($A206,'Annex 2 Designated EHV charges'!$D:$P,13,FALSE)=0,"",VLOOKUP($A206,'Annex 2 Designated EHV charges'!$D:$P,13,FALSE)),"")</f>
        <v/>
      </c>
      <c r="I206" s="227"/>
    </row>
    <row r="207" spans="1:9" x14ac:dyDescent="0.2">
      <c r="A207" s="92" t="str">
        <f t="array" ref="A207">IFERROR(INDEX('Annex 2 Designated EHV charges'!$D$11:$D$257, MATCH(0, IF(ISBLANK('Annex 2 Designated EHV charges'!$D$11:$D$257),1, COUNTIF(A$4:$A206, 'Annex 2 Designated EHV charges'!$D$11:$D$257)), 0)),"")</f>
        <v/>
      </c>
      <c r="B207" s="91" t="str">
        <f>IF($A207="","",VLOOKUP($A207,'Annex 2 Designated EHV charges'!$D:$O,2,0))</f>
        <v/>
      </c>
      <c r="C207" s="92" t="str">
        <f>IF($A207="","",VLOOKUP($A207,'Annex 2 Designated EHV charges'!$D:$O,3,0))</f>
        <v/>
      </c>
      <c r="D207" s="91" t="str">
        <f>IF($A207="","",VLOOKUP($A207,'Annex 2 Designated EHV charges'!$D:$O,4,0))</f>
        <v/>
      </c>
      <c r="E207" s="93" t="str">
        <f>IFERROR(IF(VLOOKUP($A207,'Annex 2 Designated EHV charges'!$D:$O,10,FALSE)=0,"",VLOOKUP($A207,'Annex 2 Designated EHV charges'!$D:$O,10,FALSE)),"")</f>
        <v/>
      </c>
      <c r="F207" s="94" t="str">
        <f>IFERROR(IF(VLOOKUP($A207,'Annex 2 Designated EHV charges'!$D:$O,11,FALSE)=0,"",VLOOKUP($A207,'Annex 2 Designated EHV charges'!$D:$O,11,FALSE)),"")</f>
        <v/>
      </c>
      <c r="G207" s="95" t="str">
        <f>IFERROR(IF(VLOOKUP($A207,'Annex 2 Designated EHV charges'!$D:$O,12,FALSE)=0,"",VLOOKUP($A207,'Annex 2 Designated EHV charges'!$D:$O,12,FALSE)),"")</f>
        <v/>
      </c>
      <c r="H207" s="95" t="str">
        <f>IFERROR(IF(VLOOKUP($A207,'Annex 2 Designated EHV charges'!$D:$P,13,FALSE)=0,"",VLOOKUP($A207,'Annex 2 Designated EHV charges'!$D:$P,13,FALSE)),"")</f>
        <v/>
      </c>
      <c r="I207" s="227"/>
    </row>
    <row r="208" spans="1:9" x14ac:dyDescent="0.2">
      <c r="A208" s="92" t="str">
        <f t="array" ref="A208">IFERROR(INDEX('Annex 2 Designated EHV charges'!$D$11:$D$257, MATCH(0, IF(ISBLANK('Annex 2 Designated EHV charges'!$D$11:$D$257),1, COUNTIF(A$4:$A207, 'Annex 2 Designated EHV charges'!$D$11:$D$257)), 0)),"")</f>
        <v/>
      </c>
      <c r="B208" s="91" t="str">
        <f>IF($A208="","",VLOOKUP($A208,'Annex 2 Designated EHV charges'!$D:$O,2,0))</f>
        <v/>
      </c>
      <c r="C208" s="92" t="str">
        <f>IF($A208="","",VLOOKUP($A208,'Annex 2 Designated EHV charges'!$D:$O,3,0))</f>
        <v/>
      </c>
      <c r="D208" s="91" t="str">
        <f>IF($A208="","",VLOOKUP($A208,'Annex 2 Designated EHV charges'!$D:$O,4,0))</f>
        <v/>
      </c>
      <c r="E208" s="93" t="str">
        <f>IFERROR(IF(VLOOKUP($A208,'Annex 2 Designated EHV charges'!$D:$O,10,FALSE)=0,"",VLOOKUP($A208,'Annex 2 Designated EHV charges'!$D:$O,10,FALSE)),"")</f>
        <v/>
      </c>
      <c r="F208" s="94" t="str">
        <f>IFERROR(IF(VLOOKUP($A208,'Annex 2 Designated EHV charges'!$D:$O,11,FALSE)=0,"",VLOOKUP($A208,'Annex 2 Designated EHV charges'!$D:$O,11,FALSE)),"")</f>
        <v/>
      </c>
      <c r="G208" s="95" t="str">
        <f>IFERROR(IF(VLOOKUP($A208,'Annex 2 Designated EHV charges'!$D:$O,12,FALSE)=0,"",VLOOKUP($A208,'Annex 2 Designated EHV charges'!$D:$O,12,FALSE)),"")</f>
        <v/>
      </c>
      <c r="H208" s="95" t="str">
        <f>IFERROR(IF(VLOOKUP($A208,'Annex 2 Designated EHV charges'!$D:$P,13,FALSE)=0,"",VLOOKUP($A208,'Annex 2 Designated EHV charges'!$D:$P,13,FALSE)),"")</f>
        <v/>
      </c>
      <c r="I208" s="227"/>
    </row>
    <row r="209" spans="1:9" x14ac:dyDescent="0.2">
      <c r="A209" s="92" t="str">
        <f t="array" ref="A209">IFERROR(INDEX('Annex 2 Designated EHV charges'!$D$11:$D$257, MATCH(0, IF(ISBLANK('Annex 2 Designated EHV charges'!$D$11:$D$257),1, COUNTIF(A$4:$A208, 'Annex 2 Designated EHV charges'!$D$11:$D$257)), 0)),"")</f>
        <v/>
      </c>
      <c r="B209" s="91" t="str">
        <f>IF($A209="","",VLOOKUP($A209,'Annex 2 Designated EHV charges'!$D:$O,2,0))</f>
        <v/>
      </c>
      <c r="C209" s="92" t="str">
        <f>IF($A209="","",VLOOKUP($A209,'Annex 2 Designated EHV charges'!$D:$O,3,0))</f>
        <v/>
      </c>
      <c r="D209" s="91" t="str">
        <f>IF($A209="","",VLOOKUP($A209,'Annex 2 Designated EHV charges'!$D:$O,4,0))</f>
        <v/>
      </c>
      <c r="E209" s="93" t="str">
        <f>IFERROR(IF(VLOOKUP($A209,'Annex 2 Designated EHV charges'!$D:$O,10,FALSE)=0,"",VLOOKUP($A209,'Annex 2 Designated EHV charges'!$D:$O,10,FALSE)),"")</f>
        <v/>
      </c>
      <c r="F209" s="94" t="str">
        <f>IFERROR(IF(VLOOKUP($A209,'Annex 2 Designated EHV charges'!$D:$O,11,FALSE)=0,"",VLOOKUP($A209,'Annex 2 Designated EHV charges'!$D:$O,11,FALSE)),"")</f>
        <v/>
      </c>
      <c r="G209" s="95" t="str">
        <f>IFERROR(IF(VLOOKUP($A209,'Annex 2 Designated EHV charges'!$D:$O,12,FALSE)=0,"",VLOOKUP($A209,'Annex 2 Designated EHV charges'!$D:$O,12,FALSE)),"")</f>
        <v/>
      </c>
      <c r="H209" s="95" t="str">
        <f>IFERROR(IF(VLOOKUP($A209,'Annex 2 Designated EHV charges'!$D:$P,13,FALSE)=0,"",VLOOKUP($A209,'Annex 2 Designated EHV charges'!$D:$P,13,FALSE)),"")</f>
        <v/>
      </c>
      <c r="I209" s="227"/>
    </row>
    <row r="210" spans="1:9" x14ac:dyDescent="0.2">
      <c r="A210" s="92" t="str">
        <f t="array" ref="A210">IFERROR(INDEX('Annex 2 Designated EHV charges'!$D$11:$D$257, MATCH(0, IF(ISBLANK('Annex 2 Designated EHV charges'!$D$11:$D$257),1, COUNTIF(A$4:$A209, 'Annex 2 Designated EHV charges'!$D$11:$D$257)), 0)),"")</f>
        <v/>
      </c>
      <c r="B210" s="91" t="str">
        <f>IF($A210="","",VLOOKUP($A210,'Annex 2 Designated EHV charges'!$D:$O,2,0))</f>
        <v/>
      </c>
      <c r="C210" s="92" t="str">
        <f>IF($A210="","",VLOOKUP($A210,'Annex 2 Designated EHV charges'!$D:$O,3,0))</f>
        <v/>
      </c>
      <c r="D210" s="91" t="str">
        <f>IF($A210="","",VLOOKUP($A210,'Annex 2 Designated EHV charges'!$D:$O,4,0))</f>
        <v/>
      </c>
      <c r="E210" s="93" t="str">
        <f>IFERROR(IF(VLOOKUP($A210,'Annex 2 Designated EHV charges'!$D:$O,10,FALSE)=0,"",VLOOKUP($A210,'Annex 2 Designated EHV charges'!$D:$O,10,FALSE)),"")</f>
        <v/>
      </c>
      <c r="F210" s="94" t="str">
        <f>IFERROR(IF(VLOOKUP($A210,'Annex 2 Designated EHV charges'!$D:$O,11,FALSE)=0,"",VLOOKUP($A210,'Annex 2 Designated EHV charges'!$D:$O,11,FALSE)),"")</f>
        <v/>
      </c>
      <c r="G210" s="95" t="str">
        <f>IFERROR(IF(VLOOKUP($A210,'Annex 2 Designated EHV charges'!$D:$O,12,FALSE)=0,"",VLOOKUP($A210,'Annex 2 Designated EHV charges'!$D:$O,12,FALSE)),"")</f>
        <v/>
      </c>
      <c r="H210" s="95" t="str">
        <f>IFERROR(IF(VLOOKUP($A210,'Annex 2 Designated EHV charges'!$D:$P,13,FALSE)=0,"",VLOOKUP($A210,'Annex 2 Designated EHV charges'!$D:$P,13,FALSE)),"")</f>
        <v/>
      </c>
      <c r="I210" s="227"/>
    </row>
    <row r="211" spans="1:9" x14ac:dyDescent="0.2">
      <c r="A211" s="92" t="str">
        <f t="array" ref="A211">IFERROR(INDEX('Annex 2 Designated EHV charges'!$D$11:$D$257, MATCH(0, IF(ISBLANK('Annex 2 Designated EHV charges'!$D$11:$D$257),1, COUNTIF(A$4:$A210, 'Annex 2 Designated EHV charges'!$D$11:$D$257)), 0)),"")</f>
        <v/>
      </c>
      <c r="B211" s="91" t="str">
        <f>IF($A211="","",VLOOKUP($A211,'Annex 2 Designated EHV charges'!$D:$O,2,0))</f>
        <v/>
      </c>
      <c r="C211" s="92" t="str">
        <f>IF($A211="","",VLOOKUP($A211,'Annex 2 Designated EHV charges'!$D:$O,3,0))</f>
        <v/>
      </c>
      <c r="D211" s="91" t="str">
        <f>IF($A211="","",VLOOKUP($A211,'Annex 2 Designated EHV charges'!$D:$O,4,0))</f>
        <v/>
      </c>
      <c r="E211" s="93" t="str">
        <f>IFERROR(IF(VLOOKUP($A211,'Annex 2 Designated EHV charges'!$D:$O,10,FALSE)=0,"",VLOOKUP($A211,'Annex 2 Designated EHV charges'!$D:$O,10,FALSE)),"")</f>
        <v/>
      </c>
      <c r="F211" s="94" t="str">
        <f>IFERROR(IF(VLOOKUP($A211,'Annex 2 Designated EHV charges'!$D:$O,11,FALSE)=0,"",VLOOKUP($A211,'Annex 2 Designated EHV charges'!$D:$O,11,FALSE)),"")</f>
        <v/>
      </c>
      <c r="G211" s="95" t="str">
        <f>IFERROR(IF(VLOOKUP($A211,'Annex 2 Designated EHV charges'!$D:$O,12,FALSE)=0,"",VLOOKUP($A211,'Annex 2 Designated EHV charges'!$D:$O,12,FALSE)),"")</f>
        <v/>
      </c>
      <c r="H211" s="95" t="str">
        <f>IFERROR(IF(VLOOKUP($A211,'Annex 2 Designated EHV charges'!$D:$P,13,FALSE)=0,"",VLOOKUP($A211,'Annex 2 Designated EHV charges'!$D:$P,13,FALSE)),"")</f>
        <v/>
      </c>
      <c r="I211" s="227"/>
    </row>
    <row r="212" spans="1:9" x14ac:dyDescent="0.2">
      <c r="A212" s="92" t="str">
        <f t="array" ref="A212">IFERROR(INDEX('Annex 2 Designated EHV charges'!$D$11:$D$257, MATCH(0, IF(ISBLANK('Annex 2 Designated EHV charges'!$D$11:$D$257),1, COUNTIF(A$4:$A211, 'Annex 2 Designated EHV charges'!$D$11:$D$257)), 0)),"")</f>
        <v/>
      </c>
      <c r="B212" s="91" t="str">
        <f>IF($A212="","",VLOOKUP($A212,'Annex 2 Designated EHV charges'!$D:$O,2,0))</f>
        <v/>
      </c>
      <c r="C212" s="92" t="str">
        <f>IF($A212="","",VLOOKUP($A212,'Annex 2 Designated EHV charges'!$D:$O,3,0))</f>
        <v/>
      </c>
      <c r="D212" s="91" t="str">
        <f>IF($A212="","",VLOOKUP($A212,'Annex 2 Designated EHV charges'!$D:$O,4,0))</f>
        <v/>
      </c>
      <c r="E212" s="93" t="str">
        <f>IFERROR(IF(VLOOKUP($A212,'Annex 2 Designated EHV charges'!$D:$O,10,FALSE)=0,"",VLOOKUP($A212,'Annex 2 Designated EHV charges'!$D:$O,10,FALSE)),"")</f>
        <v/>
      </c>
      <c r="F212" s="94" t="str">
        <f>IFERROR(IF(VLOOKUP($A212,'Annex 2 Designated EHV charges'!$D:$O,11,FALSE)=0,"",VLOOKUP($A212,'Annex 2 Designated EHV charges'!$D:$O,11,FALSE)),"")</f>
        <v/>
      </c>
      <c r="G212" s="95" t="str">
        <f>IFERROR(IF(VLOOKUP($A212,'Annex 2 Designated EHV charges'!$D:$O,12,FALSE)=0,"",VLOOKUP($A212,'Annex 2 Designated EHV charges'!$D:$O,12,FALSE)),"")</f>
        <v/>
      </c>
      <c r="H212" s="95" t="str">
        <f>IFERROR(IF(VLOOKUP($A212,'Annex 2 Designated EHV charges'!$D:$P,13,FALSE)=0,"",VLOOKUP($A212,'Annex 2 Designated EHV charges'!$D:$P,13,FALSE)),"")</f>
        <v/>
      </c>
      <c r="I212" s="227"/>
    </row>
    <row r="213" spans="1:9" x14ac:dyDescent="0.2">
      <c r="A213" s="92" t="str">
        <f t="array" ref="A213">IFERROR(INDEX('Annex 2 Designated EHV charges'!$D$11:$D$257, MATCH(0, IF(ISBLANK('Annex 2 Designated EHV charges'!$D$11:$D$257),1, COUNTIF(A$4:$A212, 'Annex 2 Designated EHV charges'!$D$11:$D$257)), 0)),"")</f>
        <v/>
      </c>
      <c r="B213" s="91" t="str">
        <f>IF($A213="","",VLOOKUP($A213,'Annex 2 Designated EHV charges'!$D:$O,2,0))</f>
        <v/>
      </c>
      <c r="C213" s="92" t="str">
        <f>IF($A213="","",VLOOKUP($A213,'Annex 2 Designated EHV charges'!$D:$O,3,0))</f>
        <v/>
      </c>
      <c r="D213" s="91" t="str">
        <f>IF($A213="","",VLOOKUP($A213,'Annex 2 Designated EHV charges'!$D:$O,4,0))</f>
        <v/>
      </c>
      <c r="E213" s="93" t="str">
        <f>IFERROR(IF(VLOOKUP($A213,'Annex 2 Designated EHV charges'!$D:$O,10,FALSE)=0,"",VLOOKUP($A213,'Annex 2 Designated EHV charges'!$D:$O,10,FALSE)),"")</f>
        <v/>
      </c>
      <c r="F213" s="94" t="str">
        <f>IFERROR(IF(VLOOKUP($A213,'Annex 2 Designated EHV charges'!$D:$O,11,FALSE)=0,"",VLOOKUP($A213,'Annex 2 Designated EHV charges'!$D:$O,11,FALSE)),"")</f>
        <v/>
      </c>
      <c r="G213" s="95" t="str">
        <f>IFERROR(IF(VLOOKUP($A213,'Annex 2 Designated EHV charges'!$D:$O,12,FALSE)=0,"",VLOOKUP($A213,'Annex 2 Designated EHV charges'!$D:$O,12,FALSE)),"")</f>
        <v/>
      </c>
      <c r="H213" s="95" t="str">
        <f>IFERROR(IF(VLOOKUP($A213,'Annex 2 Designated EHV charges'!$D:$P,13,FALSE)=0,"",VLOOKUP($A213,'Annex 2 Designated EHV charges'!$D:$P,13,FALSE)),"")</f>
        <v/>
      </c>
      <c r="I213" s="227"/>
    </row>
    <row r="214" spans="1:9" x14ac:dyDescent="0.2">
      <c r="A214" s="92" t="str">
        <f t="array" ref="A214">IFERROR(INDEX('Annex 2 Designated EHV charges'!$D$11:$D$257, MATCH(0, IF(ISBLANK('Annex 2 Designated EHV charges'!$D$11:$D$257),1, COUNTIF(A$4:$A213, 'Annex 2 Designated EHV charges'!$D$11:$D$257)), 0)),"")</f>
        <v/>
      </c>
      <c r="B214" s="91" t="str">
        <f>IF($A214="","",VLOOKUP($A214,'Annex 2 Designated EHV charges'!$D:$O,2,0))</f>
        <v/>
      </c>
      <c r="C214" s="92" t="str">
        <f>IF($A214="","",VLOOKUP($A214,'Annex 2 Designated EHV charges'!$D:$O,3,0))</f>
        <v/>
      </c>
      <c r="D214" s="91" t="str">
        <f>IF($A214="","",VLOOKUP($A214,'Annex 2 Designated EHV charges'!$D:$O,4,0))</f>
        <v/>
      </c>
      <c r="E214" s="93" t="str">
        <f>IFERROR(IF(VLOOKUP($A214,'Annex 2 Designated EHV charges'!$D:$O,10,FALSE)=0,"",VLOOKUP($A214,'Annex 2 Designated EHV charges'!$D:$O,10,FALSE)),"")</f>
        <v/>
      </c>
      <c r="F214" s="94" t="str">
        <f>IFERROR(IF(VLOOKUP($A214,'Annex 2 Designated EHV charges'!$D:$O,11,FALSE)=0,"",VLOOKUP($A214,'Annex 2 Designated EHV charges'!$D:$O,11,FALSE)),"")</f>
        <v/>
      </c>
      <c r="G214" s="95" t="str">
        <f>IFERROR(IF(VLOOKUP($A214,'Annex 2 Designated EHV charges'!$D:$O,12,FALSE)=0,"",VLOOKUP($A214,'Annex 2 Designated EHV charges'!$D:$O,12,FALSE)),"")</f>
        <v/>
      </c>
      <c r="H214" s="95" t="str">
        <f>IFERROR(IF(VLOOKUP($A214,'Annex 2 Designated EHV charges'!$D:$P,13,FALSE)=0,"",VLOOKUP($A214,'Annex 2 Designated EHV charges'!$D:$P,13,FALSE)),"")</f>
        <v/>
      </c>
      <c r="I214" s="227"/>
    </row>
    <row r="215" spans="1:9" x14ac:dyDescent="0.2">
      <c r="A215" s="92" t="str">
        <f t="array" ref="A215">IFERROR(INDEX('Annex 2 Designated EHV charges'!$D$11:$D$257, MATCH(0, IF(ISBLANK('Annex 2 Designated EHV charges'!$D$11:$D$257),1, COUNTIF(A$4:$A214, 'Annex 2 Designated EHV charges'!$D$11:$D$257)), 0)),"")</f>
        <v/>
      </c>
      <c r="B215" s="91" t="str">
        <f>IF($A215="","",VLOOKUP($A215,'Annex 2 Designated EHV charges'!$D:$O,2,0))</f>
        <v/>
      </c>
      <c r="C215" s="92" t="str">
        <f>IF($A215="","",VLOOKUP($A215,'Annex 2 Designated EHV charges'!$D:$O,3,0))</f>
        <v/>
      </c>
      <c r="D215" s="91" t="str">
        <f>IF($A215="","",VLOOKUP($A215,'Annex 2 Designated EHV charges'!$D:$O,4,0))</f>
        <v/>
      </c>
      <c r="E215" s="93" t="str">
        <f>IFERROR(IF(VLOOKUP($A215,'Annex 2 Designated EHV charges'!$D:$O,10,FALSE)=0,"",VLOOKUP($A215,'Annex 2 Designated EHV charges'!$D:$O,10,FALSE)),"")</f>
        <v/>
      </c>
      <c r="F215" s="94" t="str">
        <f>IFERROR(IF(VLOOKUP($A215,'Annex 2 Designated EHV charges'!$D:$O,11,FALSE)=0,"",VLOOKUP($A215,'Annex 2 Designated EHV charges'!$D:$O,11,FALSE)),"")</f>
        <v/>
      </c>
      <c r="G215" s="95" t="str">
        <f>IFERROR(IF(VLOOKUP($A215,'Annex 2 Designated EHV charges'!$D:$O,12,FALSE)=0,"",VLOOKUP($A215,'Annex 2 Designated EHV charges'!$D:$O,12,FALSE)),"")</f>
        <v/>
      </c>
      <c r="H215" s="95" t="str">
        <f>IFERROR(IF(VLOOKUP($A215,'Annex 2 Designated EHV charges'!$D:$P,13,FALSE)=0,"",VLOOKUP($A215,'Annex 2 Designated EHV charges'!$D:$P,13,FALSE)),"")</f>
        <v/>
      </c>
      <c r="I215" s="227"/>
    </row>
    <row r="216" spans="1:9" x14ac:dyDescent="0.2">
      <c r="A216" s="92" t="str">
        <f t="array" ref="A216">IFERROR(INDEX('Annex 2 Designated EHV charges'!$D$11:$D$257, MATCH(0, IF(ISBLANK('Annex 2 Designated EHV charges'!$D$11:$D$257),1, COUNTIF(A$4:$A215, 'Annex 2 Designated EHV charges'!$D$11:$D$257)), 0)),"")</f>
        <v/>
      </c>
      <c r="B216" s="91" t="str">
        <f>IF($A216="","",VLOOKUP($A216,'Annex 2 Designated EHV charges'!$D:$O,2,0))</f>
        <v/>
      </c>
      <c r="C216" s="92" t="str">
        <f>IF($A216="","",VLOOKUP($A216,'Annex 2 Designated EHV charges'!$D:$O,3,0))</f>
        <v/>
      </c>
      <c r="D216" s="91" t="str">
        <f>IF($A216="","",VLOOKUP($A216,'Annex 2 Designated EHV charges'!$D:$O,4,0))</f>
        <v/>
      </c>
      <c r="E216" s="93" t="str">
        <f>IFERROR(IF(VLOOKUP($A216,'Annex 2 Designated EHV charges'!$D:$O,10,FALSE)=0,"",VLOOKUP($A216,'Annex 2 Designated EHV charges'!$D:$O,10,FALSE)),"")</f>
        <v/>
      </c>
      <c r="F216" s="94" t="str">
        <f>IFERROR(IF(VLOOKUP($A216,'Annex 2 Designated EHV charges'!$D:$O,11,FALSE)=0,"",VLOOKUP($A216,'Annex 2 Designated EHV charges'!$D:$O,11,FALSE)),"")</f>
        <v/>
      </c>
      <c r="G216" s="95" t="str">
        <f>IFERROR(IF(VLOOKUP($A216,'Annex 2 Designated EHV charges'!$D:$O,12,FALSE)=0,"",VLOOKUP($A216,'Annex 2 Designated EHV charges'!$D:$O,12,FALSE)),"")</f>
        <v/>
      </c>
      <c r="H216" s="95" t="str">
        <f>IFERROR(IF(VLOOKUP($A216,'Annex 2 Designated EHV charges'!$D:$P,13,FALSE)=0,"",VLOOKUP($A216,'Annex 2 Designated EHV charges'!$D:$P,13,FALSE)),"")</f>
        <v/>
      </c>
      <c r="I216" s="227"/>
    </row>
    <row r="217" spans="1:9" x14ac:dyDescent="0.2">
      <c r="A217" s="92" t="str">
        <f t="array" ref="A217">IFERROR(INDEX('Annex 2 Designated EHV charges'!$D$11:$D$257, MATCH(0, IF(ISBLANK('Annex 2 Designated EHV charges'!$D$11:$D$257),1, COUNTIF(A$4:$A216, 'Annex 2 Designated EHV charges'!$D$11:$D$257)), 0)),"")</f>
        <v/>
      </c>
      <c r="B217" s="91" t="str">
        <f>IF($A217="","",VLOOKUP($A217,'Annex 2 Designated EHV charges'!$D:$O,2,0))</f>
        <v/>
      </c>
      <c r="C217" s="92" t="str">
        <f>IF($A217="","",VLOOKUP($A217,'Annex 2 Designated EHV charges'!$D:$O,3,0))</f>
        <v/>
      </c>
      <c r="D217" s="91" t="str">
        <f>IF($A217="","",VLOOKUP($A217,'Annex 2 Designated EHV charges'!$D:$O,4,0))</f>
        <v/>
      </c>
      <c r="E217" s="93" t="str">
        <f>IFERROR(IF(VLOOKUP($A217,'Annex 2 Designated EHV charges'!$D:$O,10,FALSE)=0,"",VLOOKUP($A217,'Annex 2 Designated EHV charges'!$D:$O,10,FALSE)),"")</f>
        <v/>
      </c>
      <c r="F217" s="94" t="str">
        <f>IFERROR(IF(VLOOKUP($A217,'Annex 2 Designated EHV charges'!$D:$O,11,FALSE)=0,"",VLOOKUP($A217,'Annex 2 Designated EHV charges'!$D:$O,11,FALSE)),"")</f>
        <v/>
      </c>
      <c r="G217" s="95" t="str">
        <f>IFERROR(IF(VLOOKUP($A217,'Annex 2 Designated EHV charges'!$D:$O,12,FALSE)=0,"",VLOOKUP($A217,'Annex 2 Designated EHV charges'!$D:$O,12,FALSE)),"")</f>
        <v/>
      </c>
      <c r="H217" s="95" t="str">
        <f>IFERROR(IF(VLOOKUP($A217,'Annex 2 Designated EHV charges'!$D:$P,13,FALSE)=0,"",VLOOKUP($A217,'Annex 2 Designated EHV charges'!$D:$P,13,FALSE)),"")</f>
        <v/>
      </c>
      <c r="I217" s="227"/>
    </row>
    <row r="218" spans="1:9" x14ac:dyDescent="0.2">
      <c r="A218" s="92" t="str">
        <f t="array" ref="A218">IFERROR(INDEX('Annex 2 Designated EHV charges'!$D$11:$D$257, MATCH(0, IF(ISBLANK('Annex 2 Designated EHV charges'!$D$11:$D$257),1, COUNTIF(A$4:$A217, 'Annex 2 Designated EHV charges'!$D$11:$D$257)), 0)),"")</f>
        <v/>
      </c>
      <c r="B218" s="91" t="str">
        <f>IF($A218="","",VLOOKUP($A218,'Annex 2 Designated EHV charges'!$D:$O,2,0))</f>
        <v/>
      </c>
      <c r="C218" s="92" t="str">
        <f>IF($A218="","",VLOOKUP($A218,'Annex 2 Designated EHV charges'!$D:$O,3,0))</f>
        <v/>
      </c>
      <c r="D218" s="91" t="str">
        <f>IF($A218="","",VLOOKUP($A218,'Annex 2 Designated EHV charges'!$D:$O,4,0))</f>
        <v/>
      </c>
      <c r="E218" s="93" t="str">
        <f>IFERROR(IF(VLOOKUP($A218,'Annex 2 Designated EHV charges'!$D:$O,10,FALSE)=0,"",VLOOKUP($A218,'Annex 2 Designated EHV charges'!$D:$O,10,FALSE)),"")</f>
        <v/>
      </c>
      <c r="F218" s="94" t="str">
        <f>IFERROR(IF(VLOOKUP($A218,'Annex 2 Designated EHV charges'!$D:$O,11,FALSE)=0,"",VLOOKUP($A218,'Annex 2 Designated EHV charges'!$D:$O,11,FALSE)),"")</f>
        <v/>
      </c>
      <c r="G218" s="95" t="str">
        <f>IFERROR(IF(VLOOKUP($A218,'Annex 2 Designated EHV charges'!$D:$O,12,FALSE)=0,"",VLOOKUP($A218,'Annex 2 Designated EHV charges'!$D:$O,12,FALSE)),"")</f>
        <v/>
      </c>
      <c r="H218" s="95" t="str">
        <f>IFERROR(IF(VLOOKUP($A218,'Annex 2 Designated EHV charges'!$D:$P,13,FALSE)=0,"",VLOOKUP($A218,'Annex 2 Designated EHV charges'!$D:$P,13,FALSE)),"")</f>
        <v/>
      </c>
      <c r="I218" s="227"/>
    </row>
    <row r="219" spans="1:9" x14ac:dyDescent="0.2">
      <c r="A219" s="92" t="str">
        <f t="array" ref="A219">IFERROR(INDEX('Annex 2 Designated EHV charges'!$D$11:$D$257, MATCH(0, IF(ISBLANK('Annex 2 Designated EHV charges'!$D$11:$D$257),1, COUNTIF(A$4:$A218, 'Annex 2 Designated EHV charges'!$D$11:$D$257)), 0)),"")</f>
        <v/>
      </c>
      <c r="B219" s="91" t="str">
        <f>IF($A219="","",VLOOKUP($A219,'Annex 2 Designated EHV charges'!$D:$O,2,0))</f>
        <v/>
      </c>
      <c r="C219" s="92" t="str">
        <f>IF($A219="","",VLOOKUP($A219,'Annex 2 Designated EHV charges'!$D:$O,3,0))</f>
        <v/>
      </c>
      <c r="D219" s="91" t="str">
        <f>IF($A219="","",VLOOKUP($A219,'Annex 2 Designated EHV charges'!$D:$O,4,0))</f>
        <v/>
      </c>
      <c r="E219" s="93" t="str">
        <f>IFERROR(IF(VLOOKUP($A219,'Annex 2 Designated EHV charges'!$D:$O,10,FALSE)=0,"",VLOOKUP($A219,'Annex 2 Designated EHV charges'!$D:$O,10,FALSE)),"")</f>
        <v/>
      </c>
      <c r="F219" s="94" t="str">
        <f>IFERROR(IF(VLOOKUP($A219,'Annex 2 Designated EHV charges'!$D:$O,11,FALSE)=0,"",VLOOKUP($A219,'Annex 2 Designated EHV charges'!$D:$O,11,FALSE)),"")</f>
        <v/>
      </c>
      <c r="G219" s="95" t="str">
        <f>IFERROR(IF(VLOOKUP($A219,'Annex 2 Designated EHV charges'!$D:$O,12,FALSE)=0,"",VLOOKUP($A219,'Annex 2 Designated EHV charges'!$D:$O,12,FALSE)),"")</f>
        <v/>
      </c>
      <c r="H219" s="95" t="str">
        <f>IFERROR(IF(VLOOKUP($A219,'Annex 2 Designated EHV charges'!$D:$P,13,FALSE)=0,"",VLOOKUP($A219,'Annex 2 Designated EHV charges'!$D:$P,13,FALSE)),"")</f>
        <v/>
      </c>
      <c r="I219" s="227"/>
    </row>
    <row r="220" spans="1:9" x14ac:dyDescent="0.2">
      <c r="A220" s="92" t="str">
        <f t="array" ref="A220">IFERROR(INDEX('Annex 2 Designated EHV charges'!$D$11:$D$257, MATCH(0, IF(ISBLANK('Annex 2 Designated EHV charges'!$D$11:$D$257),1, COUNTIF(A$4:$A219, 'Annex 2 Designated EHV charges'!$D$11:$D$257)), 0)),"")</f>
        <v/>
      </c>
      <c r="B220" s="91" t="str">
        <f>IF($A220="","",VLOOKUP($A220,'Annex 2 Designated EHV charges'!$D:$O,2,0))</f>
        <v/>
      </c>
      <c r="C220" s="92" t="str">
        <f>IF($A220="","",VLOOKUP($A220,'Annex 2 Designated EHV charges'!$D:$O,3,0))</f>
        <v/>
      </c>
      <c r="D220" s="91" t="str">
        <f>IF($A220="","",VLOOKUP($A220,'Annex 2 Designated EHV charges'!$D:$O,4,0))</f>
        <v/>
      </c>
      <c r="E220" s="93" t="str">
        <f>IFERROR(IF(VLOOKUP($A220,'Annex 2 Designated EHV charges'!$D:$O,10,FALSE)=0,"",VLOOKUP($A220,'Annex 2 Designated EHV charges'!$D:$O,10,FALSE)),"")</f>
        <v/>
      </c>
      <c r="F220" s="94" t="str">
        <f>IFERROR(IF(VLOOKUP($A220,'Annex 2 Designated EHV charges'!$D:$O,11,FALSE)=0,"",VLOOKUP($A220,'Annex 2 Designated EHV charges'!$D:$O,11,FALSE)),"")</f>
        <v/>
      </c>
      <c r="G220" s="95" t="str">
        <f>IFERROR(IF(VLOOKUP($A220,'Annex 2 Designated EHV charges'!$D:$O,12,FALSE)=0,"",VLOOKUP($A220,'Annex 2 Designated EHV charges'!$D:$O,12,FALSE)),"")</f>
        <v/>
      </c>
      <c r="H220" s="95" t="str">
        <f>IFERROR(IF(VLOOKUP($A220,'Annex 2 Designated EHV charges'!$D:$P,13,FALSE)=0,"",VLOOKUP($A220,'Annex 2 Designated EHV charges'!$D:$P,13,FALSE)),"")</f>
        <v/>
      </c>
      <c r="I220" s="227"/>
    </row>
    <row r="221" spans="1:9" x14ac:dyDescent="0.2">
      <c r="A221" s="92" t="str">
        <f t="array" ref="A221">IFERROR(INDEX('Annex 2 Designated EHV charges'!$D$11:$D$257, MATCH(0, IF(ISBLANK('Annex 2 Designated EHV charges'!$D$11:$D$257),1, COUNTIF(A$4:$A220, 'Annex 2 Designated EHV charges'!$D$11:$D$257)), 0)),"")</f>
        <v/>
      </c>
      <c r="B221" s="91" t="str">
        <f>IF($A221="","",VLOOKUP($A221,'Annex 2 Designated EHV charges'!$D:$O,2,0))</f>
        <v/>
      </c>
      <c r="C221" s="92" t="str">
        <f>IF($A221="","",VLOOKUP($A221,'Annex 2 Designated EHV charges'!$D:$O,3,0))</f>
        <v/>
      </c>
      <c r="D221" s="91" t="str">
        <f>IF($A221="","",VLOOKUP($A221,'Annex 2 Designated EHV charges'!$D:$O,4,0))</f>
        <v/>
      </c>
      <c r="E221" s="93" t="str">
        <f>IFERROR(IF(VLOOKUP($A221,'Annex 2 Designated EHV charges'!$D:$O,10,FALSE)=0,"",VLOOKUP($A221,'Annex 2 Designated EHV charges'!$D:$O,10,FALSE)),"")</f>
        <v/>
      </c>
      <c r="F221" s="94" t="str">
        <f>IFERROR(IF(VLOOKUP($A221,'Annex 2 Designated EHV charges'!$D:$O,11,FALSE)=0,"",VLOOKUP($A221,'Annex 2 Designated EHV charges'!$D:$O,11,FALSE)),"")</f>
        <v/>
      </c>
      <c r="G221" s="95" t="str">
        <f>IFERROR(IF(VLOOKUP($A221,'Annex 2 Designated EHV charges'!$D:$O,12,FALSE)=0,"",VLOOKUP($A221,'Annex 2 Designated EHV charges'!$D:$O,12,FALSE)),"")</f>
        <v/>
      </c>
      <c r="H221" s="95" t="str">
        <f>IFERROR(IF(VLOOKUP($A221,'Annex 2 Designated EHV charges'!$D:$P,13,FALSE)=0,"",VLOOKUP($A221,'Annex 2 Designated EHV charges'!$D:$P,13,FALSE)),"")</f>
        <v/>
      </c>
      <c r="I221" s="227"/>
    </row>
    <row r="222" spans="1:9" x14ac:dyDescent="0.2">
      <c r="A222" s="92" t="str">
        <f t="array" ref="A222">IFERROR(INDEX('Annex 2 Designated EHV charges'!$D$11:$D$257, MATCH(0, IF(ISBLANK('Annex 2 Designated EHV charges'!$D$11:$D$257),1, COUNTIF(A$4:$A221, 'Annex 2 Designated EHV charges'!$D$11:$D$257)), 0)),"")</f>
        <v/>
      </c>
      <c r="B222" s="91" t="str">
        <f>IF($A222="","",VLOOKUP($A222,'Annex 2 Designated EHV charges'!$D:$O,2,0))</f>
        <v/>
      </c>
      <c r="C222" s="92" t="str">
        <f>IF($A222="","",VLOOKUP($A222,'Annex 2 Designated EHV charges'!$D:$O,3,0))</f>
        <v/>
      </c>
      <c r="D222" s="91" t="str">
        <f>IF($A222="","",VLOOKUP($A222,'Annex 2 Designated EHV charges'!$D:$O,4,0))</f>
        <v/>
      </c>
      <c r="E222" s="93" t="str">
        <f>IFERROR(IF(VLOOKUP($A222,'Annex 2 Designated EHV charges'!$D:$O,10,FALSE)=0,"",VLOOKUP($A222,'Annex 2 Designated EHV charges'!$D:$O,10,FALSE)),"")</f>
        <v/>
      </c>
      <c r="F222" s="94" t="str">
        <f>IFERROR(IF(VLOOKUP($A222,'Annex 2 Designated EHV charges'!$D:$O,11,FALSE)=0,"",VLOOKUP($A222,'Annex 2 Designated EHV charges'!$D:$O,11,FALSE)),"")</f>
        <v/>
      </c>
      <c r="G222" s="95" t="str">
        <f>IFERROR(IF(VLOOKUP($A222,'Annex 2 Designated EHV charges'!$D:$O,12,FALSE)=0,"",VLOOKUP($A222,'Annex 2 Designated EHV charges'!$D:$O,12,FALSE)),"")</f>
        <v/>
      </c>
      <c r="H222" s="95" t="str">
        <f>IFERROR(IF(VLOOKUP($A222,'Annex 2 Designated EHV charges'!$D:$P,13,FALSE)=0,"",VLOOKUP($A222,'Annex 2 Designated EHV charges'!$D:$P,13,FALSE)),"")</f>
        <v/>
      </c>
      <c r="I222" s="227"/>
    </row>
    <row r="223" spans="1:9" x14ac:dyDescent="0.2">
      <c r="A223" s="92" t="str">
        <f t="array" ref="A223">IFERROR(INDEX('Annex 2 Designated EHV charges'!$D$11:$D$257, MATCH(0, IF(ISBLANK('Annex 2 Designated EHV charges'!$D$11:$D$257),1, COUNTIF(A$4:$A222, 'Annex 2 Designated EHV charges'!$D$11:$D$257)), 0)),"")</f>
        <v/>
      </c>
      <c r="B223" s="91" t="str">
        <f>IF($A223="","",VLOOKUP($A223,'Annex 2 Designated EHV charges'!$D:$O,2,0))</f>
        <v/>
      </c>
      <c r="C223" s="92" t="str">
        <f>IF($A223="","",VLOOKUP($A223,'Annex 2 Designated EHV charges'!$D:$O,3,0))</f>
        <v/>
      </c>
      <c r="D223" s="91" t="str">
        <f>IF($A223="","",VLOOKUP($A223,'Annex 2 Designated EHV charges'!$D:$O,4,0))</f>
        <v/>
      </c>
      <c r="E223" s="93" t="str">
        <f>IFERROR(IF(VLOOKUP($A223,'Annex 2 Designated EHV charges'!$D:$O,10,FALSE)=0,"",VLOOKUP($A223,'Annex 2 Designated EHV charges'!$D:$O,10,FALSE)),"")</f>
        <v/>
      </c>
      <c r="F223" s="94" t="str">
        <f>IFERROR(IF(VLOOKUP($A223,'Annex 2 Designated EHV charges'!$D:$O,11,FALSE)=0,"",VLOOKUP($A223,'Annex 2 Designated EHV charges'!$D:$O,11,FALSE)),"")</f>
        <v/>
      </c>
      <c r="G223" s="95" t="str">
        <f>IFERROR(IF(VLOOKUP($A223,'Annex 2 Designated EHV charges'!$D:$O,12,FALSE)=0,"",VLOOKUP($A223,'Annex 2 Designated EHV charges'!$D:$O,12,FALSE)),"")</f>
        <v/>
      </c>
      <c r="H223" s="95" t="str">
        <f>IFERROR(IF(VLOOKUP($A223,'Annex 2 Designated EHV charges'!$D:$P,13,FALSE)=0,"",VLOOKUP($A223,'Annex 2 Designated EHV charges'!$D:$P,13,FALSE)),"")</f>
        <v/>
      </c>
      <c r="I223" s="227"/>
    </row>
    <row r="224" spans="1:9" x14ac:dyDescent="0.2">
      <c r="A224" s="92" t="str">
        <f t="array" ref="A224">IFERROR(INDEX('Annex 2 Designated EHV charges'!$D$11:$D$257, MATCH(0, IF(ISBLANK('Annex 2 Designated EHV charges'!$D$11:$D$257),1, COUNTIF(A$4:$A223, 'Annex 2 Designated EHV charges'!$D$11:$D$257)), 0)),"")</f>
        <v/>
      </c>
      <c r="B224" s="91" t="str">
        <f>IF($A224="","",VLOOKUP($A224,'Annex 2 Designated EHV charges'!$D:$O,2,0))</f>
        <v/>
      </c>
      <c r="C224" s="92" t="str">
        <f>IF($A224="","",VLOOKUP($A224,'Annex 2 Designated EHV charges'!$D:$O,3,0))</f>
        <v/>
      </c>
      <c r="D224" s="91" t="str">
        <f>IF($A224="","",VLOOKUP($A224,'Annex 2 Designated EHV charges'!$D:$O,4,0))</f>
        <v/>
      </c>
      <c r="E224" s="93" t="str">
        <f>IFERROR(IF(VLOOKUP($A224,'Annex 2 Designated EHV charges'!$D:$O,10,FALSE)=0,"",VLOOKUP($A224,'Annex 2 Designated EHV charges'!$D:$O,10,FALSE)),"")</f>
        <v/>
      </c>
      <c r="F224" s="94" t="str">
        <f>IFERROR(IF(VLOOKUP($A224,'Annex 2 Designated EHV charges'!$D:$O,11,FALSE)=0,"",VLOOKUP($A224,'Annex 2 Designated EHV charges'!$D:$O,11,FALSE)),"")</f>
        <v/>
      </c>
      <c r="G224" s="95" t="str">
        <f>IFERROR(IF(VLOOKUP($A224,'Annex 2 Designated EHV charges'!$D:$O,12,FALSE)=0,"",VLOOKUP($A224,'Annex 2 Designated EHV charges'!$D:$O,12,FALSE)),"")</f>
        <v/>
      </c>
      <c r="H224" s="95" t="str">
        <f>IFERROR(IF(VLOOKUP($A224,'Annex 2 Designated EHV charges'!$D:$P,13,FALSE)=0,"",VLOOKUP($A224,'Annex 2 Designated EHV charges'!$D:$P,13,FALSE)),"")</f>
        <v/>
      </c>
      <c r="I224" s="227"/>
    </row>
    <row r="225" spans="1:9" x14ac:dyDescent="0.2">
      <c r="A225" s="92" t="str">
        <f t="array" ref="A225">IFERROR(INDEX('Annex 2 Designated EHV charges'!$D$11:$D$257, MATCH(0, IF(ISBLANK('Annex 2 Designated EHV charges'!$D$11:$D$257),1, COUNTIF(A$4:$A224, 'Annex 2 Designated EHV charges'!$D$11:$D$257)), 0)),"")</f>
        <v/>
      </c>
      <c r="B225" s="91" t="str">
        <f>IF($A225="","",VLOOKUP($A225,'Annex 2 Designated EHV charges'!$D:$O,2,0))</f>
        <v/>
      </c>
      <c r="C225" s="92" t="str">
        <f>IF($A225="","",VLOOKUP($A225,'Annex 2 Designated EHV charges'!$D:$O,3,0))</f>
        <v/>
      </c>
      <c r="D225" s="91" t="str">
        <f>IF($A225="","",VLOOKUP($A225,'Annex 2 Designated EHV charges'!$D:$O,4,0))</f>
        <v/>
      </c>
      <c r="E225" s="93" t="str">
        <f>IFERROR(IF(VLOOKUP($A225,'Annex 2 Designated EHV charges'!$D:$O,10,FALSE)=0,"",VLOOKUP($A225,'Annex 2 Designated EHV charges'!$D:$O,10,FALSE)),"")</f>
        <v/>
      </c>
      <c r="F225" s="94" t="str">
        <f>IFERROR(IF(VLOOKUP($A225,'Annex 2 Designated EHV charges'!$D:$O,11,FALSE)=0,"",VLOOKUP($A225,'Annex 2 Designated EHV charges'!$D:$O,11,FALSE)),"")</f>
        <v/>
      </c>
      <c r="G225" s="95" t="str">
        <f>IFERROR(IF(VLOOKUP($A225,'Annex 2 Designated EHV charges'!$D:$O,12,FALSE)=0,"",VLOOKUP($A225,'Annex 2 Designated EHV charges'!$D:$O,12,FALSE)),"")</f>
        <v/>
      </c>
      <c r="H225" s="95" t="str">
        <f>IFERROR(IF(VLOOKUP($A225,'Annex 2 Designated EHV charges'!$D:$P,13,FALSE)=0,"",VLOOKUP($A225,'Annex 2 Designated EHV charges'!$D:$P,13,FALSE)),"")</f>
        <v/>
      </c>
      <c r="I225" s="227"/>
    </row>
    <row r="226" spans="1:9" x14ac:dyDescent="0.2">
      <c r="A226" s="92" t="str">
        <f t="array" ref="A226">IFERROR(INDEX('Annex 2 Designated EHV charges'!$D$11:$D$257, MATCH(0, IF(ISBLANK('Annex 2 Designated EHV charges'!$D$11:$D$257),1, COUNTIF(A$4:$A225, 'Annex 2 Designated EHV charges'!$D$11:$D$257)), 0)),"")</f>
        <v/>
      </c>
      <c r="B226" s="91" t="str">
        <f>IF($A226="","",VLOOKUP($A226,'Annex 2 Designated EHV charges'!$D:$O,2,0))</f>
        <v/>
      </c>
      <c r="C226" s="92" t="str">
        <f>IF($A226="","",VLOOKUP($A226,'Annex 2 Designated EHV charges'!$D:$O,3,0))</f>
        <v/>
      </c>
      <c r="D226" s="91" t="str">
        <f>IF($A226="","",VLOOKUP($A226,'Annex 2 Designated EHV charges'!$D:$O,4,0))</f>
        <v/>
      </c>
      <c r="E226" s="93" t="str">
        <f>IFERROR(IF(VLOOKUP($A226,'Annex 2 Designated EHV charges'!$D:$O,10,FALSE)=0,"",VLOOKUP($A226,'Annex 2 Designated EHV charges'!$D:$O,10,FALSE)),"")</f>
        <v/>
      </c>
      <c r="F226" s="94" t="str">
        <f>IFERROR(IF(VLOOKUP($A226,'Annex 2 Designated EHV charges'!$D:$O,11,FALSE)=0,"",VLOOKUP($A226,'Annex 2 Designated EHV charges'!$D:$O,11,FALSE)),"")</f>
        <v/>
      </c>
      <c r="G226" s="95" t="str">
        <f>IFERROR(IF(VLOOKUP($A226,'Annex 2 Designated EHV charges'!$D:$O,12,FALSE)=0,"",VLOOKUP($A226,'Annex 2 Designated EHV charges'!$D:$O,12,FALSE)),"")</f>
        <v/>
      </c>
      <c r="H226" s="95" t="str">
        <f>IFERROR(IF(VLOOKUP($A226,'Annex 2 Designated EHV charges'!$D:$P,13,FALSE)=0,"",VLOOKUP($A226,'Annex 2 Designated EHV charges'!$D:$P,13,FALSE)),"")</f>
        <v/>
      </c>
      <c r="I226" s="227"/>
    </row>
    <row r="227" spans="1:9" x14ac:dyDescent="0.2">
      <c r="A227" s="92" t="str">
        <f t="array" ref="A227">IFERROR(INDEX('Annex 2 Designated EHV charges'!$D$11:$D$257, MATCH(0, IF(ISBLANK('Annex 2 Designated EHV charges'!$D$11:$D$257),1, COUNTIF(A$4:$A226, 'Annex 2 Designated EHV charges'!$D$11:$D$257)), 0)),"")</f>
        <v/>
      </c>
      <c r="B227" s="91" t="str">
        <f>IF($A227="","",VLOOKUP($A227,'Annex 2 Designated EHV charges'!$D:$O,2,0))</f>
        <v/>
      </c>
      <c r="C227" s="92" t="str">
        <f>IF($A227="","",VLOOKUP($A227,'Annex 2 Designated EHV charges'!$D:$O,3,0))</f>
        <v/>
      </c>
      <c r="D227" s="91" t="str">
        <f>IF($A227="","",VLOOKUP($A227,'Annex 2 Designated EHV charges'!$D:$O,4,0))</f>
        <v/>
      </c>
      <c r="E227" s="93" t="str">
        <f>IFERROR(IF(VLOOKUP($A227,'Annex 2 Designated EHV charges'!$D:$O,10,FALSE)=0,"",VLOOKUP($A227,'Annex 2 Designated EHV charges'!$D:$O,10,FALSE)),"")</f>
        <v/>
      </c>
      <c r="F227" s="94" t="str">
        <f>IFERROR(IF(VLOOKUP($A227,'Annex 2 Designated EHV charges'!$D:$O,11,FALSE)=0,"",VLOOKUP($A227,'Annex 2 Designated EHV charges'!$D:$O,11,FALSE)),"")</f>
        <v/>
      </c>
      <c r="G227" s="95" t="str">
        <f>IFERROR(IF(VLOOKUP($A227,'Annex 2 Designated EHV charges'!$D:$O,12,FALSE)=0,"",VLOOKUP($A227,'Annex 2 Designated EHV charges'!$D:$O,12,FALSE)),"")</f>
        <v/>
      </c>
      <c r="H227" s="95" t="str">
        <f>IFERROR(IF(VLOOKUP($A227,'Annex 2 Designated EHV charges'!$D:$P,13,FALSE)=0,"",VLOOKUP($A227,'Annex 2 Designated EHV charges'!$D:$P,13,FALSE)),"")</f>
        <v/>
      </c>
      <c r="I227" s="227"/>
    </row>
    <row r="228" spans="1:9" x14ac:dyDescent="0.2">
      <c r="A228" s="92" t="str">
        <f t="array" ref="A228">IFERROR(INDEX('Annex 2 Designated EHV charges'!$D$11:$D$257, MATCH(0, IF(ISBLANK('Annex 2 Designated EHV charges'!$D$11:$D$257),1, COUNTIF(A$4:$A227, 'Annex 2 Designated EHV charges'!$D$11:$D$257)), 0)),"")</f>
        <v/>
      </c>
      <c r="B228" s="91" t="str">
        <f>IF($A228="","",VLOOKUP($A228,'Annex 2 Designated EHV charges'!$D:$O,2,0))</f>
        <v/>
      </c>
      <c r="C228" s="92" t="str">
        <f>IF($A228="","",VLOOKUP($A228,'Annex 2 Designated EHV charges'!$D:$O,3,0))</f>
        <v/>
      </c>
      <c r="D228" s="91" t="str">
        <f>IF($A228="","",VLOOKUP($A228,'Annex 2 Designated EHV charges'!$D:$O,4,0))</f>
        <v/>
      </c>
      <c r="E228" s="93" t="str">
        <f>IFERROR(IF(VLOOKUP($A228,'Annex 2 Designated EHV charges'!$D:$O,10,FALSE)=0,"",VLOOKUP($A228,'Annex 2 Designated EHV charges'!$D:$O,10,FALSE)),"")</f>
        <v/>
      </c>
      <c r="F228" s="94" t="str">
        <f>IFERROR(IF(VLOOKUP($A228,'Annex 2 Designated EHV charges'!$D:$O,11,FALSE)=0,"",VLOOKUP($A228,'Annex 2 Designated EHV charges'!$D:$O,11,FALSE)),"")</f>
        <v/>
      </c>
      <c r="G228" s="95" t="str">
        <f>IFERROR(IF(VLOOKUP($A228,'Annex 2 Designated EHV charges'!$D:$O,12,FALSE)=0,"",VLOOKUP($A228,'Annex 2 Designated EHV charges'!$D:$O,12,FALSE)),"")</f>
        <v/>
      </c>
      <c r="H228" s="95" t="str">
        <f>IFERROR(IF(VLOOKUP($A228,'Annex 2 Designated EHV charges'!$D:$P,13,FALSE)=0,"",VLOOKUP($A228,'Annex 2 Designated EHV charges'!$D:$P,13,FALSE)),"")</f>
        <v/>
      </c>
      <c r="I228" s="227"/>
    </row>
    <row r="229" spans="1:9" x14ac:dyDescent="0.2">
      <c r="A229" s="92" t="str">
        <f t="array" ref="A229">IFERROR(INDEX('Annex 2 Designated EHV charges'!$D$11:$D$257, MATCH(0, IF(ISBLANK('Annex 2 Designated EHV charges'!$D$11:$D$257),1, COUNTIF(A$4:$A228, 'Annex 2 Designated EHV charges'!$D$11:$D$257)), 0)),"")</f>
        <v/>
      </c>
      <c r="B229" s="91" t="str">
        <f>IF($A229="","",VLOOKUP($A229,'Annex 2 Designated EHV charges'!$D:$O,2,0))</f>
        <v/>
      </c>
      <c r="C229" s="92" t="str">
        <f>IF($A229="","",VLOOKUP($A229,'Annex 2 Designated EHV charges'!$D:$O,3,0))</f>
        <v/>
      </c>
      <c r="D229" s="91" t="str">
        <f>IF($A229="","",VLOOKUP($A229,'Annex 2 Designated EHV charges'!$D:$O,4,0))</f>
        <v/>
      </c>
      <c r="E229" s="93" t="str">
        <f>IFERROR(IF(VLOOKUP($A229,'Annex 2 Designated EHV charges'!$D:$O,10,FALSE)=0,"",VLOOKUP($A229,'Annex 2 Designated EHV charges'!$D:$O,10,FALSE)),"")</f>
        <v/>
      </c>
      <c r="F229" s="94" t="str">
        <f>IFERROR(IF(VLOOKUP($A229,'Annex 2 Designated EHV charges'!$D:$O,11,FALSE)=0,"",VLOOKUP($A229,'Annex 2 Designated EHV charges'!$D:$O,11,FALSE)),"")</f>
        <v/>
      </c>
      <c r="G229" s="95" t="str">
        <f>IFERROR(IF(VLOOKUP($A229,'Annex 2 Designated EHV charges'!$D:$O,12,FALSE)=0,"",VLOOKUP($A229,'Annex 2 Designated EHV charges'!$D:$O,12,FALSE)),"")</f>
        <v/>
      </c>
      <c r="H229" s="95" t="str">
        <f>IFERROR(IF(VLOOKUP($A229,'Annex 2 Designated EHV charges'!$D:$P,13,FALSE)=0,"",VLOOKUP($A229,'Annex 2 Designated EHV charges'!$D:$P,13,FALSE)),"")</f>
        <v/>
      </c>
      <c r="I229" s="227"/>
    </row>
    <row r="230" spans="1:9" x14ac:dyDescent="0.2">
      <c r="A230" s="92" t="str">
        <f t="array" ref="A230">IFERROR(INDEX('Annex 2 Designated EHV charges'!$D$11:$D$257, MATCH(0, IF(ISBLANK('Annex 2 Designated EHV charges'!$D$11:$D$257),1, COUNTIF(A$4:$A229, 'Annex 2 Designated EHV charges'!$D$11:$D$257)), 0)),"")</f>
        <v/>
      </c>
      <c r="B230" s="91" t="str">
        <f>IF($A230="","",VLOOKUP($A230,'Annex 2 Designated EHV charges'!$D:$O,2,0))</f>
        <v/>
      </c>
      <c r="C230" s="92" t="str">
        <f>IF($A230="","",VLOOKUP($A230,'Annex 2 Designated EHV charges'!$D:$O,3,0))</f>
        <v/>
      </c>
      <c r="D230" s="91" t="str">
        <f>IF($A230="","",VLOOKUP($A230,'Annex 2 Designated EHV charges'!$D:$O,4,0))</f>
        <v/>
      </c>
      <c r="E230" s="93" t="str">
        <f>IFERROR(IF(VLOOKUP($A230,'Annex 2 Designated EHV charges'!$D:$O,10,FALSE)=0,"",VLOOKUP($A230,'Annex 2 Designated EHV charges'!$D:$O,10,FALSE)),"")</f>
        <v/>
      </c>
      <c r="F230" s="94" t="str">
        <f>IFERROR(IF(VLOOKUP($A230,'Annex 2 Designated EHV charges'!$D:$O,11,FALSE)=0,"",VLOOKUP($A230,'Annex 2 Designated EHV charges'!$D:$O,11,FALSE)),"")</f>
        <v/>
      </c>
      <c r="G230" s="95" t="str">
        <f>IFERROR(IF(VLOOKUP($A230,'Annex 2 Designated EHV charges'!$D:$O,12,FALSE)=0,"",VLOOKUP($A230,'Annex 2 Designated EHV charges'!$D:$O,12,FALSE)),"")</f>
        <v/>
      </c>
      <c r="H230" s="95" t="str">
        <f>IFERROR(IF(VLOOKUP($A230,'Annex 2 Designated EHV charges'!$D:$P,13,FALSE)=0,"",VLOOKUP($A230,'Annex 2 Designated EHV charges'!$D:$P,13,FALSE)),"")</f>
        <v/>
      </c>
      <c r="I230" s="227"/>
    </row>
    <row r="231" spans="1:9" x14ac:dyDescent="0.2">
      <c r="A231" s="92" t="str">
        <f t="array" ref="A231">IFERROR(INDEX('Annex 2 Designated EHV charges'!$D$11:$D$257, MATCH(0, IF(ISBLANK('Annex 2 Designated EHV charges'!$D$11:$D$257),1, COUNTIF(A$4:$A230, 'Annex 2 Designated EHV charges'!$D$11:$D$257)), 0)),"")</f>
        <v/>
      </c>
      <c r="B231" s="91" t="str">
        <f>IF($A231="","",VLOOKUP($A231,'Annex 2 Designated EHV charges'!$D:$O,2,0))</f>
        <v/>
      </c>
      <c r="C231" s="92" t="str">
        <f>IF($A231="","",VLOOKUP($A231,'Annex 2 Designated EHV charges'!$D:$O,3,0))</f>
        <v/>
      </c>
      <c r="D231" s="91" t="str">
        <f>IF($A231="","",VLOOKUP($A231,'Annex 2 Designated EHV charges'!$D:$O,4,0))</f>
        <v/>
      </c>
      <c r="E231" s="93" t="str">
        <f>IFERROR(IF(VLOOKUP($A231,'Annex 2 Designated EHV charges'!$D:$O,10,FALSE)=0,"",VLOOKUP($A231,'Annex 2 Designated EHV charges'!$D:$O,10,FALSE)),"")</f>
        <v/>
      </c>
      <c r="F231" s="94" t="str">
        <f>IFERROR(IF(VLOOKUP($A231,'Annex 2 Designated EHV charges'!$D:$O,11,FALSE)=0,"",VLOOKUP($A231,'Annex 2 Designated EHV charges'!$D:$O,11,FALSE)),"")</f>
        <v/>
      </c>
      <c r="G231" s="95" t="str">
        <f>IFERROR(IF(VLOOKUP($A231,'Annex 2 Designated EHV charges'!$D:$O,12,FALSE)=0,"",VLOOKUP($A231,'Annex 2 Designated EHV charges'!$D:$O,12,FALSE)),"")</f>
        <v/>
      </c>
      <c r="H231" s="95" t="str">
        <f>IFERROR(IF(VLOOKUP($A231,'Annex 2 Designated EHV charges'!$D:$P,13,FALSE)=0,"",VLOOKUP($A231,'Annex 2 Designated EHV charges'!$D:$P,13,FALSE)),"")</f>
        <v/>
      </c>
      <c r="I231" s="227"/>
    </row>
    <row r="232" spans="1:9" x14ac:dyDescent="0.2">
      <c r="A232" s="92" t="str">
        <f t="array" ref="A232">IFERROR(INDEX('Annex 2 Designated EHV charges'!$D$11:$D$257, MATCH(0, IF(ISBLANK('Annex 2 Designated EHV charges'!$D$11:$D$257),1, COUNTIF(A$4:$A231, 'Annex 2 Designated EHV charges'!$D$11:$D$257)), 0)),"")</f>
        <v/>
      </c>
      <c r="B232" s="91" t="str">
        <f>IF($A232="","",VLOOKUP($A232,'Annex 2 Designated EHV charges'!$D:$O,2,0))</f>
        <v/>
      </c>
      <c r="C232" s="92" t="str">
        <f>IF($A232="","",VLOOKUP($A232,'Annex 2 Designated EHV charges'!$D:$O,3,0))</f>
        <v/>
      </c>
      <c r="D232" s="91" t="str">
        <f>IF($A232="","",VLOOKUP($A232,'Annex 2 Designated EHV charges'!$D:$O,4,0))</f>
        <v/>
      </c>
      <c r="E232" s="93" t="str">
        <f>IFERROR(IF(VLOOKUP($A232,'Annex 2 Designated EHV charges'!$D:$O,10,FALSE)=0,"",VLOOKUP($A232,'Annex 2 Designated EHV charges'!$D:$O,10,FALSE)),"")</f>
        <v/>
      </c>
      <c r="F232" s="94" t="str">
        <f>IFERROR(IF(VLOOKUP($A232,'Annex 2 Designated EHV charges'!$D:$O,11,FALSE)=0,"",VLOOKUP($A232,'Annex 2 Designated EHV charges'!$D:$O,11,FALSE)),"")</f>
        <v/>
      </c>
      <c r="G232" s="95" t="str">
        <f>IFERROR(IF(VLOOKUP($A232,'Annex 2 Designated EHV charges'!$D:$O,12,FALSE)=0,"",VLOOKUP($A232,'Annex 2 Designated EHV charges'!$D:$O,12,FALSE)),"")</f>
        <v/>
      </c>
      <c r="H232" s="95" t="str">
        <f>IFERROR(IF(VLOOKUP($A232,'Annex 2 Designated EHV charges'!$D:$P,13,FALSE)=0,"",VLOOKUP($A232,'Annex 2 Designated EHV charges'!$D:$P,13,FALSE)),"")</f>
        <v/>
      </c>
      <c r="I232" s="227"/>
    </row>
    <row r="233" spans="1:9" x14ac:dyDescent="0.2">
      <c r="A233" s="92" t="str">
        <f t="array" ref="A233">IFERROR(INDEX('Annex 2 Designated EHV charges'!$D$11:$D$257, MATCH(0, IF(ISBLANK('Annex 2 Designated EHV charges'!$D$11:$D$257),1, COUNTIF(A$4:$A232, 'Annex 2 Designated EHV charges'!$D$11:$D$257)), 0)),"")</f>
        <v/>
      </c>
      <c r="B233" s="91" t="str">
        <f>IF($A233="","",VLOOKUP($A233,'Annex 2 Designated EHV charges'!$D:$O,2,0))</f>
        <v/>
      </c>
      <c r="C233" s="92" t="str">
        <f>IF($A233="","",VLOOKUP($A233,'Annex 2 Designated EHV charges'!$D:$O,3,0))</f>
        <v/>
      </c>
      <c r="D233" s="91" t="str">
        <f>IF($A233="","",VLOOKUP($A233,'Annex 2 Designated EHV charges'!$D:$O,4,0))</f>
        <v/>
      </c>
      <c r="E233" s="93" t="str">
        <f>IFERROR(IF(VLOOKUP($A233,'Annex 2 Designated EHV charges'!$D:$O,10,FALSE)=0,"",VLOOKUP($A233,'Annex 2 Designated EHV charges'!$D:$O,10,FALSE)),"")</f>
        <v/>
      </c>
      <c r="F233" s="94" t="str">
        <f>IFERROR(IF(VLOOKUP($A233,'Annex 2 Designated EHV charges'!$D:$O,11,FALSE)=0,"",VLOOKUP($A233,'Annex 2 Designated EHV charges'!$D:$O,11,FALSE)),"")</f>
        <v/>
      </c>
      <c r="G233" s="95" t="str">
        <f>IFERROR(IF(VLOOKUP($A233,'Annex 2 Designated EHV charges'!$D:$O,12,FALSE)=0,"",VLOOKUP($A233,'Annex 2 Designated EHV charges'!$D:$O,12,FALSE)),"")</f>
        <v/>
      </c>
      <c r="H233" s="95" t="str">
        <f>IFERROR(IF(VLOOKUP($A233,'Annex 2 Designated EHV charges'!$D:$P,13,FALSE)=0,"",VLOOKUP($A233,'Annex 2 Designated EHV charges'!$D:$P,13,FALSE)),"")</f>
        <v/>
      </c>
      <c r="I233" s="227"/>
    </row>
    <row r="234" spans="1:9" x14ac:dyDescent="0.2">
      <c r="A234" s="92" t="str">
        <f t="array" ref="A234">IFERROR(INDEX('Annex 2 Designated EHV charges'!$D$11:$D$257, MATCH(0, IF(ISBLANK('Annex 2 Designated EHV charges'!$D$11:$D$257),1, COUNTIF(A$4:$A233, 'Annex 2 Designated EHV charges'!$D$11:$D$257)), 0)),"")</f>
        <v/>
      </c>
      <c r="B234" s="91" t="str">
        <f>IF($A234="","",VLOOKUP($A234,'Annex 2 Designated EHV charges'!$D:$O,2,0))</f>
        <v/>
      </c>
      <c r="C234" s="92" t="str">
        <f>IF($A234="","",VLOOKUP($A234,'Annex 2 Designated EHV charges'!$D:$O,3,0))</f>
        <v/>
      </c>
      <c r="D234" s="91" t="str">
        <f>IF($A234="","",VLOOKUP($A234,'Annex 2 Designated EHV charges'!$D:$O,4,0))</f>
        <v/>
      </c>
      <c r="E234" s="93" t="str">
        <f>IFERROR(IF(VLOOKUP($A234,'Annex 2 Designated EHV charges'!$D:$O,10,FALSE)=0,"",VLOOKUP($A234,'Annex 2 Designated EHV charges'!$D:$O,10,FALSE)),"")</f>
        <v/>
      </c>
      <c r="F234" s="94" t="str">
        <f>IFERROR(IF(VLOOKUP($A234,'Annex 2 Designated EHV charges'!$D:$O,11,FALSE)=0,"",VLOOKUP($A234,'Annex 2 Designated EHV charges'!$D:$O,11,FALSE)),"")</f>
        <v/>
      </c>
      <c r="G234" s="95" t="str">
        <f>IFERROR(IF(VLOOKUP($A234,'Annex 2 Designated EHV charges'!$D:$O,12,FALSE)=0,"",VLOOKUP($A234,'Annex 2 Designated EHV charges'!$D:$O,12,FALSE)),"")</f>
        <v/>
      </c>
      <c r="H234" s="95" t="str">
        <f>IFERROR(IF(VLOOKUP($A234,'Annex 2 Designated EHV charges'!$D:$P,13,FALSE)=0,"",VLOOKUP($A234,'Annex 2 Designated EHV charges'!$D:$P,13,FALSE)),"")</f>
        <v/>
      </c>
      <c r="I234" s="227"/>
    </row>
    <row r="235" spans="1:9" x14ac:dyDescent="0.2">
      <c r="A235" s="92" t="str">
        <f t="array" ref="A235">IFERROR(INDEX('Annex 2 Designated EHV charges'!$D$11:$D$257, MATCH(0, IF(ISBLANK('Annex 2 Designated EHV charges'!$D$11:$D$257),1, COUNTIF(A$4:$A234, 'Annex 2 Designated EHV charges'!$D$11:$D$257)), 0)),"")</f>
        <v/>
      </c>
      <c r="B235" s="91" t="str">
        <f>IF($A235="","",VLOOKUP($A235,'Annex 2 Designated EHV charges'!$D:$O,2,0))</f>
        <v/>
      </c>
      <c r="C235" s="92" t="str">
        <f>IF($A235="","",VLOOKUP($A235,'Annex 2 Designated EHV charges'!$D:$O,3,0))</f>
        <v/>
      </c>
      <c r="D235" s="91" t="str">
        <f>IF($A235="","",VLOOKUP($A235,'Annex 2 Designated EHV charges'!$D:$O,4,0))</f>
        <v/>
      </c>
      <c r="E235" s="93" t="str">
        <f>IFERROR(IF(VLOOKUP($A235,'Annex 2 Designated EHV charges'!$D:$O,10,FALSE)=0,"",VLOOKUP($A235,'Annex 2 Designated EHV charges'!$D:$O,10,FALSE)),"")</f>
        <v/>
      </c>
      <c r="F235" s="94" t="str">
        <f>IFERROR(IF(VLOOKUP($A235,'Annex 2 Designated EHV charges'!$D:$O,11,FALSE)=0,"",VLOOKUP($A235,'Annex 2 Designated EHV charges'!$D:$O,11,FALSE)),"")</f>
        <v/>
      </c>
      <c r="G235" s="95" t="str">
        <f>IFERROR(IF(VLOOKUP($A235,'Annex 2 Designated EHV charges'!$D:$O,12,FALSE)=0,"",VLOOKUP($A235,'Annex 2 Designated EHV charges'!$D:$O,12,FALSE)),"")</f>
        <v/>
      </c>
      <c r="H235" s="95" t="str">
        <f>IFERROR(IF(VLOOKUP($A235,'Annex 2 Designated EHV charges'!$D:$P,13,FALSE)=0,"",VLOOKUP($A235,'Annex 2 Designated EHV charges'!$D:$P,13,FALSE)),"")</f>
        <v/>
      </c>
      <c r="I235" s="227"/>
    </row>
    <row r="236" spans="1:9" x14ac:dyDescent="0.2">
      <c r="A236" s="92" t="str">
        <f t="array" ref="A236">IFERROR(INDEX('Annex 2 Designated EHV charges'!$D$11:$D$257, MATCH(0, IF(ISBLANK('Annex 2 Designated EHV charges'!$D$11:$D$257),1, COUNTIF(A$4:$A235, 'Annex 2 Designated EHV charges'!$D$11:$D$257)), 0)),"")</f>
        <v/>
      </c>
      <c r="B236" s="91" t="str">
        <f>IF($A236="","",VLOOKUP($A236,'Annex 2 Designated EHV charges'!$D:$O,2,0))</f>
        <v/>
      </c>
      <c r="C236" s="92" t="str">
        <f>IF($A236="","",VLOOKUP($A236,'Annex 2 Designated EHV charges'!$D:$O,3,0))</f>
        <v/>
      </c>
      <c r="D236" s="91" t="str">
        <f>IF($A236="","",VLOOKUP($A236,'Annex 2 Designated EHV charges'!$D:$O,4,0))</f>
        <v/>
      </c>
      <c r="E236" s="93" t="str">
        <f>IFERROR(IF(VLOOKUP($A236,'Annex 2 Designated EHV charges'!$D:$O,10,FALSE)=0,"",VLOOKUP($A236,'Annex 2 Designated EHV charges'!$D:$O,10,FALSE)),"")</f>
        <v/>
      </c>
      <c r="F236" s="94" t="str">
        <f>IFERROR(IF(VLOOKUP($A236,'Annex 2 Designated EHV charges'!$D:$O,11,FALSE)=0,"",VLOOKUP($A236,'Annex 2 Designated EHV charges'!$D:$O,11,FALSE)),"")</f>
        <v/>
      </c>
      <c r="G236" s="95" t="str">
        <f>IFERROR(IF(VLOOKUP($A236,'Annex 2 Designated EHV charges'!$D:$O,12,FALSE)=0,"",VLOOKUP($A236,'Annex 2 Designated EHV charges'!$D:$O,12,FALSE)),"")</f>
        <v/>
      </c>
      <c r="H236" s="95" t="str">
        <f>IFERROR(IF(VLOOKUP($A236,'Annex 2 Designated EHV charges'!$D:$P,13,FALSE)=0,"",VLOOKUP($A236,'Annex 2 Designated EHV charges'!$D:$P,13,FALSE)),"")</f>
        <v/>
      </c>
      <c r="I236" s="227"/>
    </row>
    <row r="237" spans="1:9" x14ac:dyDescent="0.2">
      <c r="A237" s="92" t="str">
        <f t="array" ref="A237">IFERROR(INDEX('Annex 2 Designated EHV charges'!$D$11:$D$257, MATCH(0, IF(ISBLANK('Annex 2 Designated EHV charges'!$D$11:$D$257),1, COUNTIF(A$4:$A236, 'Annex 2 Designated EHV charges'!$D$11:$D$257)), 0)),"")</f>
        <v/>
      </c>
      <c r="B237" s="91" t="str">
        <f>IF($A237="","",VLOOKUP($A237,'Annex 2 Designated EHV charges'!$D:$O,2,0))</f>
        <v/>
      </c>
      <c r="C237" s="92" t="str">
        <f>IF($A237="","",VLOOKUP($A237,'Annex 2 Designated EHV charges'!$D:$O,3,0))</f>
        <v/>
      </c>
      <c r="D237" s="91" t="str">
        <f>IF($A237="","",VLOOKUP($A237,'Annex 2 Designated EHV charges'!$D:$O,4,0))</f>
        <v/>
      </c>
      <c r="E237" s="93" t="str">
        <f>IFERROR(IF(VLOOKUP($A237,'Annex 2 Designated EHV charges'!$D:$O,10,FALSE)=0,"",VLOOKUP($A237,'Annex 2 Designated EHV charges'!$D:$O,10,FALSE)),"")</f>
        <v/>
      </c>
      <c r="F237" s="94" t="str">
        <f>IFERROR(IF(VLOOKUP($A237,'Annex 2 Designated EHV charges'!$D:$O,11,FALSE)=0,"",VLOOKUP($A237,'Annex 2 Designated EHV charges'!$D:$O,11,FALSE)),"")</f>
        <v/>
      </c>
      <c r="G237" s="95" t="str">
        <f>IFERROR(IF(VLOOKUP($A237,'Annex 2 Designated EHV charges'!$D:$O,12,FALSE)=0,"",VLOOKUP($A237,'Annex 2 Designated EHV charges'!$D:$O,12,FALSE)),"")</f>
        <v/>
      </c>
      <c r="H237" s="95" t="str">
        <f>IFERROR(IF(VLOOKUP($A237,'Annex 2 Designated EHV charges'!$D:$P,13,FALSE)=0,"",VLOOKUP($A237,'Annex 2 Designated EHV charges'!$D:$P,13,FALSE)),"")</f>
        <v/>
      </c>
      <c r="I237" s="227"/>
    </row>
    <row r="238" spans="1:9" x14ac:dyDescent="0.2">
      <c r="A238" s="92" t="str">
        <f t="array" ref="A238">IFERROR(INDEX('Annex 2 Designated EHV charges'!$D$11:$D$257, MATCH(0, IF(ISBLANK('Annex 2 Designated EHV charges'!$D$11:$D$257),1, COUNTIF(A$4:$A237, 'Annex 2 Designated EHV charges'!$D$11:$D$257)), 0)),"")</f>
        <v/>
      </c>
      <c r="B238" s="91" t="str">
        <f>IF($A238="","",VLOOKUP($A238,'Annex 2 Designated EHV charges'!$D:$O,2,0))</f>
        <v/>
      </c>
      <c r="C238" s="92" t="str">
        <f>IF($A238="","",VLOOKUP($A238,'Annex 2 Designated EHV charges'!$D:$O,3,0))</f>
        <v/>
      </c>
      <c r="D238" s="91" t="str">
        <f>IF($A238="","",VLOOKUP($A238,'Annex 2 Designated EHV charges'!$D:$O,4,0))</f>
        <v/>
      </c>
      <c r="E238" s="93" t="str">
        <f>IFERROR(IF(VLOOKUP($A238,'Annex 2 Designated EHV charges'!$D:$O,10,FALSE)=0,"",VLOOKUP($A238,'Annex 2 Designated EHV charges'!$D:$O,10,FALSE)),"")</f>
        <v/>
      </c>
      <c r="F238" s="94" t="str">
        <f>IFERROR(IF(VLOOKUP($A238,'Annex 2 Designated EHV charges'!$D:$O,11,FALSE)=0,"",VLOOKUP($A238,'Annex 2 Designated EHV charges'!$D:$O,11,FALSE)),"")</f>
        <v/>
      </c>
      <c r="G238" s="95" t="str">
        <f>IFERROR(IF(VLOOKUP($A238,'Annex 2 Designated EHV charges'!$D:$O,12,FALSE)=0,"",VLOOKUP($A238,'Annex 2 Designated EHV charges'!$D:$O,12,FALSE)),"")</f>
        <v/>
      </c>
      <c r="H238" s="95" t="str">
        <f>IFERROR(IF(VLOOKUP($A238,'Annex 2 Designated EHV charges'!$D:$P,13,FALSE)=0,"",VLOOKUP($A238,'Annex 2 Designated EHV charges'!$D:$P,13,FALSE)),"")</f>
        <v/>
      </c>
      <c r="I238" s="227"/>
    </row>
    <row r="239" spans="1:9" x14ac:dyDescent="0.2">
      <c r="A239" s="92" t="str">
        <f t="array" ref="A239">IFERROR(INDEX('Annex 2 Designated EHV charges'!$D$11:$D$257, MATCH(0, IF(ISBLANK('Annex 2 Designated EHV charges'!$D$11:$D$257),1, COUNTIF(A$4:$A238, 'Annex 2 Designated EHV charges'!$D$11:$D$257)), 0)),"")</f>
        <v/>
      </c>
      <c r="B239" s="91" t="str">
        <f>IF($A239="","",VLOOKUP($A239,'Annex 2 Designated EHV charges'!$D:$O,2,0))</f>
        <v/>
      </c>
      <c r="C239" s="92" t="str">
        <f>IF($A239="","",VLOOKUP($A239,'Annex 2 Designated EHV charges'!$D:$O,3,0))</f>
        <v/>
      </c>
      <c r="D239" s="91" t="str">
        <f>IF($A239="","",VLOOKUP($A239,'Annex 2 Designated EHV charges'!$D:$O,4,0))</f>
        <v/>
      </c>
      <c r="E239" s="93" t="str">
        <f>IFERROR(IF(VLOOKUP($A239,'Annex 2 Designated EHV charges'!$D:$O,10,FALSE)=0,"",VLOOKUP($A239,'Annex 2 Designated EHV charges'!$D:$O,10,FALSE)),"")</f>
        <v/>
      </c>
      <c r="F239" s="94" t="str">
        <f>IFERROR(IF(VLOOKUP($A239,'Annex 2 Designated EHV charges'!$D:$O,11,FALSE)=0,"",VLOOKUP($A239,'Annex 2 Designated EHV charges'!$D:$O,11,FALSE)),"")</f>
        <v/>
      </c>
      <c r="G239" s="95" t="str">
        <f>IFERROR(IF(VLOOKUP($A239,'Annex 2 Designated EHV charges'!$D:$O,12,FALSE)=0,"",VLOOKUP($A239,'Annex 2 Designated EHV charges'!$D:$O,12,FALSE)),"")</f>
        <v/>
      </c>
      <c r="H239" s="95" t="str">
        <f>IFERROR(IF(VLOOKUP($A239,'Annex 2 Designated EHV charges'!$D:$P,13,FALSE)=0,"",VLOOKUP($A239,'Annex 2 Designated EHV charges'!$D:$P,13,FALSE)),"")</f>
        <v/>
      </c>
      <c r="I239" s="227"/>
    </row>
    <row r="240" spans="1:9" x14ac:dyDescent="0.2">
      <c r="A240" s="92" t="str">
        <f t="array" ref="A240">IFERROR(INDEX('Annex 2 Designated EHV charges'!$D$11:$D$257, MATCH(0, IF(ISBLANK('Annex 2 Designated EHV charges'!$D$11:$D$257),1, COUNTIF(A$4:$A239, 'Annex 2 Designated EHV charges'!$D$11:$D$257)), 0)),"")</f>
        <v/>
      </c>
      <c r="B240" s="91" t="str">
        <f>IF($A240="","",VLOOKUP($A240,'Annex 2 Designated EHV charges'!$D:$O,2,0))</f>
        <v/>
      </c>
      <c r="C240" s="92" t="str">
        <f>IF($A240="","",VLOOKUP($A240,'Annex 2 Designated EHV charges'!$D:$O,3,0))</f>
        <v/>
      </c>
      <c r="D240" s="91" t="str">
        <f>IF($A240="","",VLOOKUP($A240,'Annex 2 Designated EHV charges'!$D:$O,4,0))</f>
        <v/>
      </c>
      <c r="E240" s="93" t="str">
        <f>IFERROR(IF(VLOOKUP($A240,'Annex 2 Designated EHV charges'!$D:$O,10,FALSE)=0,"",VLOOKUP($A240,'Annex 2 Designated EHV charges'!$D:$O,10,FALSE)),"")</f>
        <v/>
      </c>
      <c r="F240" s="94" t="str">
        <f>IFERROR(IF(VLOOKUP($A240,'Annex 2 Designated EHV charges'!$D:$O,11,FALSE)=0,"",VLOOKUP($A240,'Annex 2 Designated EHV charges'!$D:$O,11,FALSE)),"")</f>
        <v/>
      </c>
      <c r="G240" s="95" t="str">
        <f>IFERROR(IF(VLOOKUP($A240,'Annex 2 Designated EHV charges'!$D:$O,12,FALSE)=0,"",VLOOKUP($A240,'Annex 2 Designated EHV charges'!$D:$O,12,FALSE)),"")</f>
        <v/>
      </c>
      <c r="H240" s="95" t="str">
        <f>IFERROR(IF(VLOOKUP($A240,'Annex 2 Designated EHV charges'!$D:$P,13,FALSE)=0,"",VLOOKUP($A240,'Annex 2 Designated EHV charges'!$D:$P,13,FALSE)),"")</f>
        <v/>
      </c>
      <c r="I240" s="227"/>
    </row>
    <row r="241" spans="1:9" x14ac:dyDescent="0.2">
      <c r="A241" s="92" t="str">
        <f t="array" ref="A241">IFERROR(INDEX('Annex 2 Designated EHV charges'!$D$11:$D$257, MATCH(0, IF(ISBLANK('Annex 2 Designated EHV charges'!$D$11:$D$257),1, COUNTIF(A$4:$A240, 'Annex 2 Designated EHV charges'!$D$11:$D$257)), 0)),"")</f>
        <v/>
      </c>
      <c r="B241" s="91" t="str">
        <f>IF($A241="","",VLOOKUP($A241,'Annex 2 Designated EHV charges'!$D:$O,2,0))</f>
        <v/>
      </c>
      <c r="C241" s="92" t="str">
        <f>IF($A241="","",VLOOKUP($A241,'Annex 2 Designated EHV charges'!$D:$O,3,0))</f>
        <v/>
      </c>
      <c r="D241" s="91" t="str">
        <f>IF($A241="","",VLOOKUP($A241,'Annex 2 Designated EHV charges'!$D:$O,4,0))</f>
        <v/>
      </c>
      <c r="E241" s="93" t="str">
        <f>IFERROR(IF(VLOOKUP($A241,'Annex 2 Designated EHV charges'!$D:$O,10,FALSE)=0,"",VLOOKUP($A241,'Annex 2 Designated EHV charges'!$D:$O,10,FALSE)),"")</f>
        <v/>
      </c>
      <c r="F241" s="94" t="str">
        <f>IFERROR(IF(VLOOKUP($A241,'Annex 2 Designated EHV charges'!$D:$O,11,FALSE)=0,"",VLOOKUP($A241,'Annex 2 Designated EHV charges'!$D:$O,11,FALSE)),"")</f>
        <v/>
      </c>
      <c r="G241" s="95" t="str">
        <f>IFERROR(IF(VLOOKUP($A241,'Annex 2 Designated EHV charges'!$D:$O,12,FALSE)=0,"",VLOOKUP($A241,'Annex 2 Designated EHV charges'!$D:$O,12,FALSE)),"")</f>
        <v/>
      </c>
      <c r="H241" s="95" t="str">
        <f>IFERROR(IF(VLOOKUP($A241,'Annex 2 Designated EHV charges'!$D:$P,13,FALSE)=0,"",VLOOKUP($A241,'Annex 2 Designated EHV charges'!$D:$P,13,FALSE)),"")</f>
        <v/>
      </c>
      <c r="I241" s="227"/>
    </row>
    <row r="242" spans="1:9" x14ac:dyDescent="0.2">
      <c r="A242" s="92" t="str">
        <f t="array" ref="A242">IFERROR(INDEX('Annex 2 Designated EHV charges'!$D$11:$D$257, MATCH(0, IF(ISBLANK('Annex 2 Designated EHV charges'!$D$11:$D$257),1, COUNTIF(A$4:$A241, 'Annex 2 Designated EHV charges'!$D$11:$D$257)), 0)),"")</f>
        <v/>
      </c>
      <c r="B242" s="91" t="str">
        <f>IF($A242="","",VLOOKUP($A242,'Annex 2 Designated EHV charges'!$D:$O,2,0))</f>
        <v/>
      </c>
      <c r="C242" s="92" t="str">
        <f>IF($A242="","",VLOOKUP($A242,'Annex 2 Designated EHV charges'!$D:$O,3,0))</f>
        <v/>
      </c>
      <c r="D242" s="91" t="str">
        <f>IF($A242="","",VLOOKUP($A242,'Annex 2 Designated EHV charges'!$D:$O,4,0))</f>
        <v/>
      </c>
      <c r="E242" s="93" t="str">
        <f>IFERROR(IF(VLOOKUP($A242,'Annex 2 Designated EHV charges'!$D:$O,10,FALSE)=0,"",VLOOKUP($A242,'Annex 2 Designated EHV charges'!$D:$O,10,FALSE)),"")</f>
        <v/>
      </c>
      <c r="F242" s="94" t="str">
        <f>IFERROR(IF(VLOOKUP($A242,'Annex 2 Designated EHV charges'!$D:$O,11,FALSE)=0,"",VLOOKUP($A242,'Annex 2 Designated EHV charges'!$D:$O,11,FALSE)),"")</f>
        <v/>
      </c>
      <c r="G242" s="95" t="str">
        <f>IFERROR(IF(VLOOKUP($A242,'Annex 2 Designated EHV charges'!$D:$O,12,FALSE)=0,"",VLOOKUP($A242,'Annex 2 Designated EHV charges'!$D:$O,12,FALSE)),"")</f>
        <v/>
      </c>
      <c r="H242" s="95" t="str">
        <f>IFERROR(IF(VLOOKUP($A242,'Annex 2 Designated EHV charges'!$D:$P,13,FALSE)=0,"",VLOOKUP($A242,'Annex 2 Designated EHV charges'!$D:$P,13,FALSE)),"")</f>
        <v/>
      </c>
      <c r="I242" s="227"/>
    </row>
    <row r="243" spans="1:9" x14ac:dyDescent="0.2">
      <c r="A243" s="92" t="str">
        <f t="array" ref="A243">IFERROR(INDEX('Annex 2 Designated EHV charges'!$D$11:$D$257, MATCH(0, IF(ISBLANK('Annex 2 Designated EHV charges'!$D$11:$D$257),1, COUNTIF(A$4:$A242, 'Annex 2 Designated EHV charges'!$D$11:$D$257)), 0)),"")</f>
        <v/>
      </c>
      <c r="B243" s="91" t="str">
        <f>IF($A243="","",VLOOKUP($A243,'Annex 2 Designated EHV charges'!$D:$O,2,0))</f>
        <v/>
      </c>
      <c r="C243" s="92" t="str">
        <f>IF($A243="","",VLOOKUP($A243,'Annex 2 Designated EHV charges'!$D:$O,3,0))</f>
        <v/>
      </c>
      <c r="D243" s="91" t="str">
        <f>IF($A243="","",VLOOKUP($A243,'Annex 2 Designated EHV charges'!$D:$O,4,0))</f>
        <v/>
      </c>
      <c r="E243" s="93" t="str">
        <f>IFERROR(IF(VLOOKUP($A243,'Annex 2 Designated EHV charges'!$D:$O,10,FALSE)=0,"",VLOOKUP($A243,'Annex 2 Designated EHV charges'!$D:$O,10,FALSE)),"")</f>
        <v/>
      </c>
      <c r="F243" s="94" t="str">
        <f>IFERROR(IF(VLOOKUP($A243,'Annex 2 Designated EHV charges'!$D:$O,11,FALSE)=0,"",VLOOKUP($A243,'Annex 2 Designated EHV charges'!$D:$O,11,FALSE)),"")</f>
        <v/>
      </c>
      <c r="G243" s="95" t="str">
        <f>IFERROR(IF(VLOOKUP($A243,'Annex 2 Designated EHV charges'!$D:$O,12,FALSE)=0,"",VLOOKUP($A243,'Annex 2 Designated EHV charges'!$D:$O,12,FALSE)),"")</f>
        <v/>
      </c>
      <c r="H243" s="95" t="str">
        <f>IFERROR(IF(VLOOKUP($A243,'Annex 2 Designated EHV charges'!$D:$P,13,FALSE)=0,"",VLOOKUP($A243,'Annex 2 Designated EHV charges'!$D:$P,13,FALSE)),"")</f>
        <v/>
      </c>
      <c r="I243" s="227"/>
    </row>
    <row r="244" spans="1:9" x14ac:dyDescent="0.2">
      <c r="A244" s="92" t="str">
        <f t="array" ref="A244">IFERROR(INDEX('Annex 2 Designated EHV charges'!$D$11:$D$257, MATCH(0, IF(ISBLANK('Annex 2 Designated EHV charges'!$D$11:$D$257),1, COUNTIF(A$4:$A243, 'Annex 2 Designated EHV charges'!$D$11:$D$257)), 0)),"")</f>
        <v/>
      </c>
      <c r="B244" s="91" t="str">
        <f>IF($A244="","",VLOOKUP($A244,'Annex 2 Designated EHV charges'!$D:$O,2,0))</f>
        <v/>
      </c>
      <c r="C244" s="92" t="str">
        <f>IF($A244="","",VLOOKUP($A244,'Annex 2 Designated EHV charges'!$D:$O,3,0))</f>
        <v/>
      </c>
      <c r="D244" s="91" t="str">
        <f>IF($A244="","",VLOOKUP($A244,'Annex 2 Designated EHV charges'!$D:$O,4,0))</f>
        <v/>
      </c>
      <c r="E244" s="93" t="str">
        <f>IFERROR(IF(VLOOKUP($A244,'Annex 2 Designated EHV charges'!$D:$O,10,FALSE)=0,"",VLOOKUP($A244,'Annex 2 Designated EHV charges'!$D:$O,10,FALSE)),"")</f>
        <v/>
      </c>
      <c r="F244" s="94" t="str">
        <f>IFERROR(IF(VLOOKUP($A244,'Annex 2 Designated EHV charges'!$D:$O,11,FALSE)=0,"",VLOOKUP($A244,'Annex 2 Designated EHV charges'!$D:$O,11,FALSE)),"")</f>
        <v/>
      </c>
      <c r="G244" s="95" t="str">
        <f>IFERROR(IF(VLOOKUP($A244,'Annex 2 Designated EHV charges'!$D:$O,12,FALSE)=0,"",VLOOKUP($A244,'Annex 2 Designated EHV charges'!$D:$O,12,FALSE)),"")</f>
        <v/>
      </c>
      <c r="H244" s="95" t="str">
        <f>IFERROR(IF(VLOOKUP($A244,'Annex 2 Designated EHV charges'!$D:$P,13,FALSE)=0,"",VLOOKUP($A244,'Annex 2 Designated EHV charges'!$D:$P,13,FALSE)),"")</f>
        <v/>
      </c>
      <c r="I244" s="227"/>
    </row>
    <row r="245" spans="1:9" x14ac:dyDescent="0.2">
      <c r="A245" s="92" t="str">
        <f t="array" ref="A245">IFERROR(INDEX('Annex 2 Designated EHV charges'!$D$11:$D$257, MATCH(0, IF(ISBLANK('Annex 2 Designated EHV charges'!$D$11:$D$257),1, COUNTIF(A$4:$A244, 'Annex 2 Designated EHV charges'!$D$11:$D$257)), 0)),"")</f>
        <v/>
      </c>
      <c r="B245" s="91" t="str">
        <f>IF($A245="","",VLOOKUP($A245,'Annex 2 Designated EHV charges'!$D:$O,2,0))</f>
        <v/>
      </c>
      <c r="C245" s="92" t="str">
        <f>IF($A245="","",VLOOKUP($A245,'Annex 2 Designated EHV charges'!$D:$O,3,0))</f>
        <v/>
      </c>
      <c r="D245" s="91" t="str">
        <f>IF($A245="","",VLOOKUP($A245,'Annex 2 Designated EHV charges'!$D:$O,4,0))</f>
        <v/>
      </c>
      <c r="E245" s="93" t="str">
        <f>IFERROR(IF(VLOOKUP($A245,'Annex 2 Designated EHV charges'!$D:$O,10,FALSE)=0,"",VLOOKUP($A245,'Annex 2 Designated EHV charges'!$D:$O,10,FALSE)),"")</f>
        <v/>
      </c>
      <c r="F245" s="94" t="str">
        <f>IFERROR(IF(VLOOKUP($A245,'Annex 2 Designated EHV charges'!$D:$O,11,FALSE)=0,"",VLOOKUP($A245,'Annex 2 Designated EHV charges'!$D:$O,11,FALSE)),"")</f>
        <v/>
      </c>
      <c r="G245" s="95" t="str">
        <f>IFERROR(IF(VLOOKUP($A245,'Annex 2 Designated EHV charges'!$D:$O,12,FALSE)=0,"",VLOOKUP($A245,'Annex 2 Designated EHV charges'!$D:$O,12,FALSE)),"")</f>
        <v/>
      </c>
      <c r="H245" s="95" t="str">
        <f>IFERROR(IF(VLOOKUP($A245,'Annex 2 Designated EHV charges'!$D:$P,13,FALSE)=0,"",VLOOKUP($A245,'Annex 2 Designated EHV charges'!$D:$P,13,FALSE)),"")</f>
        <v/>
      </c>
      <c r="I245" s="227"/>
    </row>
    <row r="246" spans="1:9" x14ac:dyDescent="0.2">
      <c r="A246" s="92" t="str">
        <f t="array" ref="A246">IFERROR(INDEX('Annex 2 Designated EHV charges'!$D$11:$D$257, MATCH(0, IF(ISBLANK('Annex 2 Designated EHV charges'!$D$11:$D$257),1, COUNTIF(A$4:$A245, 'Annex 2 Designated EHV charges'!$D$11:$D$257)), 0)),"")</f>
        <v/>
      </c>
      <c r="B246" s="91" t="str">
        <f>IF($A246="","",VLOOKUP($A246,'Annex 2 Designated EHV charges'!$D:$O,2,0))</f>
        <v/>
      </c>
      <c r="C246" s="92" t="str">
        <f>IF($A246="","",VLOOKUP($A246,'Annex 2 Designated EHV charges'!$D:$O,3,0))</f>
        <v/>
      </c>
      <c r="D246" s="91" t="str">
        <f>IF($A246="","",VLOOKUP($A246,'Annex 2 Designated EHV charges'!$D:$O,4,0))</f>
        <v/>
      </c>
      <c r="E246" s="93" t="str">
        <f>IFERROR(IF(VLOOKUP($A246,'Annex 2 Designated EHV charges'!$D:$O,10,FALSE)=0,"",VLOOKUP($A246,'Annex 2 Designated EHV charges'!$D:$O,10,FALSE)),"")</f>
        <v/>
      </c>
      <c r="F246" s="94" t="str">
        <f>IFERROR(IF(VLOOKUP($A246,'Annex 2 Designated EHV charges'!$D:$O,11,FALSE)=0,"",VLOOKUP($A246,'Annex 2 Designated EHV charges'!$D:$O,11,FALSE)),"")</f>
        <v/>
      </c>
      <c r="G246" s="95" t="str">
        <f>IFERROR(IF(VLOOKUP($A246,'Annex 2 Designated EHV charges'!$D:$O,12,FALSE)=0,"",VLOOKUP($A246,'Annex 2 Designated EHV charges'!$D:$O,12,FALSE)),"")</f>
        <v/>
      </c>
      <c r="H246" s="95" t="str">
        <f>IFERROR(IF(VLOOKUP($A246,'Annex 2 Designated EHV charges'!$D:$P,13,FALSE)=0,"",VLOOKUP($A246,'Annex 2 Designated EHV charges'!$D:$P,13,FALSE)),"")</f>
        <v/>
      </c>
      <c r="I246" s="227"/>
    </row>
    <row r="247" spans="1:9" x14ac:dyDescent="0.2">
      <c r="A247" s="92" t="str">
        <f t="array" ref="A247">IFERROR(INDEX('Annex 2 Designated EHV charges'!$D$11:$D$257, MATCH(0, IF(ISBLANK('Annex 2 Designated EHV charges'!$D$11:$D$257),1, COUNTIF(A$4:$A246, 'Annex 2 Designated EHV charges'!$D$11:$D$257)), 0)),"")</f>
        <v/>
      </c>
      <c r="B247" s="91" t="str">
        <f>IF($A247="","",VLOOKUP($A247,'Annex 2 Designated EHV charges'!$D:$O,2,0))</f>
        <v/>
      </c>
      <c r="C247" s="92" t="str">
        <f>IF($A247="","",VLOOKUP($A247,'Annex 2 Designated EHV charges'!$D:$O,3,0))</f>
        <v/>
      </c>
      <c r="D247" s="91" t="str">
        <f>IF($A247="","",VLOOKUP($A247,'Annex 2 Designated EHV charges'!$D:$O,4,0))</f>
        <v/>
      </c>
      <c r="E247" s="93" t="str">
        <f>IFERROR(IF(VLOOKUP($A247,'Annex 2 Designated EHV charges'!$D:$O,10,FALSE)=0,"",VLOOKUP($A247,'Annex 2 Designated EHV charges'!$D:$O,10,FALSE)),"")</f>
        <v/>
      </c>
      <c r="F247" s="94" t="str">
        <f>IFERROR(IF(VLOOKUP($A247,'Annex 2 Designated EHV charges'!$D:$O,11,FALSE)=0,"",VLOOKUP($A247,'Annex 2 Designated EHV charges'!$D:$O,11,FALSE)),"")</f>
        <v/>
      </c>
      <c r="G247" s="95" t="str">
        <f>IFERROR(IF(VLOOKUP($A247,'Annex 2 Designated EHV charges'!$D:$O,12,FALSE)=0,"",VLOOKUP($A247,'Annex 2 Designated EHV charges'!$D:$O,12,FALSE)),"")</f>
        <v/>
      </c>
      <c r="H247" s="95" t="str">
        <f>IFERROR(IF(VLOOKUP($A247,'Annex 2 Designated EHV charges'!$D:$P,13,FALSE)=0,"",VLOOKUP($A247,'Annex 2 Designated EHV charges'!$D:$P,13,FALSE)),"")</f>
        <v/>
      </c>
      <c r="I247" s="227"/>
    </row>
    <row r="248" spans="1:9" x14ac:dyDescent="0.2">
      <c r="A248" s="92" t="str">
        <f t="array" ref="A248">IFERROR(INDEX('Annex 2 Designated EHV charges'!$D$11:$D$257, MATCH(0, IF(ISBLANK('Annex 2 Designated EHV charges'!$D$11:$D$257),1, COUNTIF(A$4:$A247, 'Annex 2 Designated EHV charges'!$D$11:$D$257)), 0)),"")</f>
        <v/>
      </c>
      <c r="B248" s="91" t="str">
        <f>IF($A248="","",VLOOKUP($A248,'Annex 2 Designated EHV charges'!$D:$O,2,0))</f>
        <v/>
      </c>
      <c r="C248" s="92" t="str">
        <f>IF($A248="","",VLOOKUP($A248,'Annex 2 Designated EHV charges'!$D:$O,3,0))</f>
        <v/>
      </c>
      <c r="D248" s="91" t="str">
        <f>IF($A248="","",VLOOKUP($A248,'Annex 2 Designated EHV charges'!$D:$O,4,0))</f>
        <v/>
      </c>
      <c r="E248" s="93" t="str">
        <f>IFERROR(IF(VLOOKUP($A248,'Annex 2 Designated EHV charges'!$D:$O,10,FALSE)=0,"",VLOOKUP($A248,'Annex 2 Designated EHV charges'!$D:$O,10,FALSE)),"")</f>
        <v/>
      </c>
      <c r="F248" s="94" t="str">
        <f>IFERROR(IF(VLOOKUP($A248,'Annex 2 Designated EHV charges'!$D:$O,11,FALSE)=0,"",VLOOKUP($A248,'Annex 2 Designated EHV charges'!$D:$O,11,FALSE)),"")</f>
        <v/>
      </c>
      <c r="G248" s="95" t="str">
        <f>IFERROR(IF(VLOOKUP($A248,'Annex 2 Designated EHV charges'!$D:$O,12,FALSE)=0,"",VLOOKUP($A248,'Annex 2 Designated EHV charges'!$D:$O,12,FALSE)),"")</f>
        <v/>
      </c>
      <c r="H248" s="95" t="str">
        <f>IFERROR(IF(VLOOKUP($A248,'Annex 2 Designated EHV charges'!$D:$P,13,FALSE)=0,"",VLOOKUP($A248,'Annex 2 Designated EHV charges'!$D:$P,13,FALSE)),"")</f>
        <v/>
      </c>
      <c r="I248" s="227"/>
    </row>
    <row r="249" spans="1:9" x14ac:dyDescent="0.2">
      <c r="A249" s="92" t="str">
        <f t="array" ref="A249">IFERROR(INDEX('Annex 2 Designated EHV charges'!$D$11:$D$257, MATCH(0, IF(ISBLANK('Annex 2 Designated EHV charges'!$D$11:$D$257),1, COUNTIF(A$4:$A248, 'Annex 2 Designated EHV charges'!$D$11:$D$257)), 0)),"")</f>
        <v/>
      </c>
      <c r="B249" s="91" t="str">
        <f>IF($A249="","",VLOOKUP($A249,'Annex 2 Designated EHV charges'!$D:$O,2,0))</f>
        <v/>
      </c>
      <c r="C249" s="92" t="str">
        <f>IF($A249="","",VLOOKUP($A249,'Annex 2 Designated EHV charges'!$D:$O,3,0))</f>
        <v/>
      </c>
      <c r="D249" s="91" t="str">
        <f>IF($A249="","",VLOOKUP($A249,'Annex 2 Designated EHV charges'!$D:$O,4,0))</f>
        <v/>
      </c>
      <c r="E249" s="93" t="str">
        <f>IFERROR(IF(VLOOKUP($A249,'Annex 2 Designated EHV charges'!$D:$O,10,FALSE)=0,"",VLOOKUP($A249,'Annex 2 Designated EHV charges'!$D:$O,10,FALSE)),"")</f>
        <v/>
      </c>
      <c r="F249" s="94" t="str">
        <f>IFERROR(IF(VLOOKUP($A249,'Annex 2 Designated EHV charges'!$D:$O,11,FALSE)=0,"",VLOOKUP($A249,'Annex 2 Designated EHV charges'!$D:$O,11,FALSE)),"")</f>
        <v/>
      </c>
      <c r="G249" s="95" t="str">
        <f>IFERROR(IF(VLOOKUP($A249,'Annex 2 Designated EHV charges'!$D:$O,12,FALSE)=0,"",VLOOKUP($A249,'Annex 2 Designated EHV charges'!$D:$O,12,FALSE)),"")</f>
        <v/>
      </c>
      <c r="H249" s="95" t="str">
        <f>IFERROR(IF(VLOOKUP($A249,'Annex 2 Designated EHV charges'!$D:$P,13,FALSE)=0,"",VLOOKUP($A249,'Annex 2 Designated EHV charges'!$D:$P,13,FALSE)),"")</f>
        <v/>
      </c>
      <c r="I249" s="227"/>
    </row>
    <row r="250" spans="1:9" x14ac:dyDescent="0.2">
      <c r="A250" s="92" t="str">
        <f t="array" ref="A250">IFERROR(INDEX('Annex 2 Designated EHV charges'!$D$11:$D$257, MATCH(0, IF(ISBLANK('Annex 2 Designated EHV charges'!$D$11:$D$257),1, COUNTIF(A$4:$A249, 'Annex 2 Designated EHV charges'!$D$11:$D$257)), 0)),"")</f>
        <v/>
      </c>
      <c r="B250" s="91" t="str">
        <f>IF($A250="","",VLOOKUP($A250,'Annex 2 Designated EHV charges'!$D:$O,2,0))</f>
        <v/>
      </c>
      <c r="C250" s="92" t="str">
        <f>IF($A250="","",VLOOKUP($A250,'Annex 2 Designated EHV charges'!$D:$O,3,0))</f>
        <v/>
      </c>
      <c r="D250" s="91" t="str">
        <f>IF($A250="","",VLOOKUP($A250,'Annex 2 Designated EHV charges'!$D:$O,4,0))</f>
        <v/>
      </c>
      <c r="E250" s="93" t="str">
        <f>IFERROR(IF(VLOOKUP($A250,'Annex 2 Designated EHV charges'!$D:$O,10,FALSE)=0,"",VLOOKUP($A250,'Annex 2 Designated EHV charges'!$D:$O,10,FALSE)),"")</f>
        <v/>
      </c>
      <c r="F250" s="94" t="str">
        <f>IFERROR(IF(VLOOKUP($A250,'Annex 2 Designated EHV charges'!$D:$O,11,FALSE)=0,"",VLOOKUP($A250,'Annex 2 Designated EHV charges'!$D:$O,11,FALSE)),"")</f>
        <v/>
      </c>
      <c r="G250" s="95" t="str">
        <f>IFERROR(IF(VLOOKUP($A250,'Annex 2 Designated EHV charges'!$D:$O,12,FALSE)=0,"",VLOOKUP($A250,'Annex 2 Designated EHV charges'!$D:$O,12,FALSE)),"")</f>
        <v/>
      </c>
      <c r="H250" s="95" t="str">
        <f>IFERROR(IF(VLOOKUP($A250,'Annex 2 Designated EHV charges'!$D:$P,13,FALSE)=0,"",VLOOKUP($A250,'Annex 2 Designated EHV charges'!$D:$P,13,FALSE)),"")</f>
        <v/>
      </c>
      <c r="I250" s="227"/>
    </row>
    <row r="251" spans="1:9" x14ac:dyDescent="0.2">
      <c r="A251" s="92" t="str">
        <f t="array" ref="A251">IFERROR(INDEX('Annex 2 Designated EHV charges'!$D$11:$D$257, MATCH(0, IF(ISBLANK('Annex 2 Designated EHV charges'!$D$11:$D$257),1, COUNTIF(A$4:$A250, 'Annex 2 Designated EHV charges'!$D$11:$D$257)), 0)),"")</f>
        <v/>
      </c>
      <c r="B251" s="91" t="str">
        <f>IF($A251="","",VLOOKUP($A251,'Annex 2 Designated EHV charges'!$D:$O,2,0))</f>
        <v/>
      </c>
      <c r="C251" s="92" t="str">
        <f>IF($A251="","",VLOOKUP($A251,'Annex 2 Designated EHV charges'!$D:$O,3,0))</f>
        <v/>
      </c>
      <c r="D251" s="91" t="str">
        <f>IF($A251="","",VLOOKUP($A251,'Annex 2 Designated EHV charges'!$D:$O,4,0))</f>
        <v/>
      </c>
      <c r="E251" s="93" t="str">
        <f>IFERROR(IF(VLOOKUP($A251,'Annex 2 Designated EHV charges'!$D:$O,10,FALSE)=0,"",VLOOKUP($A251,'Annex 2 Designated EHV charges'!$D:$O,10,FALSE)),"")</f>
        <v/>
      </c>
      <c r="F251" s="94" t="str">
        <f>IFERROR(IF(VLOOKUP($A251,'Annex 2 Designated EHV charges'!$D:$O,11,FALSE)=0,"",VLOOKUP($A251,'Annex 2 Designated EHV charges'!$D:$O,11,FALSE)),"")</f>
        <v/>
      </c>
      <c r="G251" s="95" t="str">
        <f>IFERROR(IF(VLOOKUP($A251,'Annex 2 Designated EHV charges'!$D:$O,12,FALSE)=0,"",VLOOKUP($A251,'Annex 2 Designated EHV charges'!$D:$O,12,FALSE)),"")</f>
        <v/>
      </c>
      <c r="H251" s="95" t="str">
        <f>IFERROR(IF(VLOOKUP($A251,'Annex 2 Designated EHV charges'!$D:$P,13,FALSE)=0,"",VLOOKUP($A251,'Annex 2 Designated EHV charges'!$D:$P,13,FALSE)),"")</f>
        <v/>
      </c>
      <c r="I251" s="227"/>
    </row>
    <row r="252" spans="1:9" x14ac:dyDescent="0.2">
      <c r="A252" s="92" t="str">
        <f t="array" ref="A252">IFERROR(INDEX('Annex 2 Designated EHV charges'!$D$11:$D$257, MATCH(0, IF(ISBLANK('Annex 2 Designated EHV charges'!$D$11:$D$257),1, COUNTIF(A$4:$A251, 'Annex 2 Designated EHV charges'!$D$11:$D$257)), 0)),"")</f>
        <v/>
      </c>
      <c r="B252" s="91" t="str">
        <f>IF($A252="","",VLOOKUP($A252,'Annex 2 Designated EHV charges'!$D:$O,2,0))</f>
        <v/>
      </c>
      <c r="C252" s="92" t="str">
        <f>IF($A252="","",VLOOKUP($A252,'Annex 2 Designated EHV charges'!$D:$O,3,0))</f>
        <v/>
      </c>
      <c r="D252" s="91" t="str">
        <f>IF($A252="","",VLOOKUP($A252,'Annex 2 Designated EHV charges'!$D:$O,4,0))</f>
        <v/>
      </c>
      <c r="E252" s="93" t="str">
        <f>IFERROR(IF(VLOOKUP($A252,'Annex 2 Designated EHV charges'!$D:$O,10,FALSE)=0,"",VLOOKUP($A252,'Annex 2 Designated EHV charges'!$D:$O,10,FALSE)),"")</f>
        <v/>
      </c>
      <c r="F252" s="94" t="str">
        <f>IFERROR(IF(VLOOKUP($A252,'Annex 2 Designated EHV charges'!$D:$O,11,FALSE)=0,"",VLOOKUP($A252,'Annex 2 Designated EHV charges'!$D:$O,11,FALSE)),"")</f>
        <v/>
      </c>
      <c r="G252" s="95" t="str">
        <f>IFERROR(IF(VLOOKUP($A252,'Annex 2 Designated EHV charges'!$D:$O,12,FALSE)=0,"",VLOOKUP($A252,'Annex 2 Designated EHV charges'!$D:$O,12,FALSE)),"")</f>
        <v/>
      </c>
      <c r="H252" s="95" t="str">
        <f>IFERROR(IF(VLOOKUP($A252,'Annex 2 Designated EHV charges'!$D:$P,13,FALSE)=0,"",VLOOKUP($A252,'Annex 2 Designated EHV charges'!$D:$P,13,FALSE)),"")</f>
        <v/>
      </c>
      <c r="I252" s="227"/>
    </row>
    <row r="253" spans="1:9" x14ac:dyDescent="0.2">
      <c r="A253" s="92" t="str">
        <f t="array" ref="A253">IFERROR(INDEX('Annex 2 Designated EHV charges'!$D$11:$D$257, MATCH(0, IF(ISBLANK('Annex 2 Designated EHV charges'!$D$11:$D$257),1, COUNTIF(A$4:$A252, 'Annex 2 Designated EHV charges'!$D$11:$D$257)), 0)),"")</f>
        <v/>
      </c>
      <c r="B253" s="91" t="str">
        <f>IF($A253="","",VLOOKUP($A253,'Annex 2 Designated EHV charges'!$D:$O,2,0))</f>
        <v/>
      </c>
      <c r="C253" s="92" t="str">
        <f>IF($A253="","",VLOOKUP($A253,'Annex 2 Designated EHV charges'!$D:$O,3,0))</f>
        <v/>
      </c>
      <c r="D253" s="91" t="str">
        <f>IF($A253="","",VLOOKUP($A253,'Annex 2 Designated EHV charges'!$D:$O,4,0))</f>
        <v/>
      </c>
      <c r="E253" s="93" t="str">
        <f>IFERROR(IF(VLOOKUP($A253,'Annex 2 Designated EHV charges'!$D:$O,10,FALSE)=0,"",VLOOKUP($A253,'Annex 2 Designated EHV charges'!$D:$O,10,FALSE)),"")</f>
        <v/>
      </c>
      <c r="F253" s="94" t="str">
        <f>IFERROR(IF(VLOOKUP($A253,'Annex 2 Designated EHV charges'!$D:$O,11,FALSE)=0,"",VLOOKUP($A253,'Annex 2 Designated EHV charges'!$D:$O,11,FALSE)),"")</f>
        <v/>
      </c>
      <c r="G253" s="95" t="str">
        <f>IFERROR(IF(VLOOKUP($A253,'Annex 2 Designated EHV charges'!$D:$O,12,FALSE)=0,"",VLOOKUP($A253,'Annex 2 Designated EHV charges'!$D:$O,12,FALSE)),"")</f>
        <v/>
      </c>
      <c r="H253" s="95" t="str">
        <f>IFERROR(IF(VLOOKUP($A253,'Annex 2 Designated EHV charges'!$D:$P,13,FALSE)=0,"",VLOOKUP($A253,'Annex 2 Designated EHV charges'!$D:$P,13,FALSE)),"")</f>
        <v/>
      </c>
      <c r="I253" s="227"/>
    </row>
    <row r="254" spans="1:9" x14ac:dyDescent="0.2">
      <c r="A254" s="92" t="str">
        <f t="array" ref="A254">IFERROR(INDEX('Annex 2 Designated EHV charges'!$D$11:$D$257, MATCH(0, IF(ISBLANK('Annex 2 Designated EHV charges'!$D$11:$D$257),1, COUNTIF(A$4:$A253, 'Annex 2 Designated EHV charges'!$D$11:$D$257)), 0)),"")</f>
        <v/>
      </c>
      <c r="B254" s="91" t="str">
        <f>IF($A254="","",VLOOKUP($A254,'Annex 2 Designated EHV charges'!$D:$O,2,0))</f>
        <v/>
      </c>
      <c r="C254" s="92" t="str">
        <f>IF($A254="","",VLOOKUP($A254,'Annex 2 Designated EHV charges'!$D:$O,3,0))</f>
        <v/>
      </c>
      <c r="D254" s="91" t="str">
        <f>IF($A254="","",VLOOKUP($A254,'Annex 2 Designated EHV charges'!$D:$O,4,0))</f>
        <v/>
      </c>
      <c r="E254" s="93" t="str">
        <f>IFERROR(IF(VLOOKUP($A254,'Annex 2 Designated EHV charges'!$D:$O,10,FALSE)=0,"",VLOOKUP($A254,'Annex 2 Designated EHV charges'!$D:$O,10,FALSE)),"")</f>
        <v/>
      </c>
      <c r="F254" s="94" t="str">
        <f>IFERROR(IF(VLOOKUP($A254,'Annex 2 Designated EHV charges'!$D:$O,11,FALSE)=0,"",VLOOKUP($A254,'Annex 2 Designated EHV charges'!$D:$O,11,FALSE)),"")</f>
        <v/>
      </c>
      <c r="G254" s="95" t="str">
        <f>IFERROR(IF(VLOOKUP($A254,'Annex 2 Designated EHV charges'!$D:$O,12,FALSE)=0,"",VLOOKUP($A254,'Annex 2 Designated EHV charges'!$D:$O,12,FALSE)),"")</f>
        <v/>
      </c>
      <c r="H254" s="95" t="str">
        <f>IFERROR(IF(VLOOKUP($A254,'Annex 2 Designated EHV charges'!$D:$P,13,FALSE)=0,"",VLOOKUP($A254,'Annex 2 Designated EHV charges'!$D:$P,13,FALSE)),"")</f>
        <v/>
      </c>
      <c r="I254" s="227"/>
    </row>
  </sheetData>
  <autoFilter ref="A4:O254" xr:uid="{00000000-0001-0000-0400-000000000000}"/>
  <mergeCells count="2">
    <mergeCell ref="A2:H2"/>
    <mergeCell ref="A1:H1"/>
  </mergeCells>
  <pageMargins left="0.70866141732283472" right="0.70866141732283472" top="0.94488188976377963" bottom="0.74803149606299213" header="0.31496062992125984" footer="0.31496062992125984"/>
  <pageSetup paperSize="9" scale="89" fitToHeight="0" orientation="landscape" r:id="rId1"/>
  <headerFooter differentFirst="1" scaleWithDoc="0">
    <oddFooter>&amp;L&amp;8Note: The list of MPANs / MSIDs provided may be incomplete; the DNO reserves the right to apply the listed charges to any other MPANs / MSIDs associated with the site.&amp;R&amp;P of &amp;N&amp;C&amp;1#&amp;"Calibri"&amp;12&amp;K008000Internal Use</oddFooter>
    <firstHeader>&amp;L
Annex 2b - Schedule of Export Charges for use of the Distribution System by Designated EHV Properties (including LDNOs with Designated EHV Properties/end-users).</firstHeader>
    <firstFooter>&amp;L&amp;8Note: The list of MPANs / MSIDs provided may be incomplete; the DNO reserves the right to apply the listed charges to any other MPANs / MSIDs associated with the site.&amp;R&amp;P of &amp;N&amp;C&amp;1#&amp;"Calibri"&amp;12&amp;K008000Internal Use</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L24"/>
  <sheetViews>
    <sheetView showGridLines="0" zoomScale="80" zoomScaleNormal="80" zoomScaleSheetLayoutView="100" workbookViewId="0">
      <selection activeCell="L4" sqref="L4"/>
    </sheetView>
  </sheetViews>
  <sheetFormatPr defaultRowHeight="12.75" x14ac:dyDescent="0.2"/>
  <cols>
    <col min="1" max="1" width="27.42578125" customWidth="1"/>
    <col min="2" max="2" width="19" bestFit="1" customWidth="1"/>
    <col min="4" max="10" width="16.5703125" customWidth="1"/>
    <col min="11" max="11" width="1.42578125" customWidth="1"/>
  </cols>
  <sheetData>
    <row r="1" spans="1:12" s="2" customFormat="1" ht="27.75" customHeight="1" x14ac:dyDescent="0.2">
      <c r="A1" s="15" t="s">
        <v>25</v>
      </c>
      <c r="B1" s="3"/>
      <c r="D1" s="3"/>
      <c r="E1" s="3"/>
      <c r="F1" s="3"/>
      <c r="G1" s="10"/>
      <c r="H1" s="4"/>
      <c r="I1" s="4"/>
    </row>
    <row r="2" spans="1:12" s="2" customFormat="1" ht="27" customHeight="1" x14ac:dyDescent="0.2">
      <c r="A2" s="265" t="str">
        <f>Overview!B4&amp; " - Effective from "&amp;Overview!D4&amp;" - "&amp;Overview!E4&amp;" LV and HV tariffs"</f>
        <v>SP Manweb - Effective from 1 April 2027 - Final LV and HV tariffs</v>
      </c>
      <c r="B2" s="265"/>
      <c r="C2" s="265"/>
      <c r="D2" s="265"/>
      <c r="E2" s="265"/>
      <c r="F2" s="265"/>
      <c r="G2" s="265"/>
      <c r="H2" s="265"/>
      <c r="I2" s="265"/>
      <c r="J2" s="265"/>
      <c r="K2" s="4"/>
      <c r="L2" s="4"/>
    </row>
    <row r="3" spans="1:12" s="2" customFormat="1" ht="27" customHeight="1" x14ac:dyDescent="0.2">
      <c r="A3" s="286" t="s">
        <v>186</v>
      </c>
      <c r="B3" s="286"/>
      <c r="C3" s="286"/>
      <c r="D3" s="286"/>
      <c r="E3" s="286"/>
      <c r="F3" s="286"/>
      <c r="G3" s="286"/>
      <c r="H3" s="286"/>
      <c r="I3" s="286"/>
      <c r="J3" s="286"/>
      <c r="K3" s="4"/>
      <c r="L3" s="4"/>
    </row>
    <row r="4" spans="1:12" s="2" customFormat="1" ht="71.25" customHeight="1" x14ac:dyDescent="0.2">
      <c r="A4" s="17"/>
      <c r="B4" s="28" t="s">
        <v>1531</v>
      </c>
      <c r="C4" s="16" t="s">
        <v>29</v>
      </c>
      <c r="D4" s="51" t="s">
        <v>187</v>
      </c>
      <c r="E4" s="51" t="s">
        <v>189</v>
      </c>
      <c r="F4" s="51" t="s">
        <v>188</v>
      </c>
      <c r="G4" s="16" t="s">
        <v>30</v>
      </c>
      <c r="H4" s="16"/>
      <c r="I4" s="16"/>
      <c r="J4" s="16"/>
      <c r="K4" s="4"/>
      <c r="L4" s="4"/>
    </row>
    <row r="5" spans="1:12" s="2" customFormat="1" ht="25.5" x14ac:dyDescent="0.2">
      <c r="A5" s="18" t="s">
        <v>693</v>
      </c>
      <c r="B5" s="27" t="s">
        <v>770</v>
      </c>
      <c r="C5" s="19" t="s">
        <v>1212</v>
      </c>
      <c r="D5" s="135">
        <v>15.968999999999999</v>
      </c>
      <c r="E5" s="136">
        <v>3.4540000000000002</v>
      </c>
      <c r="F5" s="137">
        <v>0.46400000000000002</v>
      </c>
      <c r="G5" s="43">
        <v>25.01</v>
      </c>
      <c r="H5" s="26"/>
      <c r="I5" s="26"/>
      <c r="J5" s="26"/>
      <c r="K5" s="4"/>
      <c r="L5" s="4"/>
    </row>
    <row r="6" spans="1:12" s="2" customFormat="1" ht="42.75" x14ac:dyDescent="0.2">
      <c r="A6" s="18" t="s">
        <v>499</v>
      </c>
      <c r="B6" s="27" t="s">
        <v>771</v>
      </c>
      <c r="C6" s="19">
        <v>2</v>
      </c>
      <c r="D6" s="135">
        <v>15.968999999999999</v>
      </c>
      <c r="E6" s="136">
        <v>3.4540000000000002</v>
      </c>
      <c r="F6" s="137">
        <v>0.46400000000000002</v>
      </c>
      <c r="G6" s="26"/>
      <c r="H6" s="26"/>
      <c r="I6" s="26"/>
      <c r="J6" s="26"/>
      <c r="K6" s="4"/>
      <c r="L6" s="4"/>
    </row>
    <row r="7" spans="1:12" s="2" customFormat="1" ht="28.5" x14ac:dyDescent="0.2">
      <c r="A7" s="18" t="s">
        <v>170</v>
      </c>
      <c r="B7" s="27" t="s">
        <v>772</v>
      </c>
      <c r="C7" s="19" t="s">
        <v>445</v>
      </c>
      <c r="D7" s="135">
        <v>16.63</v>
      </c>
      <c r="E7" s="136">
        <v>3.597</v>
      </c>
      <c r="F7" s="137">
        <v>0.48299999999999998</v>
      </c>
      <c r="G7" s="26"/>
      <c r="H7" s="26"/>
      <c r="I7" s="26"/>
      <c r="J7" s="26"/>
      <c r="K7" s="4"/>
      <c r="L7" s="4"/>
    </row>
    <row r="8" spans="1:12" s="2" customFormat="1" ht="28.5" x14ac:dyDescent="0.2">
      <c r="A8" s="18" t="s">
        <v>174</v>
      </c>
      <c r="B8" s="27" t="s">
        <v>773</v>
      </c>
      <c r="C8" s="19" t="s">
        <v>446</v>
      </c>
      <c r="D8" s="138">
        <v>35.737000000000002</v>
      </c>
      <c r="E8" s="139">
        <v>5.57</v>
      </c>
      <c r="F8" s="137">
        <v>3.0169999999999999</v>
      </c>
      <c r="G8" s="26"/>
      <c r="H8" s="26"/>
      <c r="I8" s="26"/>
      <c r="J8" s="26"/>
      <c r="K8" s="4"/>
      <c r="L8" s="4"/>
    </row>
    <row r="9" spans="1:12" ht="12.75" customHeight="1" x14ac:dyDescent="0.25">
      <c r="A9" s="293" t="s">
        <v>1</v>
      </c>
      <c r="B9" s="287" t="s">
        <v>1213</v>
      </c>
      <c r="C9" s="288"/>
      <c r="D9" s="288"/>
      <c r="E9" s="288"/>
      <c r="F9" s="288"/>
      <c r="G9" s="288"/>
      <c r="H9" s="288"/>
      <c r="I9" s="288"/>
      <c r="J9" s="289"/>
    </row>
    <row r="10" spans="1:12" ht="144" customHeight="1" x14ac:dyDescent="0.2">
      <c r="A10" s="293"/>
      <c r="B10" s="290" t="s">
        <v>1214</v>
      </c>
      <c r="C10" s="291"/>
      <c r="D10" s="291"/>
      <c r="E10" s="291"/>
      <c r="F10" s="291"/>
      <c r="G10" s="291"/>
      <c r="H10" s="291"/>
      <c r="I10" s="291"/>
      <c r="J10" s="292"/>
    </row>
    <row r="11" spans="1:12" x14ac:dyDescent="0.2">
      <c r="A11" s="293"/>
      <c r="B11" s="284"/>
      <c r="C11" s="284"/>
      <c r="D11" s="284"/>
      <c r="E11" s="284"/>
      <c r="F11" s="284"/>
      <c r="G11" s="284"/>
      <c r="H11" s="285"/>
      <c r="I11" s="285"/>
      <c r="J11" s="285"/>
    </row>
    <row r="12" spans="1:12" x14ac:dyDescent="0.2">
      <c r="A12" s="48"/>
      <c r="B12" s="48"/>
      <c r="C12" s="48"/>
      <c r="D12" s="48"/>
      <c r="E12" s="48"/>
      <c r="F12" s="48"/>
      <c r="G12" s="48"/>
      <c r="H12" s="48"/>
      <c r="I12" s="48"/>
      <c r="J12" s="48"/>
    </row>
    <row r="13" spans="1:12" x14ac:dyDescent="0.2">
      <c r="A13" s="48"/>
      <c r="B13" s="48"/>
      <c r="C13" s="48"/>
      <c r="D13" s="48"/>
      <c r="E13" s="48"/>
      <c r="F13" s="48"/>
      <c r="G13" s="48"/>
      <c r="H13" s="48"/>
      <c r="I13" s="48"/>
      <c r="J13" s="48"/>
    </row>
    <row r="14" spans="1:12" s="2" customFormat="1" ht="27" customHeight="1" x14ac:dyDescent="0.2">
      <c r="A14" s="286" t="s">
        <v>183</v>
      </c>
      <c r="B14" s="286"/>
      <c r="C14" s="286"/>
      <c r="D14" s="286"/>
      <c r="E14" s="286"/>
      <c r="F14" s="286"/>
      <c r="G14" s="286"/>
      <c r="H14" s="286"/>
      <c r="I14" s="286"/>
      <c r="J14" s="286"/>
      <c r="K14" s="4"/>
      <c r="L14" s="4"/>
    </row>
    <row r="15" spans="1:12" s="2" customFormat="1" ht="58.5" customHeight="1" x14ac:dyDescent="0.2">
      <c r="A15" s="17"/>
      <c r="B15" s="28" t="s">
        <v>1531</v>
      </c>
      <c r="C15" s="16" t="s">
        <v>29</v>
      </c>
      <c r="D15" s="51" t="s">
        <v>187</v>
      </c>
      <c r="E15" s="51" t="s">
        <v>189</v>
      </c>
      <c r="F15" s="51" t="s">
        <v>188</v>
      </c>
      <c r="G15" s="16" t="s">
        <v>30</v>
      </c>
      <c r="H15" s="16" t="s">
        <v>31</v>
      </c>
      <c r="I15" s="28" t="s">
        <v>154</v>
      </c>
      <c r="J15" s="16" t="s">
        <v>58</v>
      </c>
      <c r="K15" s="4"/>
      <c r="L15" s="4"/>
    </row>
    <row r="16" spans="1:12" s="2" customFormat="1" ht="32.25" customHeight="1" x14ac:dyDescent="0.2">
      <c r="A16" s="18"/>
      <c r="B16" s="27"/>
      <c r="C16" s="19">
        <v>0</v>
      </c>
      <c r="D16" s="20"/>
      <c r="E16" s="20"/>
      <c r="F16" s="20"/>
      <c r="G16" s="21"/>
      <c r="H16" s="21"/>
      <c r="I16" s="21"/>
      <c r="J16" s="20"/>
      <c r="K16" s="4"/>
      <c r="L16" s="4"/>
    </row>
    <row r="17" spans="1:10" x14ac:dyDescent="0.2">
      <c r="A17" s="293" t="s">
        <v>1</v>
      </c>
      <c r="B17" s="294" t="s">
        <v>14</v>
      </c>
      <c r="C17" s="294"/>
      <c r="D17" s="294"/>
      <c r="E17" s="294"/>
      <c r="F17" s="294"/>
      <c r="G17" s="294"/>
      <c r="H17" s="295"/>
      <c r="I17" s="295"/>
      <c r="J17" s="295"/>
    </row>
    <row r="18" spans="1:10" x14ac:dyDescent="0.2">
      <c r="A18" s="293"/>
      <c r="B18" s="284" t="s">
        <v>2</v>
      </c>
      <c r="C18" s="284"/>
      <c r="D18" s="284"/>
      <c r="E18" s="284"/>
      <c r="F18" s="284"/>
      <c r="G18" s="284"/>
      <c r="H18" s="285"/>
      <c r="I18" s="285"/>
      <c r="J18" s="285"/>
    </row>
    <row r="19" spans="1:10" ht="12.75" customHeight="1" x14ac:dyDescent="0.25">
      <c r="A19" s="293"/>
      <c r="B19" s="282" t="s">
        <v>66</v>
      </c>
      <c r="C19" s="282"/>
      <c r="D19" s="282"/>
      <c r="E19" s="282"/>
      <c r="F19" s="282"/>
      <c r="G19" s="282"/>
      <c r="H19" s="283"/>
      <c r="I19" s="283"/>
      <c r="J19" s="283"/>
    </row>
    <row r="20" spans="1:10" ht="12.75" customHeight="1" x14ac:dyDescent="0.25">
      <c r="A20" s="296"/>
      <c r="B20" s="282" t="s">
        <v>67</v>
      </c>
      <c r="C20" s="282"/>
      <c r="D20" s="282"/>
      <c r="E20" s="282"/>
      <c r="F20" s="282"/>
      <c r="G20" s="282"/>
      <c r="H20" s="283"/>
      <c r="I20" s="283"/>
      <c r="J20" s="283"/>
    </row>
    <row r="21" spans="1:10" ht="12.75" customHeight="1" x14ac:dyDescent="0.25">
      <c r="A21" s="296"/>
      <c r="B21" s="282" t="s">
        <v>68</v>
      </c>
      <c r="C21" s="282"/>
      <c r="D21" s="282"/>
      <c r="E21" s="282"/>
      <c r="F21" s="282"/>
      <c r="G21" s="282"/>
      <c r="H21" s="283"/>
      <c r="I21" s="283"/>
      <c r="J21" s="283"/>
    </row>
    <row r="22" spans="1:10" ht="12.75" customHeight="1" x14ac:dyDescent="0.25">
      <c r="A22" s="296"/>
      <c r="B22" s="282" t="s">
        <v>3</v>
      </c>
      <c r="C22" s="282"/>
      <c r="D22" s="282"/>
      <c r="E22" s="282"/>
      <c r="F22" s="282"/>
      <c r="G22" s="282"/>
      <c r="H22" s="283"/>
      <c r="I22" s="283"/>
      <c r="J22" s="283"/>
    </row>
    <row r="23" spans="1:10" x14ac:dyDescent="0.2">
      <c r="A23" s="296"/>
      <c r="B23" s="284"/>
      <c r="C23" s="284"/>
      <c r="D23" s="284"/>
      <c r="E23" s="284"/>
      <c r="F23" s="284"/>
      <c r="G23" s="284"/>
      <c r="H23" s="285"/>
      <c r="I23" s="285"/>
      <c r="J23" s="285"/>
    </row>
    <row r="24" spans="1:10" x14ac:dyDescent="0.2">
      <c r="A24" s="296"/>
      <c r="B24" s="284" t="s">
        <v>4</v>
      </c>
      <c r="C24" s="284"/>
      <c r="D24" s="284"/>
      <c r="E24" s="284"/>
      <c r="F24" s="284"/>
      <c r="G24" s="284"/>
      <c r="H24" s="285"/>
      <c r="I24" s="285"/>
      <c r="J24" s="285"/>
    </row>
  </sheetData>
  <customSheetViews>
    <customSheetView guid="{5032A364-B81A-48DA-88DA-AB3B86B47EE9}" scale="80" fitToPage="1">
      <selection activeCell="A2" sqref="A2:J2"/>
      <pageMargins left="0.70866141732283472" right="0.70866141732283472" top="1.0236220472440944" bottom="0.74803149606299213" header="0.31496062992125984" footer="0.31496062992125984"/>
      <pageSetup paperSize="9" scale="57" fitToHeight="0" orientation="portrait" r:id="rId1"/>
      <headerFooter scaleWithDoc="0">
        <oddHeader>&amp;L
&amp;"Arial,Bold"Annex 3&amp;"Arial,Regular" - Schedule of Chargesfor use of the Distribution System to Preserved/Additional LLFC Classes</oddHeader>
        <oddFooter>&amp;C&amp;P of &amp;N</oddFooter>
      </headerFooter>
    </customSheetView>
  </customSheetViews>
  <mergeCells count="16">
    <mergeCell ref="B22:J22"/>
    <mergeCell ref="B23:J23"/>
    <mergeCell ref="B24:J24"/>
    <mergeCell ref="B21:J21"/>
    <mergeCell ref="A2:J2"/>
    <mergeCell ref="A3:J3"/>
    <mergeCell ref="B9:J9"/>
    <mergeCell ref="B10:J10"/>
    <mergeCell ref="B20:J20"/>
    <mergeCell ref="B11:J11"/>
    <mergeCell ref="A9:A11"/>
    <mergeCell ref="A14:J14"/>
    <mergeCell ref="B17:J17"/>
    <mergeCell ref="B18:J18"/>
    <mergeCell ref="B19:J19"/>
    <mergeCell ref="A17:A24"/>
  </mergeCells>
  <phoneticPr fontId="11" type="noConversion"/>
  <hyperlinks>
    <hyperlink ref="A1" location="Overview!A1" display="Back to Overview" xr:uid="{00000000-0004-0000-0500-000000000000}"/>
  </hyperlinks>
  <pageMargins left="0.70866141732283472" right="0.70866141732283472" top="1.0236220472440944" bottom="0.74803149606299213" header="0.31496062992125984" footer="0.31496062992125984"/>
  <pageSetup paperSize="9" scale="54" fitToHeight="0" orientation="portrait" r:id="rId2"/>
  <headerFooter scaleWithDoc="0">
    <oddHeader>&amp;L
&amp;"Arial,Bold"Annex 3&amp;"Arial,Regular" - Schedule of Chargesfor use of the Distribution System to Preserved/Additional LLFC Classes</oddHeader>
    <oddFooter>&amp;C&amp;"Calibri"&amp;11&amp;K000000&amp;P of &amp;N_x000D_&amp;1#&amp;"Calibri"&amp;12&amp;K008000Internal Use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pageSetUpPr fitToPage="1"/>
  </sheetPr>
  <dimension ref="A1:N203"/>
  <sheetViews>
    <sheetView topLeftCell="A2" zoomScale="70" zoomScaleNormal="70" zoomScaleSheetLayoutView="85" workbookViewId="0">
      <selection activeCell="N6" sqref="N6"/>
    </sheetView>
  </sheetViews>
  <sheetFormatPr defaultColWidth="9.140625" defaultRowHeight="27.75" customHeight="1" x14ac:dyDescent="0.2"/>
  <cols>
    <col min="1" max="1" width="58" style="2" bestFit="1" customWidth="1"/>
    <col min="2" max="2" width="17.7109375" style="3" customWidth="1"/>
    <col min="3" max="4" width="17.7109375" style="2" customWidth="1"/>
    <col min="5" max="7" width="17.7109375" style="3" customWidth="1"/>
    <col min="8" max="9" width="17.7109375" style="9" customWidth="1"/>
    <col min="10" max="10" width="17.7109375" style="4" customWidth="1"/>
    <col min="11" max="11" width="1.85546875" style="201" customWidth="1"/>
    <col min="12" max="12" width="4.7109375" style="230" customWidth="1"/>
    <col min="13" max="13" width="15.5703125" style="242" customWidth="1"/>
    <col min="14" max="14" width="15.5703125" style="24" customWidth="1"/>
    <col min="15" max="17" width="15.5703125" style="2" customWidth="1"/>
    <col min="18" max="16384" width="9.140625" style="2"/>
  </cols>
  <sheetData>
    <row r="1" spans="1:14" ht="27.75" customHeight="1" x14ac:dyDescent="0.2">
      <c r="A1" s="15" t="s">
        <v>25</v>
      </c>
      <c r="B1" s="297"/>
      <c r="C1" s="298"/>
      <c r="D1" s="298"/>
      <c r="E1" s="216"/>
      <c r="F1" s="299"/>
      <c r="G1" s="300"/>
      <c r="H1" s="301"/>
      <c r="I1" s="4"/>
      <c r="J1" s="2"/>
      <c r="K1" s="203"/>
      <c r="L1" s="24"/>
    </row>
    <row r="2" spans="1:14" ht="31.5" customHeight="1" x14ac:dyDescent="0.2">
      <c r="A2" s="302" t="str">
        <f>Overview!B4&amp; " - Effective from "&amp;Overview!D4&amp;" - "&amp;Overview!E4&amp;" LDNO tariffs"</f>
        <v>SP Manweb - Effective from 1 April 2027 - Final LDNO tariffs</v>
      </c>
      <c r="B2" s="302"/>
      <c r="C2" s="302"/>
      <c r="D2" s="302"/>
      <c r="E2" s="302"/>
      <c r="F2" s="302"/>
      <c r="G2" s="302"/>
      <c r="H2" s="302"/>
      <c r="I2" s="302"/>
      <c r="J2" s="302"/>
    </row>
    <row r="3" spans="1:14" ht="8.25" customHeight="1" x14ac:dyDescent="0.2">
      <c r="A3" s="82"/>
      <c r="B3" s="82"/>
      <c r="C3" s="82"/>
      <c r="D3" s="82"/>
      <c r="E3" s="82"/>
      <c r="F3" s="82"/>
      <c r="G3" s="82"/>
      <c r="H3" s="82"/>
      <c r="I3" s="82"/>
      <c r="J3" s="82"/>
    </row>
    <row r="4" spans="1:14" ht="27" customHeight="1" x14ac:dyDescent="0.2">
      <c r="A4" s="265" t="s">
        <v>184</v>
      </c>
      <c r="B4" s="265"/>
      <c r="C4" s="265"/>
      <c r="D4" s="265"/>
      <c r="E4" s="84"/>
      <c r="F4" s="265" t="s">
        <v>185</v>
      </c>
      <c r="G4" s="265"/>
      <c r="H4" s="265"/>
      <c r="I4" s="265"/>
      <c r="J4" s="265"/>
    </row>
    <row r="5" spans="1:14" ht="32.25" customHeight="1" x14ac:dyDescent="0.2">
      <c r="A5" s="72" t="s">
        <v>14</v>
      </c>
      <c r="B5" s="77" t="s">
        <v>82</v>
      </c>
      <c r="C5" s="87" t="s">
        <v>83</v>
      </c>
      <c r="D5" s="74" t="s">
        <v>84</v>
      </c>
      <c r="E5" s="80"/>
      <c r="F5" s="269"/>
      <c r="G5" s="270"/>
      <c r="H5" s="78" t="s">
        <v>89</v>
      </c>
      <c r="I5" s="79" t="s">
        <v>90</v>
      </c>
      <c r="J5" s="74" t="s">
        <v>84</v>
      </c>
      <c r="K5" s="204"/>
      <c r="L5" s="246"/>
      <c r="M5" s="248"/>
    </row>
    <row r="6" spans="1:14" ht="56.25" customHeight="1" x14ac:dyDescent="0.2">
      <c r="A6" s="75" t="s">
        <v>85</v>
      </c>
      <c r="B6" s="190" t="s">
        <v>727</v>
      </c>
      <c r="C6" s="191" t="s">
        <v>730</v>
      </c>
      <c r="D6" s="189" t="s">
        <v>729</v>
      </c>
      <c r="E6" s="80"/>
      <c r="F6" s="260" t="s">
        <v>86</v>
      </c>
      <c r="G6" s="260"/>
      <c r="H6" s="187"/>
      <c r="I6" s="189" t="s">
        <v>728</v>
      </c>
      <c r="J6" s="189" t="s">
        <v>729</v>
      </c>
      <c r="K6" s="204"/>
      <c r="L6" s="246"/>
      <c r="M6" s="248"/>
    </row>
    <row r="7" spans="1:14" ht="56.25" customHeight="1" x14ac:dyDescent="0.2">
      <c r="A7" s="75" t="s">
        <v>21</v>
      </c>
      <c r="B7" s="187"/>
      <c r="C7" s="191" t="s">
        <v>731</v>
      </c>
      <c r="D7" s="189" t="s">
        <v>736</v>
      </c>
      <c r="E7" s="80"/>
      <c r="F7" s="260" t="s">
        <v>87</v>
      </c>
      <c r="G7" s="260"/>
      <c r="H7" s="190" t="s">
        <v>727</v>
      </c>
      <c r="I7" s="189" t="s">
        <v>730</v>
      </c>
      <c r="J7" s="189" t="s">
        <v>729</v>
      </c>
      <c r="K7" s="204"/>
      <c r="L7" s="246"/>
      <c r="M7" s="248"/>
    </row>
    <row r="8" spans="1:14" ht="55.5" customHeight="1" x14ac:dyDescent="0.2">
      <c r="A8" s="76" t="s">
        <v>19</v>
      </c>
      <c r="B8" s="307" t="s">
        <v>20</v>
      </c>
      <c r="C8" s="308"/>
      <c r="D8" s="309"/>
      <c r="E8" s="80"/>
      <c r="F8" s="260" t="s">
        <v>737</v>
      </c>
      <c r="G8" s="260"/>
      <c r="H8" s="187"/>
      <c r="I8" s="189" t="s">
        <v>728</v>
      </c>
      <c r="J8" s="189" t="s">
        <v>729</v>
      </c>
      <c r="K8" s="204"/>
      <c r="L8" s="246"/>
      <c r="M8" s="248"/>
    </row>
    <row r="9" spans="1:14" s="73" customFormat="1" ht="55.5" customHeight="1" x14ac:dyDescent="0.2">
      <c r="E9" s="83"/>
      <c r="F9" s="305" t="s">
        <v>93</v>
      </c>
      <c r="G9" s="306"/>
      <c r="H9" s="187"/>
      <c r="I9" s="189" t="s">
        <v>731</v>
      </c>
      <c r="J9" s="189" t="s">
        <v>732</v>
      </c>
      <c r="K9" s="204"/>
      <c r="L9" s="246"/>
      <c r="M9" s="249"/>
      <c r="N9" s="247"/>
    </row>
    <row r="10" spans="1:14" ht="27.75" customHeight="1" x14ac:dyDescent="0.2">
      <c r="F10" s="303" t="s">
        <v>19</v>
      </c>
      <c r="G10" s="303"/>
      <c r="H10" s="304" t="s">
        <v>20</v>
      </c>
      <c r="I10" s="304"/>
      <c r="J10" s="304"/>
    </row>
    <row r="12" spans="1:14" ht="27.75" customHeight="1" x14ac:dyDescent="0.2">
      <c r="H12" s="3"/>
      <c r="I12" s="3"/>
      <c r="J12" s="3"/>
      <c r="K12" s="3"/>
    </row>
    <row r="13" spans="1:14" ht="38.25" x14ac:dyDescent="0.2">
      <c r="A13" s="28" t="s">
        <v>153</v>
      </c>
      <c r="B13" s="28" t="s">
        <v>494</v>
      </c>
      <c r="C13" s="16" t="s">
        <v>29</v>
      </c>
      <c r="D13" s="51" t="s">
        <v>187</v>
      </c>
      <c r="E13" s="51" t="s">
        <v>189</v>
      </c>
      <c r="F13" s="51" t="s">
        <v>188</v>
      </c>
      <c r="G13" s="16" t="s">
        <v>30</v>
      </c>
      <c r="H13" s="16" t="s">
        <v>31</v>
      </c>
      <c r="I13" s="16" t="s">
        <v>154</v>
      </c>
      <c r="J13" s="16" t="s">
        <v>58</v>
      </c>
    </row>
    <row r="14" spans="1:14" ht="27.75" customHeight="1" x14ac:dyDescent="0.2">
      <c r="A14" s="163" t="s">
        <v>637</v>
      </c>
      <c r="B14" s="27"/>
      <c r="C14" s="164"/>
      <c r="D14" s="135">
        <v>9.4149999999999991</v>
      </c>
      <c r="E14" s="136">
        <v>2.036</v>
      </c>
      <c r="F14" s="137">
        <v>0.27400000000000002</v>
      </c>
      <c r="G14" s="165">
        <v>14.76</v>
      </c>
      <c r="H14" s="166"/>
      <c r="I14" s="168"/>
      <c r="J14" s="40"/>
      <c r="M14" s="242">
        <v>1</v>
      </c>
    </row>
    <row r="15" spans="1:14" ht="27.75" customHeight="1" x14ac:dyDescent="0.2">
      <c r="A15" s="163" t="s">
        <v>679</v>
      </c>
      <c r="B15" s="27"/>
      <c r="C15" s="164"/>
      <c r="D15" s="135">
        <v>9.4149999999999991</v>
      </c>
      <c r="E15" s="136">
        <v>2.036</v>
      </c>
      <c r="F15" s="137">
        <v>0.27400000000000002</v>
      </c>
      <c r="G15" s="166"/>
      <c r="H15" s="166"/>
      <c r="I15" s="168"/>
      <c r="J15" s="40"/>
      <c r="M15" s="242">
        <v>1</v>
      </c>
    </row>
    <row r="16" spans="1:14" ht="27.75" customHeight="1" x14ac:dyDescent="0.2">
      <c r="A16" s="163" t="s">
        <v>638</v>
      </c>
      <c r="B16" s="27"/>
      <c r="C16" s="164"/>
      <c r="D16" s="135">
        <v>9.8040000000000003</v>
      </c>
      <c r="E16" s="136">
        <v>2.12</v>
      </c>
      <c r="F16" s="137">
        <v>0.28499999999999998</v>
      </c>
      <c r="G16" s="165">
        <v>4.18</v>
      </c>
      <c r="H16" s="166"/>
      <c r="I16" s="168"/>
      <c r="J16" s="40"/>
      <c r="M16" s="242">
        <v>1</v>
      </c>
    </row>
    <row r="17" spans="1:13" ht="27.75" customHeight="1" x14ac:dyDescent="0.2">
      <c r="A17" s="163" t="s">
        <v>639</v>
      </c>
      <c r="B17" s="27"/>
      <c r="C17" s="164"/>
      <c r="D17" s="135">
        <v>9.8040000000000003</v>
      </c>
      <c r="E17" s="136">
        <v>2.12</v>
      </c>
      <c r="F17" s="137">
        <v>0.28499999999999998</v>
      </c>
      <c r="G17" s="165">
        <v>18.350000000000001</v>
      </c>
      <c r="H17" s="166"/>
      <c r="I17" s="168"/>
      <c r="J17" s="40"/>
      <c r="M17" s="242">
        <v>1</v>
      </c>
    </row>
    <row r="18" spans="1:13" ht="27.75" customHeight="1" x14ac:dyDescent="0.2">
      <c r="A18" s="163" t="s">
        <v>640</v>
      </c>
      <c r="B18" s="27"/>
      <c r="C18" s="164"/>
      <c r="D18" s="135">
        <v>9.8040000000000003</v>
      </c>
      <c r="E18" s="136">
        <v>2.12</v>
      </c>
      <c r="F18" s="137">
        <v>0.28499999999999998</v>
      </c>
      <c r="G18" s="165">
        <v>32.24</v>
      </c>
      <c r="H18" s="166"/>
      <c r="I18" s="168"/>
      <c r="J18" s="40"/>
      <c r="M18" s="242">
        <v>1</v>
      </c>
    </row>
    <row r="19" spans="1:13" ht="27.75" customHeight="1" x14ac:dyDescent="0.2">
      <c r="A19" s="163" t="s">
        <v>641</v>
      </c>
      <c r="B19" s="27"/>
      <c r="C19" s="164"/>
      <c r="D19" s="135">
        <v>9.8040000000000003</v>
      </c>
      <c r="E19" s="136">
        <v>2.12</v>
      </c>
      <c r="F19" s="137">
        <v>0.28499999999999998</v>
      </c>
      <c r="G19" s="165">
        <v>63.35</v>
      </c>
      <c r="H19" s="166"/>
      <c r="I19" s="168"/>
      <c r="J19" s="40"/>
      <c r="M19" s="242">
        <v>1</v>
      </c>
    </row>
    <row r="20" spans="1:13" ht="27.75" customHeight="1" x14ac:dyDescent="0.2">
      <c r="A20" s="163" t="s">
        <v>642</v>
      </c>
      <c r="B20" s="27"/>
      <c r="C20" s="164"/>
      <c r="D20" s="135">
        <v>9.8040000000000003</v>
      </c>
      <c r="E20" s="136">
        <v>2.12</v>
      </c>
      <c r="F20" s="137">
        <v>0.28499999999999998</v>
      </c>
      <c r="G20" s="165">
        <v>175.54</v>
      </c>
      <c r="H20" s="166"/>
      <c r="I20" s="168"/>
      <c r="J20" s="40"/>
      <c r="M20" s="242">
        <v>1</v>
      </c>
    </row>
    <row r="21" spans="1:13" ht="27.75" customHeight="1" x14ac:dyDescent="0.2">
      <c r="A21" s="163" t="s">
        <v>448</v>
      </c>
      <c r="B21" s="27"/>
      <c r="C21" s="164"/>
      <c r="D21" s="135">
        <v>9.8040000000000003</v>
      </c>
      <c r="E21" s="136">
        <v>2.12</v>
      </c>
      <c r="F21" s="137">
        <v>0.28499999999999998</v>
      </c>
      <c r="G21" s="166"/>
      <c r="H21" s="166"/>
      <c r="I21" s="168"/>
      <c r="J21" s="40"/>
      <c r="M21" s="242">
        <v>1</v>
      </c>
    </row>
    <row r="22" spans="1:13" ht="27.75" customHeight="1" x14ac:dyDescent="0.2">
      <c r="A22" s="163" t="s">
        <v>515</v>
      </c>
      <c r="B22" s="27"/>
      <c r="C22" s="164"/>
      <c r="D22" s="135">
        <v>7.1070000000000002</v>
      </c>
      <c r="E22" s="136">
        <v>1.399</v>
      </c>
      <c r="F22" s="137">
        <v>0.18099999999999999</v>
      </c>
      <c r="G22" s="165">
        <v>13.58</v>
      </c>
      <c r="H22" s="165">
        <v>4.08</v>
      </c>
      <c r="I22" s="169">
        <v>4.08</v>
      </c>
      <c r="J22" s="39">
        <v>0.38200000000000001</v>
      </c>
      <c r="M22" s="242">
        <v>1</v>
      </c>
    </row>
    <row r="23" spans="1:13" ht="27.75" customHeight="1" x14ac:dyDescent="0.2">
      <c r="A23" s="163" t="s">
        <v>516</v>
      </c>
      <c r="B23" s="27"/>
      <c r="C23" s="164"/>
      <c r="D23" s="135">
        <v>7.1070000000000002</v>
      </c>
      <c r="E23" s="136">
        <v>1.399</v>
      </c>
      <c r="F23" s="137">
        <v>0.18099999999999999</v>
      </c>
      <c r="G23" s="165">
        <v>344.52</v>
      </c>
      <c r="H23" s="165">
        <v>4.08</v>
      </c>
      <c r="I23" s="169">
        <v>4.08</v>
      </c>
      <c r="J23" s="39">
        <v>0.38200000000000001</v>
      </c>
      <c r="M23" s="242">
        <v>1</v>
      </c>
    </row>
    <row r="24" spans="1:13" ht="27.75" customHeight="1" x14ac:dyDescent="0.2">
      <c r="A24" s="163" t="s">
        <v>517</v>
      </c>
      <c r="B24" s="27"/>
      <c r="C24" s="164"/>
      <c r="D24" s="135">
        <v>7.1070000000000002</v>
      </c>
      <c r="E24" s="136">
        <v>1.399</v>
      </c>
      <c r="F24" s="137">
        <v>0.18099999999999999</v>
      </c>
      <c r="G24" s="165">
        <v>638.58000000000004</v>
      </c>
      <c r="H24" s="165">
        <v>4.08</v>
      </c>
      <c r="I24" s="169">
        <v>4.08</v>
      </c>
      <c r="J24" s="39">
        <v>0.38200000000000001</v>
      </c>
      <c r="M24" s="242">
        <v>1</v>
      </c>
    </row>
    <row r="25" spans="1:13" ht="27.75" customHeight="1" x14ac:dyDescent="0.2">
      <c r="A25" s="163" t="s">
        <v>518</v>
      </c>
      <c r="B25" s="27"/>
      <c r="C25" s="164"/>
      <c r="D25" s="135">
        <v>7.1070000000000002</v>
      </c>
      <c r="E25" s="136">
        <v>1.399</v>
      </c>
      <c r="F25" s="137">
        <v>0.18099999999999999</v>
      </c>
      <c r="G25" s="165">
        <v>1004.49</v>
      </c>
      <c r="H25" s="165">
        <v>4.08</v>
      </c>
      <c r="I25" s="169">
        <v>4.08</v>
      </c>
      <c r="J25" s="39">
        <v>0.38200000000000001</v>
      </c>
      <c r="M25" s="242">
        <v>1</v>
      </c>
    </row>
    <row r="26" spans="1:13" ht="27.75" customHeight="1" x14ac:dyDescent="0.2">
      <c r="A26" s="163" t="s">
        <v>519</v>
      </c>
      <c r="B26" s="27"/>
      <c r="C26" s="164"/>
      <c r="D26" s="135">
        <v>7.1070000000000002</v>
      </c>
      <c r="E26" s="136">
        <v>1.399</v>
      </c>
      <c r="F26" s="137">
        <v>0.18099999999999999</v>
      </c>
      <c r="G26" s="165">
        <v>2295.7600000000002</v>
      </c>
      <c r="H26" s="165">
        <v>4.08</v>
      </c>
      <c r="I26" s="169">
        <v>4.08</v>
      </c>
      <c r="J26" s="39">
        <v>0.38200000000000001</v>
      </c>
      <c r="M26" s="242">
        <v>1</v>
      </c>
    </row>
    <row r="27" spans="1:13" ht="27.75" customHeight="1" x14ac:dyDescent="0.2">
      <c r="A27" s="163" t="s">
        <v>449</v>
      </c>
      <c r="B27" s="27"/>
      <c r="C27" s="170"/>
      <c r="D27" s="138">
        <v>21.071000000000002</v>
      </c>
      <c r="E27" s="139">
        <v>3.286</v>
      </c>
      <c r="F27" s="137">
        <v>1.7809999999999999</v>
      </c>
      <c r="G27" s="166"/>
      <c r="H27" s="166"/>
      <c r="I27" s="168"/>
      <c r="J27" s="40"/>
      <c r="M27" s="242">
        <v>1</v>
      </c>
    </row>
    <row r="28" spans="1:13" ht="27.75" customHeight="1" x14ac:dyDescent="0.2">
      <c r="A28" s="163" t="s">
        <v>450</v>
      </c>
      <c r="B28" s="27"/>
      <c r="C28" s="170"/>
      <c r="D28" s="135">
        <v>-11.14</v>
      </c>
      <c r="E28" s="136">
        <v>-2.4089999999999998</v>
      </c>
      <c r="F28" s="137">
        <v>-0.32400000000000001</v>
      </c>
      <c r="G28" s="165">
        <v>0</v>
      </c>
      <c r="H28" s="166"/>
      <c r="I28" s="168"/>
      <c r="J28" s="40"/>
      <c r="M28" s="242">
        <v>1</v>
      </c>
    </row>
    <row r="29" spans="1:13" ht="27.75" customHeight="1" x14ac:dyDescent="0.2">
      <c r="A29" s="163" t="s">
        <v>451</v>
      </c>
      <c r="B29" s="27"/>
      <c r="C29" s="170"/>
      <c r="D29" s="135">
        <v>-11.14</v>
      </c>
      <c r="E29" s="136">
        <v>-2.4089999999999998</v>
      </c>
      <c r="F29" s="137">
        <v>-0.32400000000000001</v>
      </c>
      <c r="G29" s="165">
        <v>0</v>
      </c>
      <c r="H29" s="166"/>
      <c r="I29" s="168"/>
      <c r="J29" s="39">
        <v>0.61</v>
      </c>
      <c r="M29" s="242">
        <v>1</v>
      </c>
    </row>
    <row r="30" spans="1:13" ht="27.75" customHeight="1" x14ac:dyDescent="0.2">
      <c r="A30" s="167" t="s">
        <v>643</v>
      </c>
      <c r="B30" s="27"/>
      <c r="C30" s="170"/>
      <c r="D30" s="135">
        <v>6.827</v>
      </c>
      <c r="E30" s="136">
        <v>1.4770000000000001</v>
      </c>
      <c r="F30" s="137">
        <v>0.19800000000000001</v>
      </c>
      <c r="G30" s="165">
        <v>10.71</v>
      </c>
      <c r="H30" s="166"/>
      <c r="I30" s="168"/>
      <c r="J30" s="40"/>
      <c r="M30" s="242">
        <v>1</v>
      </c>
    </row>
    <row r="31" spans="1:13" ht="27.75" customHeight="1" x14ac:dyDescent="0.2">
      <c r="A31" s="167" t="s">
        <v>520</v>
      </c>
      <c r="B31" s="27"/>
      <c r="C31" s="170"/>
      <c r="D31" s="135">
        <v>6.827</v>
      </c>
      <c r="E31" s="136">
        <v>1.4770000000000001</v>
      </c>
      <c r="F31" s="137">
        <v>0.19800000000000001</v>
      </c>
      <c r="G31" s="166"/>
      <c r="H31" s="166"/>
      <c r="I31" s="168"/>
      <c r="J31" s="40"/>
      <c r="M31" s="242">
        <v>1</v>
      </c>
    </row>
    <row r="32" spans="1:13" ht="27.75" customHeight="1" x14ac:dyDescent="0.2">
      <c r="A32" s="167" t="s">
        <v>644</v>
      </c>
      <c r="B32" s="27"/>
      <c r="C32" s="170"/>
      <c r="D32" s="135">
        <v>7.11</v>
      </c>
      <c r="E32" s="136">
        <v>1.538</v>
      </c>
      <c r="F32" s="137">
        <v>0.20699999999999999</v>
      </c>
      <c r="G32" s="165">
        <v>3.03</v>
      </c>
      <c r="H32" s="166"/>
      <c r="I32" s="168"/>
      <c r="J32" s="40"/>
      <c r="M32" s="242">
        <v>1</v>
      </c>
    </row>
    <row r="33" spans="1:13" ht="27.75" customHeight="1" x14ac:dyDescent="0.2">
      <c r="A33" s="167" t="s">
        <v>645</v>
      </c>
      <c r="B33" s="27"/>
      <c r="C33" s="170"/>
      <c r="D33" s="135">
        <v>7.11</v>
      </c>
      <c r="E33" s="136">
        <v>1.538</v>
      </c>
      <c r="F33" s="137">
        <v>0.20699999999999999</v>
      </c>
      <c r="G33" s="165">
        <v>13.31</v>
      </c>
      <c r="H33" s="166"/>
      <c r="I33" s="168"/>
      <c r="J33" s="40"/>
      <c r="M33" s="242">
        <v>1</v>
      </c>
    </row>
    <row r="34" spans="1:13" ht="27.75" customHeight="1" x14ac:dyDescent="0.2">
      <c r="A34" s="167" t="s">
        <v>646</v>
      </c>
      <c r="B34" s="27"/>
      <c r="C34" s="170"/>
      <c r="D34" s="135">
        <v>7.11</v>
      </c>
      <c r="E34" s="136">
        <v>1.538</v>
      </c>
      <c r="F34" s="137">
        <v>0.20699999999999999</v>
      </c>
      <c r="G34" s="165">
        <v>23.38</v>
      </c>
      <c r="H34" s="166"/>
      <c r="I34" s="168"/>
      <c r="J34" s="40"/>
      <c r="M34" s="242">
        <v>1</v>
      </c>
    </row>
    <row r="35" spans="1:13" ht="27.75" customHeight="1" x14ac:dyDescent="0.2">
      <c r="A35" s="167" t="s">
        <v>647</v>
      </c>
      <c r="B35" s="27"/>
      <c r="C35" s="170"/>
      <c r="D35" s="135">
        <v>7.11</v>
      </c>
      <c r="E35" s="136">
        <v>1.538</v>
      </c>
      <c r="F35" s="137">
        <v>0.20699999999999999</v>
      </c>
      <c r="G35" s="165">
        <v>45.94</v>
      </c>
      <c r="H35" s="166"/>
      <c r="I35" s="168"/>
      <c r="J35" s="40"/>
      <c r="M35" s="242">
        <v>1</v>
      </c>
    </row>
    <row r="36" spans="1:13" ht="27.75" customHeight="1" x14ac:dyDescent="0.2">
      <c r="A36" s="167" t="s">
        <v>648</v>
      </c>
      <c r="B36" s="27"/>
      <c r="C36" s="170"/>
      <c r="D36" s="135">
        <v>7.11</v>
      </c>
      <c r="E36" s="136">
        <v>1.538</v>
      </c>
      <c r="F36" s="137">
        <v>0.20699999999999999</v>
      </c>
      <c r="G36" s="165">
        <v>127.3</v>
      </c>
      <c r="H36" s="166"/>
      <c r="I36" s="168"/>
      <c r="J36" s="40"/>
      <c r="M36" s="242">
        <v>1</v>
      </c>
    </row>
    <row r="37" spans="1:13" ht="27.75" customHeight="1" x14ac:dyDescent="0.2">
      <c r="A37" s="167" t="s">
        <v>452</v>
      </c>
      <c r="B37" s="27"/>
      <c r="C37" s="170"/>
      <c r="D37" s="135">
        <v>7.11</v>
      </c>
      <c r="E37" s="136">
        <v>1.538</v>
      </c>
      <c r="F37" s="137">
        <v>0.20699999999999999</v>
      </c>
      <c r="G37" s="166"/>
      <c r="H37" s="166"/>
      <c r="I37" s="168"/>
      <c r="J37" s="40"/>
      <c r="M37" s="242">
        <v>1</v>
      </c>
    </row>
    <row r="38" spans="1:13" ht="27.75" customHeight="1" x14ac:dyDescent="0.2">
      <c r="A38" s="167" t="s">
        <v>521</v>
      </c>
      <c r="B38" s="27"/>
      <c r="C38" s="170"/>
      <c r="D38" s="135">
        <v>5.1539999999999999</v>
      </c>
      <c r="E38" s="136">
        <v>1.0149999999999999</v>
      </c>
      <c r="F38" s="137">
        <v>0.13100000000000001</v>
      </c>
      <c r="G38" s="165">
        <v>9.85</v>
      </c>
      <c r="H38" s="165">
        <v>2.96</v>
      </c>
      <c r="I38" s="169">
        <v>2.96</v>
      </c>
      <c r="J38" s="39">
        <v>0.27700000000000002</v>
      </c>
      <c r="M38" s="242">
        <v>1</v>
      </c>
    </row>
    <row r="39" spans="1:13" ht="27.75" customHeight="1" x14ac:dyDescent="0.2">
      <c r="A39" s="167" t="s">
        <v>522</v>
      </c>
      <c r="B39" s="27"/>
      <c r="C39" s="170"/>
      <c r="D39" s="135">
        <v>5.1539999999999999</v>
      </c>
      <c r="E39" s="136">
        <v>1.0149999999999999</v>
      </c>
      <c r="F39" s="137">
        <v>0.13100000000000001</v>
      </c>
      <c r="G39" s="165">
        <v>249.84</v>
      </c>
      <c r="H39" s="165">
        <v>2.96</v>
      </c>
      <c r="I39" s="169">
        <v>2.96</v>
      </c>
      <c r="J39" s="39">
        <v>0.27700000000000002</v>
      </c>
      <c r="M39" s="242">
        <v>1</v>
      </c>
    </row>
    <row r="40" spans="1:13" ht="27.75" customHeight="1" x14ac:dyDescent="0.2">
      <c r="A40" s="167" t="s">
        <v>523</v>
      </c>
      <c r="B40" s="27"/>
      <c r="C40" s="170"/>
      <c r="D40" s="135">
        <v>5.1539999999999999</v>
      </c>
      <c r="E40" s="136">
        <v>1.0149999999999999</v>
      </c>
      <c r="F40" s="137">
        <v>0.13100000000000001</v>
      </c>
      <c r="G40" s="165">
        <v>463.09</v>
      </c>
      <c r="H40" s="165">
        <v>2.96</v>
      </c>
      <c r="I40" s="169">
        <v>2.96</v>
      </c>
      <c r="J40" s="39">
        <v>0.27700000000000002</v>
      </c>
      <c r="M40" s="242">
        <v>1</v>
      </c>
    </row>
    <row r="41" spans="1:13" ht="27.75" customHeight="1" x14ac:dyDescent="0.2">
      <c r="A41" s="167" t="s">
        <v>524</v>
      </c>
      <c r="B41" s="27"/>
      <c r="C41" s="170"/>
      <c r="D41" s="135">
        <v>5.1539999999999999</v>
      </c>
      <c r="E41" s="136">
        <v>1.0149999999999999</v>
      </c>
      <c r="F41" s="137">
        <v>0.13100000000000001</v>
      </c>
      <c r="G41" s="165">
        <v>728.45</v>
      </c>
      <c r="H41" s="165">
        <v>2.96</v>
      </c>
      <c r="I41" s="169">
        <v>2.96</v>
      </c>
      <c r="J41" s="39">
        <v>0.27700000000000002</v>
      </c>
      <c r="M41" s="242">
        <v>1</v>
      </c>
    </row>
    <row r="42" spans="1:13" ht="27.75" customHeight="1" x14ac:dyDescent="0.2">
      <c r="A42" s="167" t="s">
        <v>525</v>
      </c>
      <c r="B42" s="27"/>
      <c r="C42" s="170"/>
      <c r="D42" s="135">
        <v>5.1539999999999999</v>
      </c>
      <c r="E42" s="136">
        <v>1.0149999999999999</v>
      </c>
      <c r="F42" s="137">
        <v>0.13100000000000001</v>
      </c>
      <c r="G42" s="165">
        <v>1664.87</v>
      </c>
      <c r="H42" s="165">
        <v>2.96</v>
      </c>
      <c r="I42" s="169">
        <v>2.96</v>
      </c>
      <c r="J42" s="39">
        <v>0.27700000000000002</v>
      </c>
      <c r="M42" s="242">
        <v>1</v>
      </c>
    </row>
    <row r="43" spans="1:13" ht="27.75" customHeight="1" x14ac:dyDescent="0.2">
      <c r="A43" s="167" t="s">
        <v>526</v>
      </c>
      <c r="B43" s="27"/>
      <c r="C43" s="170"/>
      <c r="D43" s="135">
        <v>6.3540000000000001</v>
      </c>
      <c r="E43" s="136">
        <v>1.0109999999999999</v>
      </c>
      <c r="F43" s="137">
        <v>0.11700000000000001</v>
      </c>
      <c r="G43" s="165">
        <v>5.91</v>
      </c>
      <c r="H43" s="165">
        <v>7.81</v>
      </c>
      <c r="I43" s="169">
        <v>7.81</v>
      </c>
      <c r="J43" s="39">
        <v>0.26500000000000001</v>
      </c>
      <c r="M43" s="242">
        <v>1</v>
      </c>
    </row>
    <row r="44" spans="1:13" ht="27.75" customHeight="1" x14ac:dyDescent="0.2">
      <c r="A44" s="167" t="s">
        <v>527</v>
      </c>
      <c r="B44" s="27"/>
      <c r="C44" s="170"/>
      <c r="D44" s="135">
        <v>6.3540000000000001</v>
      </c>
      <c r="E44" s="136">
        <v>1.0109999999999999</v>
      </c>
      <c r="F44" s="137">
        <v>0.11700000000000001</v>
      </c>
      <c r="G44" s="165">
        <v>414.07</v>
      </c>
      <c r="H44" s="165">
        <v>7.81</v>
      </c>
      <c r="I44" s="169">
        <v>7.81</v>
      </c>
      <c r="J44" s="39">
        <v>0.26500000000000001</v>
      </c>
      <c r="M44" s="242">
        <v>1</v>
      </c>
    </row>
    <row r="45" spans="1:13" ht="27.75" customHeight="1" x14ac:dyDescent="0.2">
      <c r="A45" s="167" t="s">
        <v>528</v>
      </c>
      <c r="B45" s="27"/>
      <c r="C45" s="170"/>
      <c r="D45" s="135">
        <v>6.3540000000000001</v>
      </c>
      <c r="E45" s="136">
        <v>1.0109999999999999</v>
      </c>
      <c r="F45" s="137">
        <v>0.11700000000000001</v>
      </c>
      <c r="G45" s="165">
        <v>776.73</v>
      </c>
      <c r="H45" s="165">
        <v>7.81</v>
      </c>
      <c r="I45" s="169">
        <v>7.81</v>
      </c>
      <c r="J45" s="39">
        <v>0.26500000000000001</v>
      </c>
      <c r="M45" s="242">
        <v>1</v>
      </c>
    </row>
    <row r="46" spans="1:13" ht="27.75" customHeight="1" x14ac:dyDescent="0.2">
      <c r="A46" s="167" t="s">
        <v>529</v>
      </c>
      <c r="B46" s="27"/>
      <c r="C46" s="170"/>
      <c r="D46" s="135">
        <v>6.3540000000000001</v>
      </c>
      <c r="E46" s="136">
        <v>1.0109999999999999</v>
      </c>
      <c r="F46" s="137">
        <v>0.11700000000000001</v>
      </c>
      <c r="G46" s="165">
        <v>1228.02</v>
      </c>
      <c r="H46" s="165">
        <v>7.81</v>
      </c>
      <c r="I46" s="169">
        <v>7.81</v>
      </c>
      <c r="J46" s="39">
        <v>0.26500000000000001</v>
      </c>
      <c r="M46" s="242">
        <v>1</v>
      </c>
    </row>
    <row r="47" spans="1:13" ht="27.75" customHeight="1" x14ac:dyDescent="0.2">
      <c r="A47" s="167" t="s">
        <v>530</v>
      </c>
      <c r="B47" s="27"/>
      <c r="C47" s="170"/>
      <c r="D47" s="135">
        <v>6.3540000000000001</v>
      </c>
      <c r="E47" s="136">
        <v>1.0109999999999999</v>
      </c>
      <c r="F47" s="137">
        <v>0.11700000000000001</v>
      </c>
      <c r="G47" s="165">
        <v>2820.55</v>
      </c>
      <c r="H47" s="165">
        <v>7.81</v>
      </c>
      <c r="I47" s="169">
        <v>7.81</v>
      </c>
      <c r="J47" s="39">
        <v>0.26500000000000001</v>
      </c>
      <c r="M47" s="242">
        <v>1</v>
      </c>
    </row>
    <row r="48" spans="1:13" ht="27.75" customHeight="1" x14ac:dyDescent="0.2">
      <c r="A48" s="167" t="s">
        <v>531</v>
      </c>
      <c r="B48" s="27"/>
      <c r="C48" s="170"/>
      <c r="D48" s="135">
        <v>5.6269999999999998</v>
      </c>
      <c r="E48" s="136">
        <v>0.82199999999999995</v>
      </c>
      <c r="F48" s="137">
        <v>8.5000000000000006E-2</v>
      </c>
      <c r="G48" s="165">
        <v>100.71</v>
      </c>
      <c r="H48" s="165">
        <v>8.17</v>
      </c>
      <c r="I48" s="169">
        <v>8.17</v>
      </c>
      <c r="J48" s="39">
        <v>0.214</v>
      </c>
      <c r="M48" s="242">
        <v>1</v>
      </c>
    </row>
    <row r="49" spans="1:13" ht="27.75" customHeight="1" x14ac:dyDescent="0.2">
      <c r="A49" s="167" t="s">
        <v>532</v>
      </c>
      <c r="B49" s="27"/>
      <c r="C49" s="170"/>
      <c r="D49" s="135">
        <v>5.6269999999999998</v>
      </c>
      <c r="E49" s="136">
        <v>0.82199999999999995</v>
      </c>
      <c r="F49" s="137">
        <v>8.5000000000000006E-2</v>
      </c>
      <c r="G49" s="165">
        <v>2592.66</v>
      </c>
      <c r="H49" s="165">
        <v>8.17</v>
      </c>
      <c r="I49" s="169">
        <v>8.17</v>
      </c>
      <c r="J49" s="39">
        <v>0.214</v>
      </c>
      <c r="M49" s="242">
        <v>1</v>
      </c>
    </row>
    <row r="50" spans="1:13" ht="27.75" customHeight="1" x14ac:dyDescent="0.2">
      <c r="A50" s="167" t="s">
        <v>533</v>
      </c>
      <c r="B50" s="27"/>
      <c r="C50" s="170"/>
      <c r="D50" s="135">
        <v>5.6269999999999998</v>
      </c>
      <c r="E50" s="136">
        <v>0.82199999999999995</v>
      </c>
      <c r="F50" s="137">
        <v>8.5000000000000006E-2</v>
      </c>
      <c r="G50" s="165">
        <v>7677.36</v>
      </c>
      <c r="H50" s="165">
        <v>8.17</v>
      </c>
      <c r="I50" s="169">
        <v>8.17</v>
      </c>
      <c r="J50" s="39">
        <v>0.214</v>
      </c>
      <c r="M50" s="242">
        <v>1</v>
      </c>
    </row>
    <row r="51" spans="1:13" ht="27.75" customHeight="1" x14ac:dyDescent="0.2">
      <c r="A51" s="167" t="s">
        <v>534</v>
      </c>
      <c r="B51" s="27"/>
      <c r="C51" s="170"/>
      <c r="D51" s="135">
        <v>5.6269999999999998</v>
      </c>
      <c r="E51" s="136">
        <v>0.82199999999999995</v>
      </c>
      <c r="F51" s="137">
        <v>8.5000000000000006E-2</v>
      </c>
      <c r="G51" s="165">
        <v>16825.95</v>
      </c>
      <c r="H51" s="165">
        <v>8.17</v>
      </c>
      <c r="I51" s="169">
        <v>8.17</v>
      </c>
      <c r="J51" s="39">
        <v>0.214</v>
      </c>
      <c r="M51" s="242">
        <v>1</v>
      </c>
    </row>
    <row r="52" spans="1:13" ht="27.75" customHeight="1" x14ac:dyDescent="0.2">
      <c r="A52" s="167" t="s">
        <v>535</v>
      </c>
      <c r="B52" s="27"/>
      <c r="C52" s="170"/>
      <c r="D52" s="135">
        <v>5.6269999999999998</v>
      </c>
      <c r="E52" s="136">
        <v>0.82199999999999995</v>
      </c>
      <c r="F52" s="137">
        <v>8.5000000000000006E-2</v>
      </c>
      <c r="G52" s="165">
        <v>32226.16</v>
      </c>
      <c r="H52" s="165">
        <v>8.17</v>
      </c>
      <c r="I52" s="169">
        <v>8.17</v>
      </c>
      <c r="J52" s="39">
        <v>0.214</v>
      </c>
      <c r="M52" s="242">
        <v>1</v>
      </c>
    </row>
    <row r="53" spans="1:13" ht="27.75" customHeight="1" x14ac:dyDescent="0.2">
      <c r="A53" s="167" t="s">
        <v>453</v>
      </c>
      <c r="B53" s="27"/>
      <c r="C53" s="170"/>
      <c r="D53" s="138">
        <v>15.281000000000001</v>
      </c>
      <c r="E53" s="139">
        <v>2.383</v>
      </c>
      <c r="F53" s="137">
        <v>1.2909999999999999</v>
      </c>
      <c r="G53" s="166"/>
      <c r="H53" s="166"/>
      <c r="I53" s="168"/>
      <c r="J53" s="40"/>
      <c r="M53" s="242">
        <v>1</v>
      </c>
    </row>
    <row r="54" spans="1:13" ht="27.75" customHeight="1" x14ac:dyDescent="0.2">
      <c r="A54" s="167" t="s">
        <v>454</v>
      </c>
      <c r="B54" s="27"/>
      <c r="C54" s="170"/>
      <c r="D54" s="135">
        <v>-11.14</v>
      </c>
      <c r="E54" s="136">
        <v>-2.4089999999999998</v>
      </c>
      <c r="F54" s="137">
        <v>-0.32400000000000001</v>
      </c>
      <c r="G54" s="165">
        <v>0</v>
      </c>
      <c r="H54" s="166"/>
      <c r="I54" s="168"/>
      <c r="J54" s="40"/>
      <c r="M54" s="242">
        <v>1</v>
      </c>
    </row>
    <row r="55" spans="1:13" ht="27.75" customHeight="1" x14ac:dyDescent="0.2">
      <c r="A55" s="167" t="s">
        <v>455</v>
      </c>
      <c r="B55" s="27"/>
      <c r="C55" s="170"/>
      <c r="D55" s="135">
        <v>-9.5069999999999997</v>
      </c>
      <c r="E55" s="136">
        <v>-1.94</v>
      </c>
      <c r="F55" s="137">
        <v>-0.255</v>
      </c>
      <c r="G55" s="165">
        <v>0</v>
      </c>
      <c r="H55" s="166"/>
      <c r="I55" s="168"/>
      <c r="J55" s="40"/>
      <c r="M55" s="242">
        <v>1</v>
      </c>
    </row>
    <row r="56" spans="1:13" ht="27.75" customHeight="1" x14ac:dyDescent="0.2">
      <c r="A56" s="167" t="s">
        <v>456</v>
      </c>
      <c r="B56" s="27"/>
      <c r="C56" s="170"/>
      <c r="D56" s="135">
        <v>-11.14</v>
      </c>
      <c r="E56" s="136">
        <v>-2.4089999999999998</v>
      </c>
      <c r="F56" s="137">
        <v>-0.32400000000000001</v>
      </c>
      <c r="G56" s="165">
        <v>0</v>
      </c>
      <c r="H56" s="166"/>
      <c r="I56" s="168"/>
      <c r="J56" s="39">
        <v>0.61</v>
      </c>
      <c r="M56" s="242">
        <v>2</v>
      </c>
    </row>
    <row r="57" spans="1:13" ht="27.75" customHeight="1" x14ac:dyDescent="0.2">
      <c r="A57" s="167" t="s">
        <v>457</v>
      </c>
      <c r="B57" s="27"/>
      <c r="C57" s="170"/>
      <c r="D57" s="135">
        <v>-9.5069999999999997</v>
      </c>
      <c r="E57" s="136">
        <v>-1.94</v>
      </c>
      <c r="F57" s="137">
        <v>-0.255</v>
      </c>
      <c r="G57" s="165">
        <v>0</v>
      </c>
      <c r="H57" s="166"/>
      <c r="I57" s="168"/>
      <c r="J57" s="39">
        <v>0.52700000000000002</v>
      </c>
      <c r="M57" s="242">
        <v>2</v>
      </c>
    </row>
    <row r="58" spans="1:13" ht="27.75" customHeight="1" x14ac:dyDescent="0.2">
      <c r="A58" s="167" t="s">
        <v>458</v>
      </c>
      <c r="B58" s="27"/>
      <c r="C58" s="170"/>
      <c r="D58" s="135">
        <v>-7.0609999999999999</v>
      </c>
      <c r="E58" s="136">
        <v>-1.1240000000000001</v>
      </c>
      <c r="F58" s="137">
        <v>-0.13</v>
      </c>
      <c r="G58" s="165">
        <v>0</v>
      </c>
      <c r="H58" s="166"/>
      <c r="I58" s="168"/>
      <c r="J58" s="39">
        <v>0.44600000000000001</v>
      </c>
      <c r="M58" s="242">
        <v>2</v>
      </c>
    </row>
    <row r="59" spans="1:13" ht="27.75" customHeight="1" x14ac:dyDescent="0.2">
      <c r="A59" s="245" t="s">
        <v>649</v>
      </c>
      <c r="B59" s="27"/>
      <c r="C59" s="170"/>
      <c r="D59" s="135">
        <v>4.7889999999999997</v>
      </c>
      <c r="E59" s="136">
        <v>1.036</v>
      </c>
      <c r="F59" s="137">
        <v>0.13900000000000001</v>
      </c>
      <c r="G59" s="165">
        <v>7.51</v>
      </c>
      <c r="H59" s="166"/>
      <c r="I59" s="168"/>
      <c r="J59" s="40"/>
      <c r="K59" s="202"/>
      <c r="M59" s="242">
        <v>2</v>
      </c>
    </row>
    <row r="60" spans="1:13" ht="27.75" customHeight="1" x14ac:dyDescent="0.2">
      <c r="A60" s="163" t="s">
        <v>680</v>
      </c>
      <c r="B60" s="27"/>
      <c r="C60" s="170"/>
      <c r="D60" s="135">
        <v>4.7889999999999997</v>
      </c>
      <c r="E60" s="136">
        <v>1.036</v>
      </c>
      <c r="F60" s="137">
        <v>0.13900000000000001</v>
      </c>
      <c r="G60" s="166"/>
      <c r="H60" s="166"/>
      <c r="I60" s="168"/>
      <c r="J60" s="40"/>
      <c r="K60" s="202"/>
      <c r="M60" s="242">
        <v>2</v>
      </c>
    </row>
    <row r="61" spans="1:13" ht="27.75" customHeight="1" x14ac:dyDescent="0.2">
      <c r="A61" s="163" t="s">
        <v>650</v>
      </c>
      <c r="B61" s="27"/>
      <c r="C61" s="170"/>
      <c r="D61" s="135">
        <v>4.9870000000000001</v>
      </c>
      <c r="E61" s="136">
        <v>1.079</v>
      </c>
      <c r="F61" s="137">
        <v>0.14499999999999999</v>
      </c>
      <c r="G61" s="165">
        <v>2.12</v>
      </c>
      <c r="H61" s="166"/>
      <c r="I61" s="168"/>
      <c r="J61" s="40"/>
      <c r="K61" s="202"/>
      <c r="M61" s="242">
        <v>2</v>
      </c>
    </row>
    <row r="62" spans="1:13" ht="27.75" customHeight="1" x14ac:dyDescent="0.2">
      <c r="A62" s="163" t="s">
        <v>651</v>
      </c>
      <c r="B62" s="27"/>
      <c r="C62" s="170"/>
      <c r="D62" s="135">
        <v>4.9870000000000001</v>
      </c>
      <c r="E62" s="136">
        <v>1.079</v>
      </c>
      <c r="F62" s="137">
        <v>0.14499999999999999</v>
      </c>
      <c r="G62" s="165">
        <v>9.34</v>
      </c>
      <c r="H62" s="166"/>
      <c r="I62" s="168"/>
      <c r="J62" s="40"/>
      <c r="K62" s="202"/>
      <c r="M62" s="242">
        <v>2</v>
      </c>
    </row>
    <row r="63" spans="1:13" ht="27.75" customHeight="1" x14ac:dyDescent="0.2">
      <c r="A63" s="163" t="s">
        <v>652</v>
      </c>
      <c r="B63" s="27"/>
      <c r="C63" s="170"/>
      <c r="D63" s="135">
        <v>4.9870000000000001</v>
      </c>
      <c r="E63" s="136">
        <v>1.079</v>
      </c>
      <c r="F63" s="137">
        <v>0.14499999999999999</v>
      </c>
      <c r="G63" s="165">
        <v>16.399999999999999</v>
      </c>
      <c r="H63" s="166"/>
      <c r="I63" s="168"/>
      <c r="J63" s="40"/>
      <c r="K63" s="202"/>
      <c r="M63" s="242">
        <v>2</v>
      </c>
    </row>
    <row r="64" spans="1:13" ht="27.75" customHeight="1" x14ac:dyDescent="0.2">
      <c r="A64" s="163" t="s">
        <v>653</v>
      </c>
      <c r="B64" s="27"/>
      <c r="C64" s="170"/>
      <c r="D64" s="135">
        <v>4.9870000000000001</v>
      </c>
      <c r="E64" s="136">
        <v>1.079</v>
      </c>
      <c r="F64" s="137">
        <v>0.14499999999999999</v>
      </c>
      <c r="G64" s="165">
        <v>32.22</v>
      </c>
      <c r="H64" s="166"/>
      <c r="I64" s="168"/>
      <c r="J64" s="40"/>
      <c r="K64" s="202"/>
      <c r="M64" s="242">
        <v>2</v>
      </c>
    </row>
    <row r="65" spans="1:13" ht="27.75" customHeight="1" x14ac:dyDescent="0.2">
      <c r="A65" s="163" t="s">
        <v>654</v>
      </c>
      <c r="B65" s="27"/>
      <c r="C65" s="170"/>
      <c r="D65" s="135">
        <v>4.9870000000000001</v>
      </c>
      <c r="E65" s="136">
        <v>1.079</v>
      </c>
      <c r="F65" s="137">
        <v>0.14499999999999999</v>
      </c>
      <c r="G65" s="165">
        <v>89.3</v>
      </c>
      <c r="H65" s="166"/>
      <c r="I65" s="168"/>
      <c r="J65" s="40"/>
      <c r="K65" s="202"/>
      <c r="M65" s="242">
        <v>2</v>
      </c>
    </row>
    <row r="66" spans="1:13" ht="27.75" customHeight="1" x14ac:dyDescent="0.2">
      <c r="A66" s="163" t="s">
        <v>459</v>
      </c>
      <c r="B66" s="27"/>
      <c r="C66" s="170"/>
      <c r="D66" s="135">
        <v>4.9870000000000001</v>
      </c>
      <c r="E66" s="136">
        <v>1.079</v>
      </c>
      <c r="F66" s="137">
        <v>0.14499999999999999</v>
      </c>
      <c r="G66" s="166"/>
      <c r="H66" s="166"/>
      <c r="I66" s="168"/>
      <c r="J66" s="40"/>
      <c r="K66" s="202"/>
      <c r="M66" s="242">
        <v>2</v>
      </c>
    </row>
    <row r="67" spans="1:13" ht="27.75" customHeight="1" x14ac:dyDescent="0.2">
      <c r="A67" s="163" t="s">
        <v>596</v>
      </c>
      <c r="B67" s="27"/>
      <c r="C67" s="170"/>
      <c r="D67" s="135">
        <v>3.6150000000000002</v>
      </c>
      <c r="E67" s="136">
        <v>0.71199999999999997</v>
      </c>
      <c r="F67" s="137">
        <v>9.1999999999999998E-2</v>
      </c>
      <c r="G67" s="165">
        <v>6.91</v>
      </c>
      <c r="H67" s="165">
        <v>2.0699999999999998</v>
      </c>
      <c r="I67" s="169">
        <v>2.0699999999999998</v>
      </c>
      <c r="J67" s="39">
        <v>0.19400000000000001</v>
      </c>
      <c r="K67" s="202"/>
      <c r="M67" s="242">
        <v>2</v>
      </c>
    </row>
    <row r="68" spans="1:13" ht="27.75" customHeight="1" x14ac:dyDescent="0.2">
      <c r="A68" s="163" t="s">
        <v>597</v>
      </c>
      <c r="B68" s="27"/>
      <c r="C68" s="170"/>
      <c r="D68" s="135">
        <v>3.6150000000000002</v>
      </c>
      <c r="E68" s="136">
        <v>0.71199999999999997</v>
      </c>
      <c r="F68" s="137">
        <v>9.1999999999999998E-2</v>
      </c>
      <c r="G68" s="165">
        <v>175.25</v>
      </c>
      <c r="H68" s="165">
        <v>2.0699999999999998</v>
      </c>
      <c r="I68" s="169">
        <v>2.0699999999999998</v>
      </c>
      <c r="J68" s="39">
        <v>0.19400000000000001</v>
      </c>
      <c r="K68" s="202"/>
      <c r="M68" s="242">
        <v>2</v>
      </c>
    </row>
    <row r="69" spans="1:13" ht="27.75" customHeight="1" x14ac:dyDescent="0.2">
      <c r="A69" s="163" t="s">
        <v>598</v>
      </c>
      <c r="B69" s="27"/>
      <c r="C69" s="170"/>
      <c r="D69" s="135">
        <v>3.6150000000000002</v>
      </c>
      <c r="E69" s="136">
        <v>0.71199999999999997</v>
      </c>
      <c r="F69" s="137">
        <v>9.1999999999999998E-2</v>
      </c>
      <c r="G69" s="165">
        <v>324.83</v>
      </c>
      <c r="H69" s="165">
        <v>2.0699999999999998</v>
      </c>
      <c r="I69" s="169">
        <v>2.0699999999999998</v>
      </c>
      <c r="J69" s="39">
        <v>0.19400000000000001</v>
      </c>
      <c r="K69" s="202"/>
      <c r="M69" s="242">
        <v>2</v>
      </c>
    </row>
    <row r="70" spans="1:13" ht="27.75" customHeight="1" x14ac:dyDescent="0.2">
      <c r="A70" s="163" t="s">
        <v>599</v>
      </c>
      <c r="B70" s="27"/>
      <c r="C70" s="170"/>
      <c r="D70" s="135">
        <v>3.6150000000000002</v>
      </c>
      <c r="E70" s="136">
        <v>0.71199999999999997</v>
      </c>
      <c r="F70" s="137">
        <v>9.1999999999999998E-2</v>
      </c>
      <c r="G70" s="165">
        <v>510.97</v>
      </c>
      <c r="H70" s="165">
        <v>2.0699999999999998</v>
      </c>
      <c r="I70" s="169">
        <v>2.0699999999999998</v>
      </c>
      <c r="J70" s="39">
        <v>0.19400000000000001</v>
      </c>
      <c r="K70" s="202"/>
      <c r="M70" s="242">
        <v>2</v>
      </c>
    </row>
    <row r="71" spans="1:13" ht="27.75" customHeight="1" x14ac:dyDescent="0.2">
      <c r="A71" s="163" t="s">
        <v>600</v>
      </c>
      <c r="B71" s="27"/>
      <c r="C71" s="170"/>
      <c r="D71" s="135">
        <v>3.6150000000000002</v>
      </c>
      <c r="E71" s="136">
        <v>0.71199999999999997</v>
      </c>
      <c r="F71" s="137">
        <v>9.1999999999999998E-2</v>
      </c>
      <c r="G71" s="165">
        <v>1167.81</v>
      </c>
      <c r="H71" s="165">
        <v>2.0699999999999998</v>
      </c>
      <c r="I71" s="169">
        <v>2.0699999999999998</v>
      </c>
      <c r="J71" s="39">
        <v>0.19400000000000001</v>
      </c>
      <c r="K71" s="202"/>
      <c r="M71" s="242">
        <v>2</v>
      </c>
    </row>
    <row r="72" spans="1:13" ht="27.75" customHeight="1" x14ac:dyDescent="0.2">
      <c r="A72" s="163" t="s">
        <v>601</v>
      </c>
      <c r="B72" s="27"/>
      <c r="C72" s="170"/>
      <c r="D72" s="135">
        <v>4.3079999999999998</v>
      </c>
      <c r="E72" s="136">
        <v>0.68600000000000005</v>
      </c>
      <c r="F72" s="137">
        <v>7.9000000000000001E-2</v>
      </c>
      <c r="G72" s="165">
        <v>4.01</v>
      </c>
      <c r="H72" s="165">
        <v>5.29</v>
      </c>
      <c r="I72" s="169">
        <v>5.29</v>
      </c>
      <c r="J72" s="39">
        <v>0.17899999999999999</v>
      </c>
      <c r="K72" s="202"/>
      <c r="M72" s="242">
        <v>2</v>
      </c>
    </row>
    <row r="73" spans="1:13" ht="27.75" customHeight="1" x14ac:dyDescent="0.2">
      <c r="A73" s="163" t="s">
        <v>602</v>
      </c>
      <c r="B73" s="27"/>
      <c r="C73" s="170"/>
      <c r="D73" s="135">
        <v>4.3079999999999998</v>
      </c>
      <c r="E73" s="136">
        <v>0.68600000000000005</v>
      </c>
      <c r="F73" s="137">
        <v>7.9000000000000001E-2</v>
      </c>
      <c r="G73" s="165">
        <v>280.75</v>
      </c>
      <c r="H73" s="165">
        <v>5.29</v>
      </c>
      <c r="I73" s="169">
        <v>5.29</v>
      </c>
      <c r="J73" s="39">
        <v>0.17899999999999999</v>
      </c>
      <c r="K73" s="202"/>
      <c r="M73" s="242">
        <v>2</v>
      </c>
    </row>
    <row r="74" spans="1:13" ht="27.75" customHeight="1" x14ac:dyDescent="0.2">
      <c r="A74" s="163" t="s">
        <v>603</v>
      </c>
      <c r="B74" s="27"/>
      <c r="C74" s="170"/>
      <c r="D74" s="135">
        <v>4.3079999999999998</v>
      </c>
      <c r="E74" s="136">
        <v>0.68600000000000005</v>
      </c>
      <c r="F74" s="137">
        <v>7.9000000000000001E-2</v>
      </c>
      <c r="G74" s="165">
        <v>526.65</v>
      </c>
      <c r="H74" s="165">
        <v>5.29</v>
      </c>
      <c r="I74" s="169">
        <v>5.29</v>
      </c>
      <c r="J74" s="39">
        <v>0.17899999999999999</v>
      </c>
      <c r="K74" s="202"/>
      <c r="M74" s="242">
        <v>2</v>
      </c>
    </row>
    <row r="75" spans="1:13" ht="27.75" customHeight="1" x14ac:dyDescent="0.2">
      <c r="A75" s="163" t="s">
        <v>604</v>
      </c>
      <c r="B75" s="27"/>
      <c r="C75" s="170"/>
      <c r="D75" s="135">
        <v>4.3079999999999998</v>
      </c>
      <c r="E75" s="136">
        <v>0.68600000000000005</v>
      </c>
      <c r="F75" s="137">
        <v>7.9000000000000001E-2</v>
      </c>
      <c r="G75" s="165">
        <v>832.64</v>
      </c>
      <c r="H75" s="165">
        <v>5.29</v>
      </c>
      <c r="I75" s="169">
        <v>5.29</v>
      </c>
      <c r="J75" s="39">
        <v>0.17899999999999999</v>
      </c>
      <c r="K75" s="202"/>
      <c r="M75" s="242">
        <v>2</v>
      </c>
    </row>
    <row r="76" spans="1:13" ht="27.75" customHeight="1" x14ac:dyDescent="0.2">
      <c r="A76" s="163" t="s">
        <v>605</v>
      </c>
      <c r="B76" s="27"/>
      <c r="C76" s="170"/>
      <c r="D76" s="135">
        <v>4.3079999999999998</v>
      </c>
      <c r="E76" s="136">
        <v>0.68600000000000005</v>
      </c>
      <c r="F76" s="137">
        <v>7.9000000000000001E-2</v>
      </c>
      <c r="G76" s="165">
        <v>1912.44</v>
      </c>
      <c r="H76" s="165">
        <v>5.29</v>
      </c>
      <c r="I76" s="169">
        <v>5.29</v>
      </c>
      <c r="J76" s="39">
        <v>0.17899999999999999</v>
      </c>
      <c r="K76" s="202"/>
      <c r="M76" s="242">
        <v>2</v>
      </c>
    </row>
    <row r="77" spans="1:13" ht="27.75" customHeight="1" x14ac:dyDescent="0.2">
      <c r="A77" s="163" t="s">
        <v>606</v>
      </c>
      <c r="B77" s="27"/>
      <c r="C77" s="170"/>
      <c r="D77" s="135">
        <v>3.774</v>
      </c>
      <c r="E77" s="136">
        <v>0.55100000000000005</v>
      </c>
      <c r="F77" s="137">
        <v>5.7000000000000002E-2</v>
      </c>
      <c r="G77" s="165">
        <v>67.55</v>
      </c>
      <c r="H77" s="165">
        <v>5.48</v>
      </c>
      <c r="I77" s="169">
        <v>5.48</v>
      </c>
      <c r="J77" s="39">
        <v>0.14299999999999999</v>
      </c>
      <c r="K77" s="202"/>
      <c r="M77" s="242">
        <v>2</v>
      </c>
    </row>
    <row r="78" spans="1:13" ht="27.75" customHeight="1" x14ac:dyDescent="0.2">
      <c r="A78" s="163" t="s">
        <v>607</v>
      </c>
      <c r="B78" s="27"/>
      <c r="C78" s="170"/>
      <c r="D78" s="135">
        <v>3.774</v>
      </c>
      <c r="E78" s="136">
        <v>0.55100000000000005</v>
      </c>
      <c r="F78" s="137">
        <v>5.7000000000000002E-2</v>
      </c>
      <c r="G78" s="165">
        <v>1738.96</v>
      </c>
      <c r="H78" s="165">
        <v>5.48</v>
      </c>
      <c r="I78" s="169">
        <v>5.48</v>
      </c>
      <c r="J78" s="39">
        <v>0.14299999999999999</v>
      </c>
      <c r="K78" s="202"/>
      <c r="M78" s="242">
        <v>2</v>
      </c>
    </row>
    <row r="79" spans="1:13" ht="27.75" customHeight="1" x14ac:dyDescent="0.2">
      <c r="A79" s="163" t="s">
        <v>608</v>
      </c>
      <c r="B79" s="27"/>
      <c r="C79" s="170"/>
      <c r="D79" s="135">
        <v>3.774</v>
      </c>
      <c r="E79" s="136">
        <v>0.55100000000000005</v>
      </c>
      <c r="F79" s="137">
        <v>5.7000000000000002E-2</v>
      </c>
      <c r="G79" s="165">
        <v>5149.41</v>
      </c>
      <c r="H79" s="165">
        <v>5.48</v>
      </c>
      <c r="I79" s="169">
        <v>5.48</v>
      </c>
      <c r="J79" s="39">
        <v>0.14299999999999999</v>
      </c>
      <c r="K79" s="202"/>
      <c r="M79" s="242">
        <v>2</v>
      </c>
    </row>
    <row r="80" spans="1:13" ht="27.75" customHeight="1" x14ac:dyDescent="0.2">
      <c r="A80" s="163" t="s">
        <v>609</v>
      </c>
      <c r="B80" s="27"/>
      <c r="C80" s="170"/>
      <c r="D80" s="135">
        <v>3.774</v>
      </c>
      <c r="E80" s="136">
        <v>0.55100000000000005</v>
      </c>
      <c r="F80" s="137">
        <v>5.7000000000000002E-2</v>
      </c>
      <c r="G80" s="165">
        <v>11285.62</v>
      </c>
      <c r="H80" s="165">
        <v>5.48</v>
      </c>
      <c r="I80" s="169">
        <v>5.48</v>
      </c>
      <c r="J80" s="39">
        <v>0.14299999999999999</v>
      </c>
      <c r="K80" s="202"/>
      <c r="M80" s="242">
        <v>2</v>
      </c>
    </row>
    <row r="81" spans="1:13" ht="27.75" customHeight="1" x14ac:dyDescent="0.2">
      <c r="A81" s="163" t="s">
        <v>610</v>
      </c>
      <c r="B81" s="27"/>
      <c r="C81" s="170"/>
      <c r="D81" s="135">
        <v>3.774</v>
      </c>
      <c r="E81" s="136">
        <v>0.55100000000000005</v>
      </c>
      <c r="F81" s="137">
        <v>5.7000000000000002E-2</v>
      </c>
      <c r="G81" s="165">
        <v>21614.95</v>
      </c>
      <c r="H81" s="165">
        <v>5.48</v>
      </c>
      <c r="I81" s="169">
        <v>5.48</v>
      </c>
      <c r="J81" s="39">
        <v>0.14299999999999999</v>
      </c>
      <c r="K81" s="202"/>
      <c r="M81" s="242">
        <v>2</v>
      </c>
    </row>
    <row r="82" spans="1:13" ht="27.75" customHeight="1" x14ac:dyDescent="0.2">
      <c r="A82" s="163" t="s">
        <v>460</v>
      </c>
      <c r="B82" s="27"/>
      <c r="C82" s="170"/>
      <c r="D82" s="138">
        <v>10.718999999999999</v>
      </c>
      <c r="E82" s="139">
        <v>1.671</v>
      </c>
      <c r="F82" s="137">
        <v>0.90600000000000003</v>
      </c>
      <c r="G82" s="166"/>
      <c r="H82" s="166"/>
      <c r="I82" s="168"/>
      <c r="J82" s="40"/>
      <c r="K82" s="202"/>
      <c r="M82" s="242">
        <v>2</v>
      </c>
    </row>
    <row r="83" spans="1:13" ht="27.75" customHeight="1" x14ac:dyDescent="0.2">
      <c r="A83" s="163" t="s">
        <v>461</v>
      </c>
      <c r="B83" s="27"/>
      <c r="C83" s="170"/>
      <c r="D83" s="135">
        <v>-5.4889999999999999</v>
      </c>
      <c r="E83" s="136">
        <v>-1.1870000000000001</v>
      </c>
      <c r="F83" s="137">
        <v>-0.16</v>
      </c>
      <c r="G83" s="165">
        <v>0</v>
      </c>
      <c r="H83" s="166"/>
      <c r="I83" s="168"/>
      <c r="J83" s="40"/>
      <c r="K83" s="202"/>
      <c r="M83" s="242">
        <v>2</v>
      </c>
    </row>
    <row r="84" spans="1:13" ht="27.75" customHeight="1" x14ac:dyDescent="0.2">
      <c r="A84" s="163" t="s">
        <v>462</v>
      </c>
      <c r="B84" s="27"/>
      <c r="C84" s="170"/>
      <c r="D84" s="135">
        <v>-5.2160000000000002</v>
      </c>
      <c r="E84" s="136">
        <v>-1.0649999999999999</v>
      </c>
      <c r="F84" s="137">
        <v>-0.14000000000000001</v>
      </c>
      <c r="G84" s="165">
        <v>0</v>
      </c>
      <c r="H84" s="166"/>
      <c r="I84" s="168"/>
      <c r="J84" s="40"/>
      <c r="K84" s="202"/>
      <c r="M84" s="242">
        <v>2</v>
      </c>
    </row>
    <row r="85" spans="1:13" ht="27.75" customHeight="1" x14ac:dyDescent="0.2">
      <c r="A85" s="163" t="s">
        <v>463</v>
      </c>
      <c r="B85" s="27"/>
      <c r="C85" s="170"/>
      <c r="D85" s="135">
        <v>-5.4889999999999999</v>
      </c>
      <c r="E85" s="136">
        <v>-1.1870000000000001</v>
      </c>
      <c r="F85" s="137">
        <v>-0.16</v>
      </c>
      <c r="G85" s="165">
        <v>0</v>
      </c>
      <c r="H85" s="166"/>
      <c r="I85" s="168"/>
      <c r="J85" s="39">
        <v>0.30099999999999999</v>
      </c>
      <c r="K85" s="202"/>
      <c r="M85" s="242">
        <v>2</v>
      </c>
    </row>
    <row r="86" spans="1:13" ht="27.75" customHeight="1" x14ac:dyDescent="0.2">
      <c r="A86" s="163" t="s">
        <v>464</v>
      </c>
      <c r="B86" s="27"/>
      <c r="C86" s="170"/>
      <c r="D86" s="135">
        <v>-5.2160000000000002</v>
      </c>
      <c r="E86" s="136">
        <v>-1.0649999999999999</v>
      </c>
      <c r="F86" s="137">
        <v>-0.14000000000000001</v>
      </c>
      <c r="G86" s="165">
        <v>0</v>
      </c>
      <c r="H86" s="166"/>
      <c r="I86" s="168"/>
      <c r="J86" s="39">
        <v>0.28899999999999998</v>
      </c>
      <c r="K86" s="202"/>
      <c r="M86" s="242">
        <v>2</v>
      </c>
    </row>
    <row r="87" spans="1:13" ht="27.75" customHeight="1" x14ac:dyDescent="0.2">
      <c r="A87" s="163" t="s">
        <v>465</v>
      </c>
      <c r="B87" s="27"/>
      <c r="C87" s="170"/>
      <c r="D87" s="135">
        <v>-7.0609999999999999</v>
      </c>
      <c r="E87" s="136">
        <v>-1.1240000000000001</v>
      </c>
      <c r="F87" s="137">
        <v>-0.13</v>
      </c>
      <c r="G87" s="165">
        <v>89.91</v>
      </c>
      <c r="H87" s="166"/>
      <c r="I87" s="168"/>
      <c r="J87" s="39">
        <v>0.44600000000000001</v>
      </c>
      <c r="K87" s="202"/>
      <c r="M87" s="242">
        <v>2</v>
      </c>
    </row>
    <row r="88" spans="1:13" ht="27.75" customHeight="1" x14ac:dyDescent="0.2">
      <c r="A88" s="163" t="s">
        <v>655</v>
      </c>
      <c r="B88" s="27"/>
      <c r="C88" s="170"/>
      <c r="D88" s="135">
        <v>3.4180000000000001</v>
      </c>
      <c r="E88" s="136">
        <v>0.73899999999999999</v>
      </c>
      <c r="F88" s="137">
        <v>9.9000000000000005E-2</v>
      </c>
      <c r="G88" s="165">
        <v>5.36</v>
      </c>
      <c r="H88" s="166"/>
      <c r="I88" s="168"/>
      <c r="J88" s="40"/>
      <c r="K88" s="202"/>
      <c r="M88" s="242">
        <v>2</v>
      </c>
    </row>
    <row r="89" spans="1:13" ht="27.75" customHeight="1" x14ac:dyDescent="0.2">
      <c r="A89" s="163" t="s">
        <v>681</v>
      </c>
      <c r="B89" s="27"/>
      <c r="C89" s="170"/>
      <c r="D89" s="135">
        <v>3.4180000000000001</v>
      </c>
      <c r="E89" s="136">
        <v>0.73899999999999999</v>
      </c>
      <c r="F89" s="137">
        <v>9.9000000000000005E-2</v>
      </c>
      <c r="G89" s="166"/>
      <c r="H89" s="166"/>
      <c r="I89" s="168"/>
      <c r="J89" s="40"/>
      <c r="K89" s="202"/>
      <c r="M89" s="242">
        <v>2</v>
      </c>
    </row>
    <row r="90" spans="1:13" ht="27.75" customHeight="1" x14ac:dyDescent="0.2">
      <c r="A90" s="163" t="s">
        <v>656</v>
      </c>
      <c r="B90" s="27"/>
      <c r="C90" s="170"/>
      <c r="D90" s="135">
        <v>3.5590000000000002</v>
      </c>
      <c r="E90" s="136">
        <v>0.77</v>
      </c>
      <c r="F90" s="137">
        <v>0.10299999999999999</v>
      </c>
      <c r="G90" s="165">
        <v>1.52</v>
      </c>
      <c r="H90" s="166"/>
      <c r="I90" s="168"/>
      <c r="J90" s="40"/>
      <c r="K90" s="202"/>
      <c r="M90" s="242">
        <v>2</v>
      </c>
    </row>
    <row r="91" spans="1:13" ht="27.75" customHeight="1" x14ac:dyDescent="0.2">
      <c r="A91" s="163" t="s">
        <v>657</v>
      </c>
      <c r="B91" s="27"/>
      <c r="C91" s="170"/>
      <c r="D91" s="135">
        <v>3.5590000000000002</v>
      </c>
      <c r="E91" s="136">
        <v>0.77</v>
      </c>
      <c r="F91" s="137">
        <v>0.10299999999999999</v>
      </c>
      <c r="G91" s="165">
        <v>6.66</v>
      </c>
      <c r="H91" s="166"/>
      <c r="I91" s="168"/>
      <c r="J91" s="40"/>
      <c r="K91" s="202"/>
      <c r="M91" s="242">
        <v>2</v>
      </c>
    </row>
    <row r="92" spans="1:13" ht="27.75" customHeight="1" x14ac:dyDescent="0.2">
      <c r="A92" s="163" t="s">
        <v>658</v>
      </c>
      <c r="B92" s="27"/>
      <c r="C92" s="170"/>
      <c r="D92" s="135">
        <v>3.5590000000000002</v>
      </c>
      <c r="E92" s="136">
        <v>0.77</v>
      </c>
      <c r="F92" s="137">
        <v>0.10299999999999999</v>
      </c>
      <c r="G92" s="165">
        <v>11.7</v>
      </c>
      <c r="H92" s="166"/>
      <c r="I92" s="168"/>
      <c r="J92" s="40"/>
      <c r="K92" s="202"/>
      <c r="M92" s="242">
        <v>2</v>
      </c>
    </row>
    <row r="93" spans="1:13" ht="27.75" customHeight="1" x14ac:dyDescent="0.2">
      <c r="A93" s="163" t="s">
        <v>659</v>
      </c>
      <c r="B93" s="27"/>
      <c r="C93" s="170"/>
      <c r="D93" s="135">
        <v>3.5590000000000002</v>
      </c>
      <c r="E93" s="136">
        <v>0.77</v>
      </c>
      <c r="F93" s="137">
        <v>0.10299999999999999</v>
      </c>
      <c r="G93" s="165">
        <v>23</v>
      </c>
      <c r="H93" s="166"/>
      <c r="I93" s="168"/>
      <c r="J93" s="40"/>
      <c r="K93" s="202"/>
      <c r="M93" s="242">
        <v>2</v>
      </c>
    </row>
    <row r="94" spans="1:13" ht="27.75" customHeight="1" x14ac:dyDescent="0.2">
      <c r="A94" s="163" t="s">
        <v>660</v>
      </c>
      <c r="B94" s="27"/>
      <c r="C94" s="170"/>
      <c r="D94" s="135">
        <v>3.5590000000000002</v>
      </c>
      <c r="E94" s="136">
        <v>0.77</v>
      </c>
      <c r="F94" s="137">
        <v>0.10299999999999999</v>
      </c>
      <c r="G94" s="165">
        <v>63.72</v>
      </c>
      <c r="H94" s="166"/>
      <c r="I94" s="168"/>
      <c r="J94" s="40"/>
      <c r="K94" s="202"/>
      <c r="M94" s="242">
        <v>2</v>
      </c>
    </row>
    <row r="95" spans="1:13" ht="27.75" customHeight="1" x14ac:dyDescent="0.2">
      <c r="A95" s="163" t="s">
        <v>466</v>
      </c>
      <c r="B95" s="27"/>
      <c r="C95" s="170"/>
      <c r="D95" s="135">
        <v>3.5590000000000002</v>
      </c>
      <c r="E95" s="136">
        <v>0.77</v>
      </c>
      <c r="F95" s="137">
        <v>0.10299999999999999</v>
      </c>
      <c r="G95" s="166"/>
      <c r="H95" s="166"/>
      <c r="I95" s="168"/>
      <c r="J95" s="40"/>
      <c r="K95" s="202"/>
      <c r="M95" s="242">
        <v>2</v>
      </c>
    </row>
    <row r="96" spans="1:13" ht="27.75" customHeight="1" x14ac:dyDescent="0.2">
      <c r="A96" s="163" t="s">
        <v>581</v>
      </c>
      <c r="B96" s="27"/>
      <c r="C96" s="170"/>
      <c r="D96" s="135">
        <v>2.58</v>
      </c>
      <c r="E96" s="136">
        <v>0.50800000000000001</v>
      </c>
      <c r="F96" s="137">
        <v>6.6000000000000003E-2</v>
      </c>
      <c r="G96" s="165">
        <v>4.93</v>
      </c>
      <c r="H96" s="165">
        <v>1.48</v>
      </c>
      <c r="I96" s="169">
        <v>1.48</v>
      </c>
      <c r="J96" s="39">
        <v>0.13800000000000001</v>
      </c>
      <c r="K96" s="202"/>
      <c r="M96" s="242">
        <v>2</v>
      </c>
    </row>
    <row r="97" spans="1:13" ht="27.75" customHeight="1" x14ac:dyDescent="0.2">
      <c r="A97" s="163" t="s">
        <v>582</v>
      </c>
      <c r="B97" s="27"/>
      <c r="C97" s="170"/>
      <c r="D97" s="135">
        <v>2.58</v>
      </c>
      <c r="E97" s="136">
        <v>0.50800000000000001</v>
      </c>
      <c r="F97" s="137">
        <v>6.6000000000000003E-2</v>
      </c>
      <c r="G97" s="165">
        <v>125.07</v>
      </c>
      <c r="H97" s="165">
        <v>1.48</v>
      </c>
      <c r="I97" s="169">
        <v>1.48</v>
      </c>
      <c r="J97" s="39">
        <v>0.13800000000000001</v>
      </c>
      <c r="K97" s="202"/>
      <c r="M97" s="242">
        <v>2</v>
      </c>
    </row>
    <row r="98" spans="1:13" ht="27.75" customHeight="1" x14ac:dyDescent="0.2">
      <c r="A98" s="163" t="s">
        <v>583</v>
      </c>
      <c r="B98" s="27"/>
      <c r="C98" s="170"/>
      <c r="D98" s="135">
        <v>2.58</v>
      </c>
      <c r="E98" s="136">
        <v>0.50800000000000001</v>
      </c>
      <c r="F98" s="137">
        <v>6.6000000000000003E-2</v>
      </c>
      <c r="G98" s="165">
        <v>231.81</v>
      </c>
      <c r="H98" s="165">
        <v>1.48</v>
      </c>
      <c r="I98" s="169">
        <v>1.48</v>
      </c>
      <c r="J98" s="39">
        <v>0.13800000000000001</v>
      </c>
      <c r="K98" s="202"/>
      <c r="M98" s="242">
        <v>2</v>
      </c>
    </row>
    <row r="99" spans="1:13" ht="27.75" customHeight="1" x14ac:dyDescent="0.2">
      <c r="A99" s="163" t="s">
        <v>584</v>
      </c>
      <c r="B99" s="27"/>
      <c r="C99" s="170"/>
      <c r="D99" s="135">
        <v>2.58</v>
      </c>
      <c r="E99" s="136">
        <v>0.50800000000000001</v>
      </c>
      <c r="F99" s="137">
        <v>6.6000000000000003E-2</v>
      </c>
      <c r="G99" s="165">
        <v>364.64</v>
      </c>
      <c r="H99" s="165">
        <v>1.48</v>
      </c>
      <c r="I99" s="169">
        <v>1.48</v>
      </c>
      <c r="J99" s="39">
        <v>0.13800000000000001</v>
      </c>
      <c r="K99" s="202"/>
      <c r="M99" s="242">
        <v>2</v>
      </c>
    </row>
    <row r="100" spans="1:13" ht="27.75" customHeight="1" x14ac:dyDescent="0.2">
      <c r="A100" s="163" t="s">
        <v>585</v>
      </c>
      <c r="B100" s="27"/>
      <c r="C100" s="170"/>
      <c r="D100" s="135">
        <v>2.58</v>
      </c>
      <c r="E100" s="136">
        <v>0.50800000000000001</v>
      </c>
      <c r="F100" s="137">
        <v>6.6000000000000003E-2</v>
      </c>
      <c r="G100" s="165">
        <v>833.39</v>
      </c>
      <c r="H100" s="165">
        <v>1.48</v>
      </c>
      <c r="I100" s="169">
        <v>1.48</v>
      </c>
      <c r="J100" s="39">
        <v>0.13800000000000001</v>
      </c>
      <c r="K100" s="202"/>
      <c r="M100" s="242">
        <v>2</v>
      </c>
    </row>
    <row r="101" spans="1:13" ht="27.75" customHeight="1" x14ac:dyDescent="0.2">
      <c r="A101" s="163" t="s">
        <v>586</v>
      </c>
      <c r="B101" s="27"/>
      <c r="C101" s="170"/>
      <c r="D101" s="135">
        <v>3.0739999999999998</v>
      </c>
      <c r="E101" s="136">
        <v>0.48899999999999999</v>
      </c>
      <c r="F101" s="137">
        <v>5.7000000000000002E-2</v>
      </c>
      <c r="G101" s="165">
        <v>2.86</v>
      </c>
      <c r="H101" s="165">
        <v>3.78</v>
      </c>
      <c r="I101" s="169">
        <v>3.78</v>
      </c>
      <c r="J101" s="39">
        <v>0.128</v>
      </c>
      <c r="K101" s="202"/>
      <c r="M101" s="242">
        <v>2</v>
      </c>
    </row>
    <row r="102" spans="1:13" ht="27.75" customHeight="1" x14ac:dyDescent="0.2">
      <c r="A102" s="163" t="s">
        <v>587</v>
      </c>
      <c r="B102" s="27"/>
      <c r="C102" s="170"/>
      <c r="D102" s="135">
        <v>3.0739999999999998</v>
      </c>
      <c r="E102" s="136">
        <v>0.48899999999999999</v>
      </c>
      <c r="F102" s="137">
        <v>5.7000000000000002E-2</v>
      </c>
      <c r="G102" s="165">
        <v>200.35</v>
      </c>
      <c r="H102" s="165">
        <v>3.78</v>
      </c>
      <c r="I102" s="169">
        <v>3.78</v>
      </c>
      <c r="J102" s="39">
        <v>0.128</v>
      </c>
      <c r="K102" s="202"/>
      <c r="M102" s="242">
        <v>2</v>
      </c>
    </row>
    <row r="103" spans="1:13" ht="27.75" customHeight="1" x14ac:dyDescent="0.2">
      <c r="A103" s="163" t="s">
        <v>588</v>
      </c>
      <c r="B103" s="27"/>
      <c r="C103" s="170"/>
      <c r="D103" s="135">
        <v>3.0739999999999998</v>
      </c>
      <c r="E103" s="136">
        <v>0.48899999999999999</v>
      </c>
      <c r="F103" s="137">
        <v>5.7000000000000002E-2</v>
      </c>
      <c r="G103" s="165">
        <v>375.84</v>
      </c>
      <c r="H103" s="165">
        <v>3.78</v>
      </c>
      <c r="I103" s="169">
        <v>3.78</v>
      </c>
      <c r="J103" s="39">
        <v>0.128</v>
      </c>
      <c r="K103" s="202"/>
      <c r="M103" s="242">
        <v>2</v>
      </c>
    </row>
    <row r="104" spans="1:13" ht="27.75" customHeight="1" x14ac:dyDescent="0.2">
      <c r="A104" s="163" t="s">
        <v>589</v>
      </c>
      <c r="B104" s="27"/>
      <c r="C104" s="170"/>
      <c r="D104" s="135">
        <v>3.0739999999999998</v>
      </c>
      <c r="E104" s="136">
        <v>0.48899999999999999</v>
      </c>
      <c r="F104" s="137">
        <v>5.7000000000000002E-2</v>
      </c>
      <c r="G104" s="165">
        <v>594.20000000000005</v>
      </c>
      <c r="H104" s="165">
        <v>3.78</v>
      </c>
      <c r="I104" s="169">
        <v>3.78</v>
      </c>
      <c r="J104" s="39">
        <v>0.128</v>
      </c>
      <c r="K104" s="202"/>
      <c r="M104" s="242">
        <v>2</v>
      </c>
    </row>
    <row r="105" spans="1:13" ht="27.75" customHeight="1" x14ac:dyDescent="0.2">
      <c r="A105" s="163" t="s">
        <v>590</v>
      </c>
      <c r="B105" s="27"/>
      <c r="C105" s="170"/>
      <c r="D105" s="135">
        <v>3.0739999999999998</v>
      </c>
      <c r="E105" s="136">
        <v>0.48899999999999999</v>
      </c>
      <c r="F105" s="137">
        <v>5.7000000000000002E-2</v>
      </c>
      <c r="G105" s="165">
        <v>1364.78</v>
      </c>
      <c r="H105" s="165">
        <v>3.78</v>
      </c>
      <c r="I105" s="169">
        <v>3.78</v>
      </c>
      <c r="J105" s="39">
        <v>0.128</v>
      </c>
      <c r="K105" s="202"/>
      <c r="M105" s="242">
        <v>2</v>
      </c>
    </row>
    <row r="106" spans="1:13" ht="27.75" customHeight="1" x14ac:dyDescent="0.2">
      <c r="A106" s="163" t="s">
        <v>591</v>
      </c>
      <c r="B106" s="27"/>
      <c r="C106" s="170"/>
      <c r="D106" s="135">
        <v>2.6930000000000001</v>
      </c>
      <c r="E106" s="136">
        <v>0.39300000000000002</v>
      </c>
      <c r="F106" s="137">
        <v>4.1000000000000002E-2</v>
      </c>
      <c r="G106" s="165">
        <v>48.21</v>
      </c>
      <c r="H106" s="165">
        <v>3.91</v>
      </c>
      <c r="I106" s="169">
        <v>3.91</v>
      </c>
      <c r="J106" s="39">
        <v>0.10199999999999999</v>
      </c>
      <c r="K106" s="202"/>
      <c r="M106" s="242">
        <v>2</v>
      </c>
    </row>
    <row r="107" spans="1:13" ht="27.75" customHeight="1" x14ac:dyDescent="0.2">
      <c r="A107" s="163" t="s">
        <v>592</v>
      </c>
      <c r="B107" s="27"/>
      <c r="C107" s="170"/>
      <c r="D107" s="135">
        <v>2.6930000000000001</v>
      </c>
      <c r="E107" s="136">
        <v>0.39300000000000002</v>
      </c>
      <c r="F107" s="137">
        <v>4.1000000000000002E-2</v>
      </c>
      <c r="G107" s="165">
        <v>1240.98</v>
      </c>
      <c r="H107" s="165">
        <v>3.91</v>
      </c>
      <c r="I107" s="169">
        <v>3.91</v>
      </c>
      <c r="J107" s="39">
        <v>0.10199999999999999</v>
      </c>
      <c r="K107" s="202"/>
      <c r="M107" s="242">
        <v>2</v>
      </c>
    </row>
    <row r="108" spans="1:13" ht="27.75" customHeight="1" x14ac:dyDescent="0.2">
      <c r="A108" s="163" t="s">
        <v>593</v>
      </c>
      <c r="B108" s="27"/>
      <c r="C108" s="170"/>
      <c r="D108" s="135">
        <v>2.6930000000000001</v>
      </c>
      <c r="E108" s="136">
        <v>0.39300000000000002</v>
      </c>
      <c r="F108" s="137">
        <v>4.1000000000000002E-2</v>
      </c>
      <c r="G108" s="165">
        <v>3674.78</v>
      </c>
      <c r="H108" s="165">
        <v>3.91</v>
      </c>
      <c r="I108" s="169">
        <v>3.91</v>
      </c>
      <c r="J108" s="39">
        <v>0.10199999999999999</v>
      </c>
      <c r="K108" s="202"/>
      <c r="M108" s="242">
        <v>2</v>
      </c>
    </row>
    <row r="109" spans="1:13" ht="27.75" customHeight="1" x14ac:dyDescent="0.2">
      <c r="A109" s="163" t="s">
        <v>594</v>
      </c>
      <c r="B109" s="27"/>
      <c r="C109" s="170"/>
      <c r="D109" s="135">
        <v>2.6930000000000001</v>
      </c>
      <c r="E109" s="136">
        <v>0.39300000000000002</v>
      </c>
      <c r="F109" s="137">
        <v>4.1000000000000002E-2</v>
      </c>
      <c r="G109" s="165">
        <v>8053.77</v>
      </c>
      <c r="H109" s="165">
        <v>3.91</v>
      </c>
      <c r="I109" s="169">
        <v>3.91</v>
      </c>
      <c r="J109" s="39">
        <v>0.10199999999999999</v>
      </c>
      <c r="K109" s="202"/>
      <c r="M109" s="242">
        <v>2</v>
      </c>
    </row>
    <row r="110" spans="1:13" ht="27.75" customHeight="1" x14ac:dyDescent="0.2">
      <c r="A110" s="163" t="s">
        <v>595</v>
      </c>
      <c r="B110" s="27"/>
      <c r="C110" s="170"/>
      <c r="D110" s="135">
        <v>2.6930000000000001</v>
      </c>
      <c r="E110" s="136">
        <v>0.39300000000000002</v>
      </c>
      <c r="F110" s="137">
        <v>4.1000000000000002E-2</v>
      </c>
      <c r="G110" s="165">
        <v>15425.11</v>
      </c>
      <c r="H110" s="165">
        <v>3.91</v>
      </c>
      <c r="I110" s="169">
        <v>3.91</v>
      </c>
      <c r="J110" s="39">
        <v>0.10199999999999999</v>
      </c>
      <c r="K110" s="202"/>
      <c r="M110" s="242">
        <v>2</v>
      </c>
    </row>
    <row r="111" spans="1:13" ht="27.75" customHeight="1" x14ac:dyDescent="0.2">
      <c r="A111" s="163" t="s">
        <v>467</v>
      </c>
      <c r="B111" s="27"/>
      <c r="C111" s="170"/>
      <c r="D111" s="138">
        <v>7.649</v>
      </c>
      <c r="E111" s="139">
        <v>1.1930000000000001</v>
      </c>
      <c r="F111" s="137">
        <v>0.64600000000000002</v>
      </c>
      <c r="G111" s="166"/>
      <c r="H111" s="166"/>
      <c r="I111" s="168"/>
      <c r="J111" s="40"/>
      <c r="K111" s="202"/>
      <c r="M111" s="242">
        <v>2</v>
      </c>
    </row>
    <row r="112" spans="1:13" ht="27.75" customHeight="1" x14ac:dyDescent="0.2">
      <c r="A112" s="163" t="s">
        <v>468</v>
      </c>
      <c r="B112" s="27"/>
      <c r="C112" s="170"/>
      <c r="D112" s="135">
        <v>-3.9169999999999998</v>
      </c>
      <c r="E112" s="136">
        <v>-0.84699999999999998</v>
      </c>
      <c r="F112" s="137">
        <v>-0.114</v>
      </c>
      <c r="G112" s="165">
        <v>0</v>
      </c>
      <c r="H112" s="166"/>
      <c r="I112" s="168"/>
      <c r="J112" s="40"/>
      <c r="K112" s="202"/>
      <c r="M112" s="242">
        <v>2</v>
      </c>
    </row>
    <row r="113" spans="1:13" ht="27.75" customHeight="1" x14ac:dyDescent="0.2">
      <c r="A113" s="163" t="s">
        <v>469</v>
      </c>
      <c r="B113" s="27"/>
      <c r="C113" s="170"/>
      <c r="D113" s="135">
        <v>-3.722</v>
      </c>
      <c r="E113" s="136">
        <v>-0.76</v>
      </c>
      <c r="F113" s="137">
        <v>-0.1</v>
      </c>
      <c r="G113" s="165">
        <v>0</v>
      </c>
      <c r="H113" s="166"/>
      <c r="I113" s="168"/>
      <c r="J113" s="40"/>
      <c r="K113" s="202"/>
      <c r="M113" s="242">
        <v>2</v>
      </c>
    </row>
    <row r="114" spans="1:13" ht="27.75" customHeight="1" x14ac:dyDescent="0.2">
      <c r="A114" s="163" t="s">
        <v>470</v>
      </c>
      <c r="B114" s="27"/>
      <c r="C114" s="170"/>
      <c r="D114" s="135">
        <v>-3.9169999999999998</v>
      </c>
      <c r="E114" s="136">
        <v>-0.84699999999999998</v>
      </c>
      <c r="F114" s="137">
        <v>-0.114</v>
      </c>
      <c r="G114" s="165">
        <v>0</v>
      </c>
      <c r="H114" s="166"/>
      <c r="I114" s="168"/>
      <c r="J114" s="39">
        <v>0.215</v>
      </c>
      <c r="K114" s="202"/>
      <c r="M114" s="242">
        <v>3</v>
      </c>
    </row>
    <row r="115" spans="1:13" ht="27.75" customHeight="1" x14ac:dyDescent="0.2">
      <c r="A115" s="163" t="s">
        <v>471</v>
      </c>
      <c r="B115" s="27"/>
      <c r="C115" s="170"/>
      <c r="D115" s="135">
        <v>-3.722</v>
      </c>
      <c r="E115" s="136">
        <v>-0.76</v>
      </c>
      <c r="F115" s="137">
        <v>-0.1</v>
      </c>
      <c r="G115" s="165">
        <v>0</v>
      </c>
      <c r="H115" s="166"/>
      <c r="I115" s="168"/>
      <c r="J115" s="39">
        <v>0.20599999999999999</v>
      </c>
      <c r="K115" s="202"/>
      <c r="M115" s="242">
        <v>3</v>
      </c>
    </row>
    <row r="116" spans="1:13" ht="27.75" customHeight="1" x14ac:dyDescent="0.2">
      <c r="A116" s="163" t="s">
        <v>472</v>
      </c>
      <c r="B116" s="27"/>
      <c r="C116" s="170"/>
      <c r="D116" s="135">
        <v>-5.0389999999999997</v>
      </c>
      <c r="E116" s="136">
        <v>-0.80200000000000005</v>
      </c>
      <c r="F116" s="137">
        <v>-9.2999999999999999E-2</v>
      </c>
      <c r="G116" s="165">
        <v>64.16</v>
      </c>
      <c r="H116" s="166"/>
      <c r="I116" s="168"/>
      <c r="J116" s="39">
        <v>0.318</v>
      </c>
      <c r="K116" s="202"/>
      <c r="M116" s="242">
        <v>3</v>
      </c>
    </row>
    <row r="117" spans="1:13" ht="27.75" customHeight="1" x14ac:dyDescent="0.2">
      <c r="A117" s="163" t="s">
        <v>661</v>
      </c>
      <c r="B117" s="27"/>
      <c r="C117" s="170"/>
      <c r="D117" s="135">
        <v>2.5470000000000002</v>
      </c>
      <c r="E117" s="136">
        <v>0.55100000000000005</v>
      </c>
      <c r="F117" s="137">
        <v>7.3999999999999996E-2</v>
      </c>
      <c r="G117" s="165">
        <v>3.99</v>
      </c>
      <c r="H117" s="166"/>
      <c r="I117" s="168"/>
      <c r="J117" s="40"/>
      <c r="K117" s="202"/>
      <c r="M117" s="242">
        <v>3</v>
      </c>
    </row>
    <row r="118" spans="1:13" ht="27.75" customHeight="1" x14ac:dyDescent="0.2">
      <c r="A118" s="163" t="s">
        <v>682</v>
      </c>
      <c r="B118" s="27"/>
      <c r="C118" s="170"/>
      <c r="D118" s="135">
        <v>2.5470000000000002</v>
      </c>
      <c r="E118" s="136">
        <v>0.55100000000000005</v>
      </c>
      <c r="F118" s="137">
        <v>7.3999999999999996E-2</v>
      </c>
      <c r="G118" s="166"/>
      <c r="H118" s="166"/>
      <c r="I118" s="168"/>
      <c r="J118" s="40"/>
      <c r="K118" s="202"/>
      <c r="M118" s="242">
        <v>3</v>
      </c>
    </row>
    <row r="119" spans="1:13" ht="27.75" customHeight="1" x14ac:dyDescent="0.2">
      <c r="A119" s="163" t="s">
        <v>662</v>
      </c>
      <c r="B119" s="27"/>
      <c r="C119" s="170"/>
      <c r="D119" s="135">
        <v>2.6520000000000001</v>
      </c>
      <c r="E119" s="136">
        <v>0.57399999999999995</v>
      </c>
      <c r="F119" s="137">
        <v>7.6999999999999999E-2</v>
      </c>
      <c r="G119" s="165">
        <v>1.1299999999999999</v>
      </c>
      <c r="H119" s="166"/>
      <c r="I119" s="168"/>
      <c r="J119" s="40"/>
      <c r="K119" s="202"/>
      <c r="M119" s="242">
        <v>3</v>
      </c>
    </row>
    <row r="120" spans="1:13" ht="27.75" customHeight="1" x14ac:dyDescent="0.2">
      <c r="A120" s="163" t="s">
        <v>663</v>
      </c>
      <c r="B120" s="27"/>
      <c r="C120" s="170"/>
      <c r="D120" s="135">
        <v>2.6520000000000001</v>
      </c>
      <c r="E120" s="136">
        <v>0.57399999999999995</v>
      </c>
      <c r="F120" s="137">
        <v>7.6999999999999999E-2</v>
      </c>
      <c r="G120" s="165">
        <v>4.97</v>
      </c>
      <c r="H120" s="166"/>
      <c r="I120" s="168"/>
      <c r="J120" s="40"/>
      <c r="K120" s="202"/>
      <c r="M120" s="242">
        <v>3</v>
      </c>
    </row>
    <row r="121" spans="1:13" ht="27.75" customHeight="1" x14ac:dyDescent="0.2">
      <c r="A121" s="163" t="s">
        <v>664</v>
      </c>
      <c r="B121" s="27"/>
      <c r="C121" s="170"/>
      <c r="D121" s="135">
        <v>2.6520000000000001</v>
      </c>
      <c r="E121" s="136">
        <v>0.57399999999999995</v>
      </c>
      <c r="F121" s="137">
        <v>7.6999999999999999E-2</v>
      </c>
      <c r="G121" s="165">
        <v>8.7200000000000006</v>
      </c>
      <c r="H121" s="166"/>
      <c r="I121" s="168"/>
      <c r="J121" s="40"/>
      <c r="K121" s="202"/>
      <c r="M121" s="242">
        <v>3</v>
      </c>
    </row>
    <row r="122" spans="1:13" ht="27.75" customHeight="1" x14ac:dyDescent="0.2">
      <c r="A122" s="163" t="s">
        <v>665</v>
      </c>
      <c r="B122" s="27"/>
      <c r="C122" s="170"/>
      <c r="D122" s="135">
        <v>2.6520000000000001</v>
      </c>
      <c r="E122" s="136">
        <v>0.57399999999999995</v>
      </c>
      <c r="F122" s="137">
        <v>7.6999999999999999E-2</v>
      </c>
      <c r="G122" s="165">
        <v>17.14</v>
      </c>
      <c r="H122" s="166"/>
      <c r="I122" s="168"/>
      <c r="J122" s="40"/>
      <c r="K122" s="202"/>
      <c r="M122" s="242">
        <v>3</v>
      </c>
    </row>
    <row r="123" spans="1:13" ht="27.75" customHeight="1" x14ac:dyDescent="0.2">
      <c r="A123" s="163" t="s">
        <v>666</v>
      </c>
      <c r="B123" s="27"/>
      <c r="C123" s="170"/>
      <c r="D123" s="135">
        <v>2.6520000000000001</v>
      </c>
      <c r="E123" s="136">
        <v>0.57399999999999995</v>
      </c>
      <c r="F123" s="137">
        <v>7.6999999999999999E-2</v>
      </c>
      <c r="G123" s="165">
        <v>47.49</v>
      </c>
      <c r="H123" s="166"/>
      <c r="I123" s="168"/>
      <c r="J123" s="40"/>
      <c r="K123" s="202"/>
      <c r="M123" s="242">
        <v>3</v>
      </c>
    </row>
    <row r="124" spans="1:13" ht="27.75" customHeight="1" x14ac:dyDescent="0.2">
      <c r="A124" s="163" t="s">
        <v>473</v>
      </c>
      <c r="B124" s="27"/>
      <c r="C124" s="170"/>
      <c r="D124" s="135">
        <v>2.6520000000000001</v>
      </c>
      <c r="E124" s="136">
        <v>0.57399999999999995</v>
      </c>
      <c r="F124" s="137">
        <v>7.6999999999999999E-2</v>
      </c>
      <c r="G124" s="166"/>
      <c r="H124" s="166"/>
      <c r="I124" s="168"/>
      <c r="J124" s="40"/>
      <c r="K124" s="202"/>
      <c r="M124" s="242">
        <v>3</v>
      </c>
    </row>
    <row r="125" spans="1:13" ht="27.75" customHeight="1" x14ac:dyDescent="0.2">
      <c r="A125" s="163" t="s">
        <v>566</v>
      </c>
      <c r="B125" s="27"/>
      <c r="C125" s="170"/>
      <c r="D125" s="135">
        <v>1.923</v>
      </c>
      <c r="E125" s="136">
        <v>0.379</v>
      </c>
      <c r="F125" s="137">
        <v>4.9000000000000002E-2</v>
      </c>
      <c r="G125" s="165">
        <v>3.67</v>
      </c>
      <c r="H125" s="165">
        <v>1.1000000000000001</v>
      </c>
      <c r="I125" s="169">
        <v>1.1000000000000001</v>
      </c>
      <c r="J125" s="39">
        <v>0.10299999999999999</v>
      </c>
      <c r="K125" s="202"/>
      <c r="M125" s="242">
        <v>3</v>
      </c>
    </row>
    <row r="126" spans="1:13" ht="27.75" customHeight="1" x14ac:dyDescent="0.2">
      <c r="A126" s="163" t="s">
        <v>567</v>
      </c>
      <c r="B126" s="27"/>
      <c r="C126" s="170"/>
      <c r="D126" s="135">
        <v>1.923</v>
      </c>
      <c r="E126" s="136">
        <v>0.379</v>
      </c>
      <c r="F126" s="137">
        <v>4.9000000000000002E-2</v>
      </c>
      <c r="G126" s="165">
        <v>93.21</v>
      </c>
      <c r="H126" s="165">
        <v>1.1000000000000001</v>
      </c>
      <c r="I126" s="169">
        <v>1.1000000000000001</v>
      </c>
      <c r="J126" s="39">
        <v>0.10299999999999999</v>
      </c>
      <c r="K126" s="202"/>
      <c r="M126" s="242">
        <v>3</v>
      </c>
    </row>
    <row r="127" spans="1:13" ht="27.75" customHeight="1" x14ac:dyDescent="0.2">
      <c r="A127" s="163" t="s">
        <v>568</v>
      </c>
      <c r="B127" s="27"/>
      <c r="C127" s="170"/>
      <c r="D127" s="135">
        <v>1.923</v>
      </c>
      <c r="E127" s="136">
        <v>0.379</v>
      </c>
      <c r="F127" s="137">
        <v>4.9000000000000002E-2</v>
      </c>
      <c r="G127" s="165">
        <v>172.76</v>
      </c>
      <c r="H127" s="165">
        <v>1.1000000000000001</v>
      </c>
      <c r="I127" s="169">
        <v>1.1000000000000001</v>
      </c>
      <c r="J127" s="39">
        <v>0.10299999999999999</v>
      </c>
      <c r="K127" s="202"/>
      <c r="M127" s="242">
        <v>3</v>
      </c>
    </row>
    <row r="128" spans="1:13" ht="27.75" customHeight="1" x14ac:dyDescent="0.2">
      <c r="A128" s="163" t="s">
        <v>569</v>
      </c>
      <c r="B128" s="27"/>
      <c r="C128" s="170"/>
      <c r="D128" s="135">
        <v>1.923</v>
      </c>
      <c r="E128" s="136">
        <v>0.379</v>
      </c>
      <c r="F128" s="137">
        <v>4.9000000000000002E-2</v>
      </c>
      <c r="G128" s="165">
        <v>271.75</v>
      </c>
      <c r="H128" s="165">
        <v>1.1000000000000001</v>
      </c>
      <c r="I128" s="169">
        <v>1.1000000000000001</v>
      </c>
      <c r="J128" s="39">
        <v>0.10299999999999999</v>
      </c>
      <c r="K128" s="202"/>
      <c r="M128" s="242">
        <v>3</v>
      </c>
    </row>
    <row r="129" spans="1:13" ht="27.75" customHeight="1" x14ac:dyDescent="0.2">
      <c r="A129" s="163" t="s">
        <v>570</v>
      </c>
      <c r="B129" s="27"/>
      <c r="C129" s="170"/>
      <c r="D129" s="135">
        <v>1.923</v>
      </c>
      <c r="E129" s="136">
        <v>0.379</v>
      </c>
      <c r="F129" s="137">
        <v>4.9000000000000002E-2</v>
      </c>
      <c r="G129" s="165">
        <v>621.09</v>
      </c>
      <c r="H129" s="165">
        <v>1.1000000000000001</v>
      </c>
      <c r="I129" s="169">
        <v>1.1000000000000001</v>
      </c>
      <c r="J129" s="39">
        <v>0.10299999999999999</v>
      </c>
      <c r="K129" s="202"/>
      <c r="M129" s="242">
        <v>3</v>
      </c>
    </row>
    <row r="130" spans="1:13" ht="27.75" customHeight="1" x14ac:dyDescent="0.2">
      <c r="A130" s="163" t="s">
        <v>571</v>
      </c>
      <c r="B130" s="27"/>
      <c r="C130" s="170"/>
      <c r="D130" s="135">
        <v>2.2909999999999999</v>
      </c>
      <c r="E130" s="136">
        <v>0.36499999999999999</v>
      </c>
      <c r="F130" s="137">
        <v>4.2000000000000003E-2</v>
      </c>
      <c r="G130" s="165">
        <v>2.13</v>
      </c>
      <c r="H130" s="165">
        <v>2.81</v>
      </c>
      <c r="I130" s="169">
        <v>2.81</v>
      </c>
      <c r="J130" s="39">
        <v>9.5000000000000001E-2</v>
      </c>
      <c r="K130" s="202"/>
      <c r="M130" s="242">
        <v>3</v>
      </c>
    </row>
    <row r="131" spans="1:13" ht="27.75" customHeight="1" x14ac:dyDescent="0.2">
      <c r="A131" s="163" t="s">
        <v>572</v>
      </c>
      <c r="B131" s="27"/>
      <c r="C131" s="170"/>
      <c r="D131" s="135">
        <v>2.2909999999999999</v>
      </c>
      <c r="E131" s="136">
        <v>0.36499999999999999</v>
      </c>
      <c r="F131" s="137">
        <v>4.2000000000000003E-2</v>
      </c>
      <c r="G131" s="165">
        <v>149.32</v>
      </c>
      <c r="H131" s="165">
        <v>2.81</v>
      </c>
      <c r="I131" s="169">
        <v>2.81</v>
      </c>
      <c r="J131" s="39">
        <v>9.5000000000000001E-2</v>
      </c>
      <c r="K131" s="202"/>
      <c r="M131" s="242">
        <v>3</v>
      </c>
    </row>
    <row r="132" spans="1:13" ht="27.75" customHeight="1" x14ac:dyDescent="0.2">
      <c r="A132" s="163" t="s">
        <v>573</v>
      </c>
      <c r="B132" s="27"/>
      <c r="C132" s="170"/>
      <c r="D132" s="135">
        <v>2.2909999999999999</v>
      </c>
      <c r="E132" s="136">
        <v>0.36499999999999999</v>
      </c>
      <c r="F132" s="137">
        <v>4.2000000000000003E-2</v>
      </c>
      <c r="G132" s="165">
        <v>280.10000000000002</v>
      </c>
      <c r="H132" s="165">
        <v>2.81</v>
      </c>
      <c r="I132" s="169">
        <v>2.81</v>
      </c>
      <c r="J132" s="39">
        <v>9.5000000000000001E-2</v>
      </c>
      <c r="K132" s="202"/>
      <c r="M132" s="242">
        <v>3</v>
      </c>
    </row>
    <row r="133" spans="1:13" ht="27.75" customHeight="1" x14ac:dyDescent="0.2">
      <c r="A133" s="163" t="s">
        <v>574</v>
      </c>
      <c r="B133" s="27"/>
      <c r="C133" s="170"/>
      <c r="D133" s="135">
        <v>2.2909999999999999</v>
      </c>
      <c r="E133" s="136">
        <v>0.36499999999999999</v>
      </c>
      <c r="F133" s="137">
        <v>4.2000000000000003E-2</v>
      </c>
      <c r="G133" s="165">
        <v>442.84</v>
      </c>
      <c r="H133" s="165">
        <v>2.81</v>
      </c>
      <c r="I133" s="169">
        <v>2.81</v>
      </c>
      <c r="J133" s="39">
        <v>9.5000000000000001E-2</v>
      </c>
      <c r="K133" s="202"/>
      <c r="M133" s="242">
        <v>3</v>
      </c>
    </row>
    <row r="134" spans="1:13" ht="27.75" customHeight="1" x14ac:dyDescent="0.2">
      <c r="A134" s="163" t="s">
        <v>575</v>
      </c>
      <c r="B134" s="27"/>
      <c r="C134" s="170"/>
      <c r="D134" s="135">
        <v>2.2909999999999999</v>
      </c>
      <c r="E134" s="136">
        <v>0.36499999999999999</v>
      </c>
      <c r="F134" s="137">
        <v>4.2000000000000003E-2</v>
      </c>
      <c r="G134" s="165">
        <v>1017.12</v>
      </c>
      <c r="H134" s="165">
        <v>2.81</v>
      </c>
      <c r="I134" s="169">
        <v>2.81</v>
      </c>
      <c r="J134" s="39">
        <v>9.5000000000000001E-2</v>
      </c>
      <c r="K134" s="202"/>
      <c r="M134" s="242">
        <v>3</v>
      </c>
    </row>
    <row r="135" spans="1:13" ht="27.75" customHeight="1" x14ac:dyDescent="0.2">
      <c r="A135" s="163" t="s">
        <v>576</v>
      </c>
      <c r="B135" s="27"/>
      <c r="C135" s="170"/>
      <c r="D135" s="135">
        <v>2.0070000000000001</v>
      </c>
      <c r="E135" s="136">
        <v>0.29299999999999998</v>
      </c>
      <c r="F135" s="137">
        <v>0.03</v>
      </c>
      <c r="G135" s="165">
        <v>35.93</v>
      </c>
      <c r="H135" s="165">
        <v>2.91</v>
      </c>
      <c r="I135" s="169">
        <v>2.91</v>
      </c>
      <c r="J135" s="39">
        <v>7.5999999999999998E-2</v>
      </c>
      <c r="K135" s="202"/>
      <c r="M135" s="242">
        <v>3</v>
      </c>
    </row>
    <row r="136" spans="1:13" ht="27.75" customHeight="1" x14ac:dyDescent="0.2">
      <c r="A136" s="163" t="s">
        <v>577</v>
      </c>
      <c r="B136" s="27"/>
      <c r="C136" s="170"/>
      <c r="D136" s="135">
        <v>2.0070000000000001</v>
      </c>
      <c r="E136" s="136">
        <v>0.29299999999999998</v>
      </c>
      <c r="F136" s="137">
        <v>0.03</v>
      </c>
      <c r="G136" s="165">
        <v>924.86</v>
      </c>
      <c r="H136" s="165">
        <v>2.91</v>
      </c>
      <c r="I136" s="169">
        <v>2.91</v>
      </c>
      <c r="J136" s="39">
        <v>7.5999999999999998E-2</v>
      </c>
      <c r="K136" s="202"/>
      <c r="M136" s="242">
        <v>3</v>
      </c>
    </row>
    <row r="137" spans="1:13" ht="27.75" customHeight="1" x14ac:dyDescent="0.2">
      <c r="A137" s="163" t="s">
        <v>578</v>
      </c>
      <c r="B137" s="27"/>
      <c r="C137" s="170"/>
      <c r="D137" s="135">
        <v>2.0070000000000001</v>
      </c>
      <c r="E137" s="136">
        <v>0.29299999999999998</v>
      </c>
      <c r="F137" s="137">
        <v>0.03</v>
      </c>
      <c r="G137" s="165">
        <v>2738.68</v>
      </c>
      <c r="H137" s="165">
        <v>2.91</v>
      </c>
      <c r="I137" s="169">
        <v>2.91</v>
      </c>
      <c r="J137" s="39">
        <v>7.5999999999999998E-2</v>
      </c>
      <c r="K137" s="202"/>
      <c r="M137" s="242">
        <v>3</v>
      </c>
    </row>
    <row r="138" spans="1:13" ht="27.75" customHeight="1" x14ac:dyDescent="0.2">
      <c r="A138" s="163" t="s">
        <v>579</v>
      </c>
      <c r="B138" s="27"/>
      <c r="C138" s="170"/>
      <c r="D138" s="135">
        <v>2.0070000000000001</v>
      </c>
      <c r="E138" s="136">
        <v>0.29299999999999998</v>
      </c>
      <c r="F138" s="137">
        <v>0.03</v>
      </c>
      <c r="G138" s="165">
        <v>6002.18</v>
      </c>
      <c r="H138" s="165">
        <v>2.91</v>
      </c>
      <c r="I138" s="169">
        <v>2.91</v>
      </c>
      <c r="J138" s="39">
        <v>7.5999999999999998E-2</v>
      </c>
      <c r="K138" s="202"/>
      <c r="M138" s="242">
        <v>3</v>
      </c>
    </row>
    <row r="139" spans="1:13" ht="27.75" customHeight="1" x14ac:dyDescent="0.2">
      <c r="A139" s="163" t="s">
        <v>580</v>
      </c>
      <c r="B139" s="27"/>
      <c r="C139" s="170"/>
      <c r="D139" s="135">
        <v>2.0070000000000001</v>
      </c>
      <c r="E139" s="136">
        <v>0.29299999999999998</v>
      </c>
      <c r="F139" s="137">
        <v>0.03</v>
      </c>
      <c r="G139" s="165">
        <v>11495.77</v>
      </c>
      <c r="H139" s="165">
        <v>2.91</v>
      </c>
      <c r="I139" s="169">
        <v>2.91</v>
      </c>
      <c r="J139" s="39">
        <v>7.5999999999999998E-2</v>
      </c>
      <c r="K139" s="202"/>
      <c r="M139" s="242">
        <v>3</v>
      </c>
    </row>
    <row r="140" spans="1:13" ht="27.75" customHeight="1" x14ac:dyDescent="0.2">
      <c r="A140" s="163" t="s">
        <v>474</v>
      </c>
      <c r="B140" s="27"/>
      <c r="C140" s="170"/>
      <c r="D140" s="138">
        <v>5.7009999999999996</v>
      </c>
      <c r="E140" s="139">
        <v>0.88900000000000001</v>
      </c>
      <c r="F140" s="137">
        <v>0.48199999999999998</v>
      </c>
      <c r="G140" s="166"/>
      <c r="H140" s="166"/>
      <c r="I140" s="168"/>
      <c r="J140" s="40"/>
      <c r="K140" s="202"/>
      <c r="M140" s="242">
        <v>3</v>
      </c>
    </row>
    <row r="141" spans="1:13" ht="27.75" customHeight="1" x14ac:dyDescent="0.2">
      <c r="A141" s="163" t="s">
        <v>475</v>
      </c>
      <c r="B141" s="27"/>
      <c r="C141" s="170"/>
      <c r="D141" s="135">
        <v>-2.92</v>
      </c>
      <c r="E141" s="136">
        <v>-0.63100000000000001</v>
      </c>
      <c r="F141" s="137">
        <v>-8.5000000000000006E-2</v>
      </c>
      <c r="G141" s="165">
        <v>0</v>
      </c>
      <c r="H141" s="166"/>
      <c r="I141" s="168"/>
      <c r="J141" s="40"/>
      <c r="K141" s="202"/>
      <c r="M141" s="242">
        <v>3</v>
      </c>
    </row>
    <row r="142" spans="1:13" ht="27.75" customHeight="1" x14ac:dyDescent="0.2">
      <c r="A142" s="163" t="s">
        <v>476</v>
      </c>
      <c r="B142" s="27"/>
      <c r="C142" s="170"/>
      <c r="D142" s="135">
        <v>-2.774</v>
      </c>
      <c r="E142" s="136">
        <v>-0.56599999999999995</v>
      </c>
      <c r="F142" s="137">
        <v>-7.3999999999999996E-2</v>
      </c>
      <c r="G142" s="165">
        <v>0</v>
      </c>
      <c r="H142" s="166"/>
      <c r="I142" s="168"/>
      <c r="J142" s="40"/>
      <c r="K142" s="202"/>
      <c r="M142" s="242">
        <v>3</v>
      </c>
    </row>
    <row r="143" spans="1:13" ht="27.75" customHeight="1" x14ac:dyDescent="0.2">
      <c r="A143" s="163" t="s">
        <v>477</v>
      </c>
      <c r="B143" s="27"/>
      <c r="C143" s="170"/>
      <c r="D143" s="135">
        <v>-2.92</v>
      </c>
      <c r="E143" s="136">
        <v>-0.63100000000000001</v>
      </c>
      <c r="F143" s="137">
        <v>-8.5000000000000006E-2</v>
      </c>
      <c r="G143" s="165">
        <v>0</v>
      </c>
      <c r="H143" s="166"/>
      <c r="I143" s="168"/>
      <c r="J143" s="39">
        <v>0.16</v>
      </c>
      <c r="K143" s="202"/>
      <c r="M143" s="242">
        <v>3</v>
      </c>
    </row>
    <row r="144" spans="1:13" ht="27.75" customHeight="1" x14ac:dyDescent="0.2">
      <c r="A144" s="163" t="s">
        <v>478</v>
      </c>
      <c r="B144" s="27"/>
      <c r="C144" s="170"/>
      <c r="D144" s="135">
        <v>-2.774</v>
      </c>
      <c r="E144" s="136">
        <v>-0.56599999999999995</v>
      </c>
      <c r="F144" s="137">
        <v>-7.3999999999999996E-2</v>
      </c>
      <c r="G144" s="165">
        <v>0</v>
      </c>
      <c r="H144" s="166"/>
      <c r="I144" s="168"/>
      <c r="J144" s="39">
        <v>0.154</v>
      </c>
      <c r="K144" s="202"/>
      <c r="M144" s="242">
        <v>3</v>
      </c>
    </row>
    <row r="145" spans="1:13" ht="27.75" customHeight="1" x14ac:dyDescent="0.2">
      <c r="A145" s="163" t="s">
        <v>479</v>
      </c>
      <c r="B145" s="27"/>
      <c r="C145" s="170"/>
      <c r="D145" s="135">
        <v>-3.7549999999999999</v>
      </c>
      <c r="E145" s="136">
        <v>-0.59799999999999998</v>
      </c>
      <c r="F145" s="137">
        <v>-6.9000000000000006E-2</v>
      </c>
      <c r="G145" s="165">
        <v>47.82</v>
      </c>
      <c r="H145" s="166"/>
      <c r="I145" s="168"/>
      <c r="J145" s="39">
        <v>0.23699999999999999</v>
      </c>
      <c r="K145" s="202"/>
      <c r="M145" s="242">
        <v>3</v>
      </c>
    </row>
    <row r="146" spans="1:13" ht="27.75" customHeight="1" x14ac:dyDescent="0.2">
      <c r="A146" s="163" t="s">
        <v>667</v>
      </c>
      <c r="B146" s="27"/>
      <c r="C146" s="170"/>
      <c r="D146" s="135">
        <v>1.1080000000000001</v>
      </c>
      <c r="E146" s="136">
        <v>0.24</v>
      </c>
      <c r="F146" s="137">
        <v>3.2000000000000001E-2</v>
      </c>
      <c r="G146" s="165">
        <v>1.74</v>
      </c>
      <c r="H146" s="166"/>
      <c r="I146" s="168"/>
      <c r="J146" s="40"/>
      <c r="K146" s="202"/>
      <c r="M146" s="242">
        <v>3</v>
      </c>
    </row>
    <row r="147" spans="1:13" ht="27.75" customHeight="1" x14ac:dyDescent="0.2">
      <c r="A147" s="163" t="s">
        <v>683</v>
      </c>
      <c r="B147" s="27"/>
      <c r="C147" s="170"/>
      <c r="D147" s="135">
        <v>1.1080000000000001</v>
      </c>
      <c r="E147" s="136">
        <v>0.24</v>
      </c>
      <c r="F147" s="137">
        <v>3.2000000000000001E-2</v>
      </c>
      <c r="G147" s="166"/>
      <c r="H147" s="166"/>
      <c r="I147" s="168"/>
      <c r="J147" s="40"/>
      <c r="K147" s="202"/>
      <c r="M147" s="242">
        <v>3</v>
      </c>
    </row>
    <row r="148" spans="1:13" ht="27.75" customHeight="1" x14ac:dyDescent="0.2">
      <c r="A148" s="163" t="s">
        <v>668</v>
      </c>
      <c r="B148" s="27"/>
      <c r="C148" s="170"/>
      <c r="D148" s="135">
        <v>1.1539999999999999</v>
      </c>
      <c r="E148" s="136">
        <v>0.25</v>
      </c>
      <c r="F148" s="137">
        <v>3.4000000000000002E-2</v>
      </c>
      <c r="G148" s="165">
        <v>0.49</v>
      </c>
      <c r="H148" s="166"/>
      <c r="I148" s="168"/>
      <c r="J148" s="40"/>
      <c r="K148" s="202"/>
      <c r="M148" s="242">
        <v>3</v>
      </c>
    </row>
    <row r="149" spans="1:13" ht="27.75" customHeight="1" x14ac:dyDescent="0.2">
      <c r="A149" s="163" t="s">
        <v>669</v>
      </c>
      <c r="B149" s="27"/>
      <c r="C149" s="170"/>
      <c r="D149" s="135">
        <v>1.1539999999999999</v>
      </c>
      <c r="E149" s="136">
        <v>0.25</v>
      </c>
      <c r="F149" s="137">
        <v>3.4000000000000002E-2</v>
      </c>
      <c r="G149" s="165">
        <v>2.16</v>
      </c>
      <c r="H149" s="166"/>
      <c r="I149" s="168"/>
      <c r="J149" s="40"/>
      <c r="K149" s="202"/>
      <c r="M149" s="242">
        <v>3</v>
      </c>
    </row>
    <row r="150" spans="1:13" ht="27.75" customHeight="1" x14ac:dyDescent="0.2">
      <c r="A150" s="163" t="s">
        <v>670</v>
      </c>
      <c r="B150" s="27"/>
      <c r="C150" s="170"/>
      <c r="D150" s="135">
        <v>1.1539999999999999</v>
      </c>
      <c r="E150" s="136">
        <v>0.25</v>
      </c>
      <c r="F150" s="137">
        <v>3.4000000000000002E-2</v>
      </c>
      <c r="G150" s="165">
        <v>3.79</v>
      </c>
      <c r="H150" s="166"/>
      <c r="I150" s="168"/>
      <c r="J150" s="40"/>
      <c r="K150" s="202"/>
      <c r="M150" s="242">
        <v>3</v>
      </c>
    </row>
    <row r="151" spans="1:13" ht="27.75" customHeight="1" x14ac:dyDescent="0.2">
      <c r="A151" s="163" t="s">
        <v>671</v>
      </c>
      <c r="B151" s="27"/>
      <c r="C151" s="170"/>
      <c r="D151" s="135">
        <v>1.1539999999999999</v>
      </c>
      <c r="E151" s="136">
        <v>0.25</v>
      </c>
      <c r="F151" s="137">
        <v>3.4000000000000002E-2</v>
      </c>
      <c r="G151" s="165">
        <v>7.45</v>
      </c>
      <c r="H151" s="166"/>
      <c r="I151" s="168"/>
      <c r="J151" s="40"/>
      <c r="K151" s="202"/>
      <c r="M151" s="242">
        <v>3</v>
      </c>
    </row>
    <row r="152" spans="1:13" ht="27.75" customHeight="1" x14ac:dyDescent="0.2">
      <c r="A152" s="163" t="s">
        <v>672</v>
      </c>
      <c r="B152" s="27"/>
      <c r="C152" s="170"/>
      <c r="D152" s="135">
        <v>1.1539999999999999</v>
      </c>
      <c r="E152" s="136">
        <v>0.25</v>
      </c>
      <c r="F152" s="137">
        <v>3.4000000000000002E-2</v>
      </c>
      <c r="G152" s="165">
        <v>20.66</v>
      </c>
      <c r="H152" s="166"/>
      <c r="I152" s="168"/>
      <c r="J152" s="40"/>
      <c r="K152" s="202"/>
      <c r="M152" s="242">
        <v>3</v>
      </c>
    </row>
    <row r="153" spans="1:13" ht="27.75" customHeight="1" x14ac:dyDescent="0.2">
      <c r="A153" s="163" t="s">
        <v>480</v>
      </c>
      <c r="B153" s="27"/>
      <c r="C153" s="170"/>
      <c r="D153" s="135">
        <v>1.1539999999999999</v>
      </c>
      <c r="E153" s="136">
        <v>0.25</v>
      </c>
      <c r="F153" s="137">
        <v>3.4000000000000002E-2</v>
      </c>
      <c r="G153" s="166"/>
      <c r="H153" s="166"/>
      <c r="I153" s="168"/>
      <c r="J153" s="40"/>
      <c r="K153" s="202"/>
      <c r="M153" s="242">
        <v>3</v>
      </c>
    </row>
    <row r="154" spans="1:13" ht="27.75" customHeight="1" x14ac:dyDescent="0.2">
      <c r="A154" s="163" t="s">
        <v>551</v>
      </c>
      <c r="B154" s="27"/>
      <c r="C154" s="170"/>
      <c r="D154" s="135">
        <v>0.83599999999999997</v>
      </c>
      <c r="E154" s="136">
        <v>0.16500000000000001</v>
      </c>
      <c r="F154" s="137">
        <v>2.1000000000000001E-2</v>
      </c>
      <c r="G154" s="165">
        <v>1.6</v>
      </c>
      <c r="H154" s="165">
        <v>0.48</v>
      </c>
      <c r="I154" s="169">
        <v>0.48</v>
      </c>
      <c r="J154" s="39">
        <v>4.4999999999999998E-2</v>
      </c>
      <c r="K154" s="202"/>
      <c r="M154" s="242">
        <v>3</v>
      </c>
    </row>
    <row r="155" spans="1:13" ht="27.75" customHeight="1" x14ac:dyDescent="0.2">
      <c r="A155" s="163" t="s">
        <v>552</v>
      </c>
      <c r="B155" s="27"/>
      <c r="C155" s="170"/>
      <c r="D155" s="135">
        <v>0.83599999999999997</v>
      </c>
      <c r="E155" s="136">
        <v>0.16500000000000001</v>
      </c>
      <c r="F155" s="137">
        <v>2.1000000000000001E-2</v>
      </c>
      <c r="G155" s="165">
        <v>40.54</v>
      </c>
      <c r="H155" s="165">
        <v>0.48</v>
      </c>
      <c r="I155" s="169">
        <v>0.48</v>
      </c>
      <c r="J155" s="39">
        <v>4.4999999999999998E-2</v>
      </c>
      <c r="K155" s="202"/>
      <c r="M155" s="242">
        <v>3</v>
      </c>
    </row>
    <row r="156" spans="1:13" ht="27.75" customHeight="1" x14ac:dyDescent="0.2">
      <c r="A156" s="163" t="s">
        <v>553</v>
      </c>
      <c r="B156" s="27"/>
      <c r="C156" s="170"/>
      <c r="D156" s="135">
        <v>0.83599999999999997</v>
      </c>
      <c r="E156" s="136">
        <v>0.16500000000000001</v>
      </c>
      <c r="F156" s="137">
        <v>2.1000000000000001E-2</v>
      </c>
      <c r="G156" s="165">
        <v>75.150000000000006</v>
      </c>
      <c r="H156" s="165">
        <v>0.48</v>
      </c>
      <c r="I156" s="169">
        <v>0.48</v>
      </c>
      <c r="J156" s="39">
        <v>4.4999999999999998E-2</v>
      </c>
      <c r="K156" s="202"/>
      <c r="M156" s="242">
        <v>3</v>
      </c>
    </row>
    <row r="157" spans="1:13" ht="27.75" customHeight="1" x14ac:dyDescent="0.2">
      <c r="A157" s="163" t="s">
        <v>554</v>
      </c>
      <c r="B157" s="27"/>
      <c r="C157" s="170"/>
      <c r="D157" s="135">
        <v>0.83599999999999997</v>
      </c>
      <c r="E157" s="136">
        <v>0.16500000000000001</v>
      </c>
      <c r="F157" s="137">
        <v>2.1000000000000001E-2</v>
      </c>
      <c r="G157" s="165">
        <v>118.21</v>
      </c>
      <c r="H157" s="165">
        <v>0.48</v>
      </c>
      <c r="I157" s="169">
        <v>0.48</v>
      </c>
      <c r="J157" s="39">
        <v>4.4999999999999998E-2</v>
      </c>
      <c r="K157" s="202"/>
      <c r="M157" s="242">
        <v>3</v>
      </c>
    </row>
    <row r="158" spans="1:13" ht="27.75" customHeight="1" x14ac:dyDescent="0.2">
      <c r="A158" s="163" t="s">
        <v>555</v>
      </c>
      <c r="B158" s="27"/>
      <c r="C158" s="170"/>
      <c r="D158" s="135">
        <v>0.83599999999999997</v>
      </c>
      <c r="E158" s="136">
        <v>0.16500000000000001</v>
      </c>
      <c r="F158" s="137">
        <v>2.1000000000000001E-2</v>
      </c>
      <c r="G158" s="165">
        <v>270.16000000000003</v>
      </c>
      <c r="H158" s="165">
        <v>0.48</v>
      </c>
      <c r="I158" s="169">
        <v>0.48</v>
      </c>
      <c r="J158" s="39">
        <v>4.4999999999999998E-2</v>
      </c>
      <c r="K158" s="202"/>
      <c r="M158" s="242">
        <v>3</v>
      </c>
    </row>
    <row r="159" spans="1:13" ht="27.75" customHeight="1" x14ac:dyDescent="0.2">
      <c r="A159" s="163" t="s">
        <v>556</v>
      </c>
      <c r="B159" s="27"/>
      <c r="C159" s="170"/>
      <c r="D159" s="135">
        <v>0.997</v>
      </c>
      <c r="E159" s="136">
        <v>0.159</v>
      </c>
      <c r="F159" s="137">
        <v>1.7999999999999999E-2</v>
      </c>
      <c r="G159" s="165">
        <v>0.93</v>
      </c>
      <c r="H159" s="165">
        <v>1.22</v>
      </c>
      <c r="I159" s="169">
        <v>1.22</v>
      </c>
      <c r="J159" s="39">
        <v>4.1000000000000002E-2</v>
      </c>
      <c r="M159" s="242">
        <v>3</v>
      </c>
    </row>
    <row r="160" spans="1:13" ht="27.75" customHeight="1" x14ac:dyDescent="0.2">
      <c r="A160" s="163" t="s">
        <v>557</v>
      </c>
      <c r="B160" s="27"/>
      <c r="C160" s="170"/>
      <c r="D160" s="135">
        <v>0.997</v>
      </c>
      <c r="E160" s="136">
        <v>0.159</v>
      </c>
      <c r="F160" s="137">
        <v>1.7999999999999999E-2</v>
      </c>
      <c r="G160" s="165">
        <v>64.95</v>
      </c>
      <c r="H160" s="165">
        <v>1.22</v>
      </c>
      <c r="I160" s="169">
        <v>1.22</v>
      </c>
      <c r="J160" s="39">
        <v>4.1000000000000002E-2</v>
      </c>
      <c r="M160" s="242">
        <v>3</v>
      </c>
    </row>
    <row r="161" spans="1:13" ht="27.75" customHeight="1" x14ac:dyDescent="0.2">
      <c r="A161" s="163" t="s">
        <v>558</v>
      </c>
      <c r="B161" s="27"/>
      <c r="C161" s="170"/>
      <c r="D161" s="135">
        <v>0.997</v>
      </c>
      <c r="E161" s="136">
        <v>0.159</v>
      </c>
      <c r="F161" s="137">
        <v>1.7999999999999999E-2</v>
      </c>
      <c r="G161" s="165">
        <v>121.84</v>
      </c>
      <c r="H161" s="165">
        <v>1.22</v>
      </c>
      <c r="I161" s="169">
        <v>1.22</v>
      </c>
      <c r="J161" s="39">
        <v>4.1000000000000002E-2</v>
      </c>
      <c r="M161" s="242">
        <v>3</v>
      </c>
    </row>
    <row r="162" spans="1:13" ht="27.75" customHeight="1" x14ac:dyDescent="0.2">
      <c r="A162" s="163" t="s">
        <v>559</v>
      </c>
      <c r="B162" s="27"/>
      <c r="C162" s="170"/>
      <c r="D162" s="135">
        <v>0.997</v>
      </c>
      <c r="E162" s="136">
        <v>0.159</v>
      </c>
      <c r="F162" s="137">
        <v>1.7999999999999999E-2</v>
      </c>
      <c r="G162" s="165">
        <v>192.62</v>
      </c>
      <c r="H162" s="165">
        <v>1.22</v>
      </c>
      <c r="I162" s="169">
        <v>1.22</v>
      </c>
      <c r="J162" s="39">
        <v>4.1000000000000002E-2</v>
      </c>
      <c r="M162" s="242">
        <v>3</v>
      </c>
    </row>
    <row r="163" spans="1:13" ht="27.75" customHeight="1" x14ac:dyDescent="0.2">
      <c r="A163" s="163" t="s">
        <v>560</v>
      </c>
      <c r="B163" s="27"/>
      <c r="C163" s="170"/>
      <c r="D163" s="135">
        <v>0.997</v>
      </c>
      <c r="E163" s="136">
        <v>0.159</v>
      </c>
      <c r="F163" s="137">
        <v>1.7999999999999999E-2</v>
      </c>
      <c r="G163" s="165">
        <v>442.42</v>
      </c>
      <c r="H163" s="165">
        <v>1.22</v>
      </c>
      <c r="I163" s="169">
        <v>1.22</v>
      </c>
      <c r="J163" s="39">
        <v>4.1000000000000002E-2</v>
      </c>
      <c r="M163" s="242">
        <v>3</v>
      </c>
    </row>
    <row r="164" spans="1:13" ht="27.75" customHeight="1" x14ac:dyDescent="0.2">
      <c r="A164" s="163" t="s">
        <v>561</v>
      </c>
      <c r="B164" s="27"/>
      <c r="C164" s="170"/>
      <c r="D164" s="135">
        <v>0.873</v>
      </c>
      <c r="E164" s="136">
        <v>0.128</v>
      </c>
      <c r="F164" s="137">
        <v>1.2999999999999999E-2</v>
      </c>
      <c r="G164" s="165">
        <v>15.63</v>
      </c>
      <c r="H164" s="165">
        <v>1.27</v>
      </c>
      <c r="I164" s="169">
        <v>1.27</v>
      </c>
      <c r="J164" s="39">
        <v>3.3000000000000002E-2</v>
      </c>
      <c r="M164" s="242">
        <v>3</v>
      </c>
    </row>
    <row r="165" spans="1:13" ht="27.75" customHeight="1" x14ac:dyDescent="0.2">
      <c r="A165" s="163" t="s">
        <v>562</v>
      </c>
      <c r="B165" s="27"/>
      <c r="C165" s="170"/>
      <c r="D165" s="135">
        <v>0.873</v>
      </c>
      <c r="E165" s="136">
        <v>0.128</v>
      </c>
      <c r="F165" s="137">
        <v>1.2999999999999999E-2</v>
      </c>
      <c r="G165" s="165">
        <v>402.29</v>
      </c>
      <c r="H165" s="165">
        <v>1.27</v>
      </c>
      <c r="I165" s="169">
        <v>1.27</v>
      </c>
      <c r="J165" s="39">
        <v>3.3000000000000002E-2</v>
      </c>
      <c r="M165" s="242">
        <v>3</v>
      </c>
    </row>
    <row r="166" spans="1:13" ht="27.75" customHeight="1" x14ac:dyDescent="0.2">
      <c r="A166" s="163" t="s">
        <v>563</v>
      </c>
      <c r="B166" s="27"/>
      <c r="C166" s="170"/>
      <c r="D166" s="135">
        <v>0.873</v>
      </c>
      <c r="E166" s="136">
        <v>0.128</v>
      </c>
      <c r="F166" s="137">
        <v>1.2999999999999999E-2</v>
      </c>
      <c r="G166" s="165">
        <v>1191.26</v>
      </c>
      <c r="H166" s="165">
        <v>1.27</v>
      </c>
      <c r="I166" s="169">
        <v>1.27</v>
      </c>
      <c r="J166" s="39">
        <v>3.3000000000000002E-2</v>
      </c>
      <c r="M166" s="242">
        <v>3</v>
      </c>
    </row>
    <row r="167" spans="1:13" ht="27.75" customHeight="1" x14ac:dyDescent="0.2">
      <c r="A167" s="163" t="s">
        <v>564</v>
      </c>
      <c r="B167" s="27"/>
      <c r="C167" s="170"/>
      <c r="D167" s="135">
        <v>0.873</v>
      </c>
      <c r="E167" s="136">
        <v>0.128</v>
      </c>
      <c r="F167" s="137">
        <v>1.2999999999999999E-2</v>
      </c>
      <c r="G167" s="165">
        <v>2610.8000000000002</v>
      </c>
      <c r="H167" s="165">
        <v>1.27</v>
      </c>
      <c r="I167" s="169">
        <v>1.27</v>
      </c>
      <c r="J167" s="39">
        <v>3.3000000000000002E-2</v>
      </c>
      <c r="M167" s="242">
        <v>3</v>
      </c>
    </row>
    <row r="168" spans="1:13" ht="27.75" customHeight="1" x14ac:dyDescent="0.2">
      <c r="A168" s="163" t="s">
        <v>565</v>
      </c>
      <c r="B168" s="27"/>
      <c r="C168" s="170"/>
      <c r="D168" s="135">
        <v>0.873</v>
      </c>
      <c r="E168" s="136">
        <v>0.128</v>
      </c>
      <c r="F168" s="137">
        <v>1.2999999999999999E-2</v>
      </c>
      <c r="G168" s="165">
        <v>5000.38</v>
      </c>
      <c r="H168" s="165">
        <v>1.27</v>
      </c>
      <c r="I168" s="169">
        <v>1.27</v>
      </c>
      <c r="J168" s="39">
        <v>3.3000000000000002E-2</v>
      </c>
      <c r="M168" s="242">
        <v>3</v>
      </c>
    </row>
    <row r="169" spans="1:13" ht="27.75" customHeight="1" x14ac:dyDescent="0.2">
      <c r="A169" s="163" t="s">
        <v>481</v>
      </c>
      <c r="B169" s="27"/>
      <c r="C169" s="170"/>
      <c r="D169" s="138">
        <v>2.48</v>
      </c>
      <c r="E169" s="139">
        <v>0.38700000000000001</v>
      </c>
      <c r="F169" s="137">
        <v>0.21</v>
      </c>
      <c r="G169" s="166"/>
      <c r="H169" s="166"/>
      <c r="I169" s="168"/>
      <c r="J169" s="40"/>
      <c r="M169" s="242">
        <v>3</v>
      </c>
    </row>
    <row r="170" spans="1:13" ht="27.75" customHeight="1" x14ac:dyDescent="0.2">
      <c r="A170" s="163" t="s">
        <v>482</v>
      </c>
      <c r="B170" s="27"/>
      <c r="C170" s="170"/>
      <c r="D170" s="135">
        <v>-1.27</v>
      </c>
      <c r="E170" s="136">
        <v>-0.27500000000000002</v>
      </c>
      <c r="F170" s="137">
        <v>-3.6999999999999998E-2</v>
      </c>
      <c r="G170" s="165">
        <v>0</v>
      </c>
      <c r="H170" s="166"/>
      <c r="I170" s="168"/>
      <c r="J170" s="40"/>
      <c r="M170" s="242">
        <v>3</v>
      </c>
    </row>
    <row r="171" spans="1:13" ht="27.75" customHeight="1" x14ac:dyDescent="0.2">
      <c r="A171" s="163" t="s">
        <v>483</v>
      </c>
      <c r="B171" s="27"/>
      <c r="C171" s="170"/>
      <c r="D171" s="135">
        <v>-1.2070000000000001</v>
      </c>
      <c r="E171" s="136">
        <v>-0.246</v>
      </c>
      <c r="F171" s="137">
        <v>-3.2000000000000001E-2</v>
      </c>
      <c r="G171" s="165">
        <v>0</v>
      </c>
      <c r="H171" s="166"/>
      <c r="I171" s="168"/>
      <c r="J171" s="40"/>
      <c r="M171" s="242">
        <v>3</v>
      </c>
    </row>
    <row r="172" spans="1:13" ht="27.75" customHeight="1" x14ac:dyDescent="0.2">
      <c r="A172" s="163" t="s">
        <v>484</v>
      </c>
      <c r="B172" s="27"/>
      <c r="C172" s="170"/>
      <c r="D172" s="135">
        <v>-1.27</v>
      </c>
      <c r="E172" s="136">
        <v>-0.27500000000000002</v>
      </c>
      <c r="F172" s="137">
        <v>-3.6999999999999998E-2</v>
      </c>
      <c r="G172" s="165">
        <v>0</v>
      </c>
      <c r="H172" s="166"/>
      <c r="I172" s="168"/>
      <c r="J172" s="39">
        <v>7.0000000000000007E-2</v>
      </c>
      <c r="M172" s="242">
        <v>4</v>
      </c>
    </row>
    <row r="173" spans="1:13" ht="27.75" customHeight="1" x14ac:dyDescent="0.2">
      <c r="A173" s="163" t="s">
        <v>485</v>
      </c>
      <c r="B173" s="27"/>
      <c r="C173" s="170"/>
      <c r="D173" s="135">
        <v>-1.2070000000000001</v>
      </c>
      <c r="E173" s="136">
        <v>-0.246</v>
      </c>
      <c r="F173" s="137">
        <v>-3.2000000000000001E-2</v>
      </c>
      <c r="G173" s="165">
        <v>0</v>
      </c>
      <c r="H173" s="166"/>
      <c r="I173" s="168"/>
      <c r="J173" s="39">
        <v>6.7000000000000004E-2</v>
      </c>
      <c r="M173" s="242">
        <v>4</v>
      </c>
    </row>
    <row r="174" spans="1:13" ht="27.75" customHeight="1" x14ac:dyDescent="0.2">
      <c r="A174" s="163" t="s">
        <v>486</v>
      </c>
      <c r="B174" s="27"/>
      <c r="C174" s="170"/>
      <c r="D174" s="135">
        <v>-1.633</v>
      </c>
      <c r="E174" s="136">
        <v>-0.26</v>
      </c>
      <c r="F174" s="137">
        <v>-0.03</v>
      </c>
      <c r="G174" s="165">
        <v>20.8</v>
      </c>
      <c r="H174" s="166"/>
      <c r="I174" s="168"/>
      <c r="J174" s="39">
        <v>0.10299999999999999</v>
      </c>
      <c r="M174" s="242">
        <v>4</v>
      </c>
    </row>
    <row r="175" spans="1:13" ht="27.75" customHeight="1" x14ac:dyDescent="0.2">
      <c r="A175" s="163" t="s">
        <v>673</v>
      </c>
      <c r="B175" s="27"/>
      <c r="C175" s="170"/>
      <c r="D175" s="135">
        <v>0</v>
      </c>
      <c r="E175" s="136">
        <v>0</v>
      </c>
      <c r="F175" s="137">
        <v>0</v>
      </c>
      <c r="G175" s="165">
        <v>0</v>
      </c>
      <c r="H175" s="166"/>
      <c r="I175" s="168"/>
      <c r="J175" s="40"/>
      <c r="M175" s="242">
        <v>4</v>
      </c>
    </row>
    <row r="176" spans="1:13" ht="27.75" customHeight="1" x14ac:dyDescent="0.2">
      <c r="A176" s="163" t="s">
        <v>684</v>
      </c>
      <c r="B176" s="27"/>
      <c r="C176" s="170"/>
      <c r="D176" s="135">
        <v>0</v>
      </c>
      <c r="E176" s="136">
        <v>0</v>
      </c>
      <c r="F176" s="137">
        <v>0</v>
      </c>
      <c r="G176" s="166"/>
      <c r="H176" s="166"/>
      <c r="I176" s="168"/>
      <c r="J176" s="40"/>
      <c r="M176" s="242">
        <v>4</v>
      </c>
    </row>
    <row r="177" spans="1:13" ht="27.75" customHeight="1" x14ac:dyDescent="0.2">
      <c r="A177" s="163" t="s">
        <v>674</v>
      </c>
      <c r="B177" s="27"/>
      <c r="C177" s="170"/>
      <c r="D177" s="135">
        <v>0</v>
      </c>
      <c r="E177" s="136">
        <v>0</v>
      </c>
      <c r="F177" s="137">
        <v>0</v>
      </c>
      <c r="G177" s="165">
        <v>0</v>
      </c>
      <c r="H177" s="166"/>
      <c r="I177" s="168"/>
      <c r="J177" s="40"/>
      <c r="M177" s="242">
        <v>4</v>
      </c>
    </row>
    <row r="178" spans="1:13" ht="27.75" customHeight="1" x14ac:dyDescent="0.2">
      <c r="A178" s="163" t="s">
        <v>675</v>
      </c>
      <c r="B178" s="27"/>
      <c r="C178" s="170"/>
      <c r="D178" s="135">
        <v>0</v>
      </c>
      <c r="E178" s="136">
        <v>0</v>
      </c>
      <c r="F178" s="137">
        <v>0</v>
      </c>
      <c r="G178" s="165">
        <v>0</v>
      </c>
      <c r="H178" s="166"/>
      <c r="I178" s="168"/>
      <c r="J178" s="40"/>
      <c r="M178" s="242">
        <v>4</v>
      </c>
    </row>
    <row r="179" spans="1:13" ht="27.75" customHeight="1" x14ac:dyDescent="0.2">
      <c r="A179" s="163" t="s">
        <v>676</v>
      </c>
      <c r="B179" s="27"/>
      <c r="C179" s="170"/>
      <c r="D179" s="135">
        <v>0</v>
      </c>
      <c r="E179" s="136">
        <v>0</v>
      </c>
      <c r="F179" s="137">
        <v>0</v>
      </c>
      <c r="G179" s="165">
        <v>0</v>
      </c>
      <c r="H179" s="166"/>
      <c r="I179" s="168"/>
      <c r="J179" s="40"/>
      <c r="M179" s="242">
        <v>4</v>
      </c>
    </row>
    <row r="180" spans="1:13" ht="27.75" customHeight="1" x14ac:dyDescent="0.2">
      <c r="A180" s="163" t="s">
        <v>677</v>
      </c>
      <c r="B180" s="27"/>
      <c r="C180" s="170"/>
      <c r="D180" s="135">
        <v>0</v>
      </c>
      <c r="E180" s="136">
        <v>0</v>
      </c>
      <c r="F180" s="137">
        <v>0</v>
      </c>
      <c r="G180" s="165">
        <v>0</v>
      </c>
      <c r="H180" s="166"/>
      <c r="I180" s="168"/>
      <c r="J180" s="40"/>
      <c r="M180" s="242">
        <v>4</v>
      </c>
    </row>
    <row r="181" spans="1:13" ht="27.75" customHeight="1" x14ac:dyDescent="0.2">
      <c r="A181" s="163" t="s">
        <v>678</v>
      </c>
      <c r="B181" s="27"/>
      <c r="C181" s="170"/>
      <c r="D181" s="135">
        <v>0</v>
      </c>
      <c r="E181" s="136">
        <v>0</v>
      </c>
      <c r="F181" s="137">
        <v>0</v>
      </c>
      <c r="G181" s="165">
        <v>0</v>
      </c>
      <c r="H181" s="166"/>
      <c r="I181" s="168"/>
      <c r="J181" s="40"/>
      <c r="M181" s="242">
        <v>4</v>
      </c>
    </row>
    <row r="182" spans="1:13" ht="27.75" customHeight="1" x14ac:dyDescent="0.2">
      <c r="A182" s="163" t="s">
        <v>487</v>
      </c>
      <c r="B182" s="27"/>
      <c r="C182" s="170"/>
      <c r="D182" s="135">
        <v>0</v>
      </c>
      <c r="E182" s="136">
        <v>0</v>
      </c>
      <c r="F182" s="137">
        <v>0</v>
      </c>
      <c r="G182" s="166"/>
      <c r="H182" s="166"/>
      <c r="I182" s="168"/>
      <c r="J182" s="40"/>
      <c r="M182" s="242">
        <v>4</v>
      </c>
    </row>
    <row r="183" spans="1:13" ht="27.75" customHeight="1" x14ac:dyDescent="0.2">
      <c r="A183" s="163" t="s">
        <v>536</v>
      </c>
      <c r="B183" s="27"/>
      <c r="C183" s="170"/>
      <c r="D183" s="135">
        <v>0</v>
      </c>
      <c r="E183" s="136">
        <v>0</v>
      </c>
      <c r="F183" s="137">
        <v>0</v>
      </c>
      <c r="G183" s="165">
        <v>0</v>
      </c>
      <c r="H183" s="165">
        <v>0</v>
      </c>
      <c r="I183" s="169">
        <v>0</v>
      </c>
      <c r="J183" s="39">
        <v>0</v>
      </c>
      <c r="M183" s="242">
        <v>4</v>
      </c>
    </row>
    <row r="184" spans="1:13" ht="27.75" customHeight="1" x14ac:dyDescent="0.2">
      <c r="A184" s="163" t="s">
        <v>537</v>
      </c>
      <c r="B184" s="27"/>
      <c r="C184" s="170"/>
      <c r="D184" s="135">
        <v>0</v>
      </c>
      <c r="E184" s="136">
        <v>0</v>
      </c>
      <c r="F184" s="137">
        <v>0</v>
      </c>
      <c r="G184" s="165">
        <v>0</v>
      </c>
      <c r="H184" s="165">
        <v>0</v>
      </c>
      <c r="I184" s="169">
        <v>0</v>
      </c>
      <c r="J184" s="39">
        <v>0</v>
      </c>
      <c r="M184" s="242">
        <v>4</v>
      </c>
    </row>
    <row r="185" spans="1:13" ht="27.75" customHeight="1" x14ac:dyDescent="0.2">
      <c r="A185" s="163" t="s">
        <v>538</v>
      </c>
      <c r="B185" s="27"/>
      <c r="C185" s="170"/>
      <c r="D185" s="135">
        <v>0</v>
      </c>
      <c r="E185" s="136">
        <v>0</v>
      </c>
      <c r="F185" s="137">
        <v>0</v>
      </c>
      <c r="G185" s="165">
        <v>0</v>
      </c>
      <c r="H185" s="165">
        <v>0</v>
      </c>
      <c r="I185" s="169">
        <v>0</v>
      </c>
      <c r="J185" s="39">
        <v>0</v>
      </c>
      <c r="M185" s="242">
        <v>4</v>
      </c>
    </row>
    <row r="186" spans="1:13" ht="27.75" customHeight="1" x14ac:dyDescent="0.2">
      <c r="A186" s="163" t="s">
        <v>539</v>
      </c>
      <c r="B186" s="27"/>
      <c r="C186" s="170"/>
      <c r="D186" s="135">
        <v>0</v>
      </c>
      <c r="E186" s="136">
        <v>0</v>
      </c>
      <c r="F186" s="137">
        <v>0</v>
      </c>
      <c r="G186" s="165">
        <v>0</v>
      </c>
      <c r="H186" s="165">
        <v>0</v>
      </c>
      <c r="I186" s="169">
        <v>0</v>
      </c>
      <c r="J186" s="39">
        <v>0</v>
      </c>
      <c r="M186" s="242">
        <v>4</v>
      </c>
    </row>
    <row r="187" spans="1:13" ht="27.75" customHeight="1" x14ac:dyDescent="0.2">
      <c r="A187" s="163" t="s">
        <v>540</v>
      </c>
      <c r="B187" s="27"/>
      <c r="C187" s="170"/>
      <c r="D187" s="135">
        <v>0</v>
      </c>
      <c r="E187" s="136">
        <v>0</v>
      </c>
      <c r="F187" s="137">
        <v>0</v>
      </c>
      <c r="G187" s="165">
        <v>0</v>
      </c>
      <c r="H187" s="165">
        <v>0</v>
      </c>
      <c r="I187" s="169">
        <v>0</v>
      </c>
      <c r="J187" s="39">
        <v>0</v>
      </c>
      <c r="M187" s="242">
        <v>4</v>
      </c>
    </row>
    <row r="188" spans="1:13" ht="27.75" customHeight="1" x14ac:dyDescent="0.2">
      <c r="A188" s="163" t="s">
        <v>541</v>
      </c>
      <c r="B188" s="27"/>
      <c r="C188" s="170"/>
      <c r="D188" s="135">
        <v>0</v>
      </c>
      <c r="E188" s="136">
        <v>0</v>
      </c>
      <c r="F188" s="137">
        <v>0</v>
      </c>
      <c r="G188" s="165">
        <v>0</v>
      </c>
      <c r="H188" s="165">
        <v>0</v>
      </c>
      <c r="I188" s="169">
        <v>0</v>
      </c>
      <c r="J188" s="39">
        <v>0</v>
      </c>
      <c r="M188" s="242">
        <v>4</v>
      </c>
    </row>
    <row r="189" spans="1:13" ht="27.75" customHeight="1" x14ac:dyDescent="0.2">
      <c r="A189" s="163" t="s">
        <v>542</v>
      </c>
      <c r="B189" s="27"/>
      <c r="C189" s="170"/>
      <c r="D189" s="135">
        <v>0</v>
      </c>
      <c r="E189" s="136">
        <v>0</v>
      </c>
      <c r="F189" s="137">
        <v>0</v>
      </c>
      <c r="G189" s="165">
        <v>0</v>
      </c>
      <c r="H189" s="165">
        <v>0</v>
      </c>
      <c r="I189" s="169">
        <v>0</v>
      </c>
      <c r="J189" s="39">
        <v>0</v>
      </c>
      <c r="M189" s="242">
        <v>4</v>
      </c>
    </row>
    <row r="190" spans="1:13" ht="27.75" customHeight="1" x14ac:dyDescent="0.2">
      <c r="A190" s="163" t="s">
        <v>543</v>
      </c>
      <c r="B190" s="27"/>
      <c r="C190" s="170"/>
      <c r="D190" s="135">
        <v>0</v>
      </c>
      <c r="E190" s="136">
        <v>0</v>
      </c>
      <c r="F190" s="137">
        <v>0</v>
      </c>
      <c r="G190" s="165">
        <v>0</v>
      </c>
      <c r="H190" s="165">
        <v>0</v>
      </c>
      <c r="I190" s="169">
        <v>0</v>
      </c>
      <c r="J190" s="39">
        <v>0</v>
      </c>
      <c r="M190" s="242">
        <v>4</v>
      </c>
    </row>
    <row r="191" spans="1:13" ht="27.75" customHeight="1" x14ac:dyDescent="0.2">
      <c r="A191" s="163" t="s">
        <v>544</v>
      </c>
      <c r="B191" s="27"/>
      <c r="C191" s="170"/>
      <c r="D191" s="135">
        <v>0</v>
      </c>
      <c r="E191" s="136">
        <v>0</v>
      </c>
      <c r="F191" s="137">
        <v>0</v>
      </c>
      <c r="G191" s="165">
        <v>0</v>
      </c>
      <c r="H191" s="165">
        <v>0</v>
      </c>
      <c r="I191" s="169">
        <v>0</v>
      </c>
      <c r="J191" s="39">
        <v>0</v>
      </c>
      <c r="M191" s="242">
        <v>4</v>
      </c>
    </row>
    <row r="192" spans="1:13" ht="27.75" customHeight="1" x14ac:dyDescent="0.2">
      <c r="A192" s="163" t="s">
        <v>545</v>
      </c>
      <c r="B192" s="27"/>
      <c r="C192" s="170"/>
      <c r="D192" s="135">
        <v>0</v>
      </c>
      <c r="E192" s="136">
        <v>0</v>
      </c>
      <c r="F192" s="137">
        <v>0</v>
      </c>
      <c r="G192" s="165">
        <v>0</v>
      </c>
      <c r="H192" s="165">
        <v>0</v>
      </c>
      <c r="I192" s="169">
        <v>0</v>
      </c>
      <c r="J192" s="39">
        <v>0</v>
      </c>
      <c r="M192" s="242">
        <v>4</v>
      </c>
    </row>
    <row r="193" spans="1:13" ht="27.75" customHeight="1" x14ac:dyDescent="0.2">
      <c r="A193" s="163" t="s">
        <v>546</v>
      </c>
      <c r="B193" s="27"/>
      <c r="C193" s="170"/>
      <c r="D193" s="135">
        <v>0</v>
      </c>
      <c r="E193" s="136">
        <v>0</v>
      </c>
      <c r="F193" s="137">
        <v>0</v>
      </c>
      <c r="G193" s="165">
        <v>0</v>
      </c>
      <c r="H193" s="165">
        <v>0</v>
      </c>
      <c r="I193" s="169">
        <v>0</v>
      </c>
      <c r="J193" s="39">
        <v>0</v>
      </c>
      <c r="M193" s="242">
        <v>4</v>
      </c>
    </row>
    <row r="194" spans="1:13" ht="27.75" customHeight="1" x14ac:dyDescent="0.2">
      <c r="A194" s="163" t="s">
        <v>547</v>
      </c>
      <c r="B194" s="27"/>
      <c r="C194" s="170"/>
      <c r="D194" s="135">
        <v>0</v>
      </c>
      <c r="E194" s="136">
        <v>0</v>
      </c>
      <c r="F194" s="137">
        <v>0</v>
      </c>
      <c r="G194" s="165">
        <v>0</v>
      </c>
      <c r="H194" s="165">
        <v>0</v>
      </c>
      <c r="I194" s="169">
        <v>0</v>
      </c>
      <c r="J194" s="39">
        <v>0</v>
      </c>
      <c r="M194" s="242">
        <v>4</v>
      </c>
    </row>
    <row r="195" spans="1:13" ht="27.75" customHeight="1" x14ac:dyDescent="0.2">
      <c r="A195" s="163" t="s">
        <v>548</v>
      </c>
      <c r="B195" s="27"/>
      <c r="C195" s="170"/>
      <c r="D195" s="135">
        <v>0</v>
      </c>
      <c r="E195" s="136">
        <v>0</v>
      </c>
      <c r="F195" s="137">
        <v>0</v>
      </c>
      <c r="G195" s="165">
        <v>0</v>
      </c>
      <c r="H195" s="165">
        <v>0</v>
      </c>
      <c r="I195" s="169">
        <v>0</v>
      </c>
      <c r="J195" s="39">
        <v>0</v>
      </c>
      <c r="M195" s="242">
        <v>4</v>
      </c>
    </row>
    <row r="196" spans="1:13" ht="27.75" customHeight="1" x14ac:dyDescent="0.2">
      <c r="A196" s="163" t="s">
        <v>549</v>
      </c>
      <c r="B196" s="27"/>
      <c r="C196" s="170"/>
      <c r="D196" s="135">
        <v>0</v>
      </c>
      <c r="E196" s="136">
        <v>0</v>
      </c>
      <c r="F196" s="137">
        <v>0</v>
      </c>
      <c r="G196" s="165">
        <v>0</v>
      </c>
      <c r="H196" s="165">
        <v>0</v>
      </c>
      <c r="I196" s="169">
        <v>0</v>
      </c>
      <c r="J196" s="39">
        <v>0</v>
      </c>
      <c r="M196" s="242">
        <v>4</v>
      </c>
    </row>
    <row r="197" spans="1:13" ht="27.75" customHeight="1" x14ac:dyDescent="0.2">
      <c r="A197" s="163" t="s">
        <v>550</v>
      </c>
      <c r="B197" s="27"/>
      <c r="C197" s="170"/>
      <c r="D197" s="135">
        <v>0</v>
      </c>
      <c r="E197" s="136">
        <v>0</v>
      </c>
      <c r="F197" s="137">
        <v>0</v>
      </c>
      <c r="G197" s="165">
        <v>0</v>
      </c>
      <c r="H197" s="165">
        <v>0</v>
      </c>
      <c r="I197" s="169">
        <v>0</v>
      </c>
      <c r="J197" s="39">
        <v>0</v>
      </c>
      <c r="M197" s="242">
        <v>4</v>
      </c>
    </row>
    <row r="198" spans="1:13" ht="27.75" customHeight="1" x14ac:dyDescent="0.2">
      <c r="A198" s="163" t="s">
        <v>488</v>
      </c>
      <c r="B198" s="27"/>
      <c r="C198" s="170"/>
      <c r="D198" s="138">
        <v>0</v>
      </c>
      <c r="E198" s="139">
        <v>0</v>
      </c>
      <c r="F198" s="137">
        <v>0</v>
      </c>
      <c r="G198" s="166"/>
      <c r="H198" s="166"/>
      <c r="I198" s="168"/>
      <c r="J198" s="40"/>
      <c r="M198" s="242">
        <v>4</v>
      </c>
    </row>
    <row r="199" spans="1:13" ht="27.75" customHeight="1" x14ac:dyDescent="0.2">
      <c r="A199" s="163" t="s">
        <v>489</v>
      </c>
      <c r="B199" s="27"/>
      <c r="C199" s="170"/>
      <c r="D199" s="135">
        <v>0</v>
      </c>
      <c r="E199" s="136">
        <v>0</v>
      </c>
      <c r="F199" s="137">
        <v>0</v>
      </c>
      <c r="G199" s="165">
        <v>0</v>
      </c>
      <c r="H199" s="166"/>
      <c r="I199" s="168"/>
      <c r="J199" s="40"/>
      <c r="M199" s="242">
        <v>4</v>
      </c>
    </row>
    <row r="200" spans="1:13" ht="27.75" customHeight="1" x14ac:dyDescent="0.2">
      <c r="A200" s="163" t="s">
        <v>490</v>
      </c>
      <c r="B200" s="27"/>
      <c r="C200" s="170"/>
      <c r="D200" s="135">
        <v>0</v>
      </c>
      <c r="E200" s="136">
        <v>0</v>
      </c>
      <c r="F200" s="137">
        <v>0</v>
      </c>
      <c r="G200" s="165">
        <v>0</v>
      </c>
      <c r="H200" s="166"/>
      <c r="I200" s="168"/>
      <c r="J200" s="40"/>
      <c r="M200" s="242">
        <v>4</v>
      </c>
    </row>
    <row r="201" spans="1:13" ht="27.75" customHeight="1" x14ac:dyDescent="0.2">
      <c r="A201" s="163" t="s">
        <v>491</v>
      </c>
      <c r="B201" s="27"/>
      <c r="C201" s="170"/>
      <c r="D201" s="135">
        <v>0</v>
      </c>
      <c r="E201" s="136">
        <v>0</v>
      </c>
      <c r="F201" s="137">
        <v>0</v>
      </c>
      <c r="G201" s="165">
        <v>0</v>
      </c>
      <c r="H201" s="166"/>
      <c r="I201" s="168"/>
      <c r="J201" s="39">
        <v>0</v>
      </c>
      <c r="M201" s="242">
        <v>4</v>
      </c>
    </row>
    <row r="202" spans="1:13" ht="27.75" customHeight="1" x14ac:dyDescent="0.2">
      <c r="A202" s="163" t="s">
        <v>492</v>
      </c>
      <c r="B202" s="27"/>
      <c r="C202" s="170"/>
      <c r="D202" s="135">
        <v>0</v>
      </c>
      <c r="E202" s="136">
        <v>0</v>
      </c>
      <c r="F202" s="137">
        <v>0</v>
      </c>
      <c r="G202" s="165">
        <v>0</v>
      </c>
      <c r="H202" s="166"/>
      <c r="I202" s="168"/>
      <c r="J202" s="39">
        <v>0</v>
      </c>
      <c r="M202" s="242">
        <v>4</v>
      </c>
    </row>
    <row r="203" spans="1:13" ht="27.75" customHeight="1" x14ac:dyDescent="0.2">
      <c r="A203" s="163" t="s">
        <v>493</v>
      </c>
      <c r="B203" s="27"/>
      <c r="C203" s="170"/>
      <c r="D203" s="135">
        <v>0</v>
      </c>
      <c r="E203" s="136">
        <v>0</v>
      </c>
      <c r="F203" s="137">
        <v>0</v>
      </c>
      <c r="G203" s="165">
        <v>0</v>
      </c>
      <c r="H203" s="166"/>
      <c r="I203" s="168"/>
      <c r="J203" s="39">
        <v>0</v>
      </c>
      <c r="M203" s="242">
        <v>4</v>
      </c>
    </row>
  </sheetData>
  <customSheetViews>
    <customSheetView guid="{5032A364-B81A-48DA-88DA-AB3B86B47EE9}" scale="70" fitToPage="1">
      <selection activeCell="D11" sqref="D11"/>
      <pageMargins left="0.39370078740157483" right="0.35433070866141736" top="0.9055118110236221" bottom="0.74803149606299213" header="0.51181102362204722" footer="0.51181102362204722"/>
      <pageSetup paperSize="9" scale="44" fitToHeight="0" orientation="portrait" r:id="rId1"/>
      <headerFooter differentFirst="1" scaleWithDoc="0">
        <oddFooter>&amp;C&amp;P of &amp;N</oddFooter>
        <firstHeader>&amp;L
Annex 4 - Charges applied to LDNOs with HV/LV end users</firstHeader>
        <firstFooter>&amp;C&amp;P of &amp;N</firstFooter>
      </headerFooter>
    </customSheetView>
  </customSheetViews>
  <mergeCells count="13">
    <mergeCell ref="F10:G10"/>
    <mergeCell ref="H10:J10"/>
    <mergeCell ref="F9:G9"/>
    <mergeCell ref="B8:D8"/>
    <mergeCell ref="A4:D4"/>
    <mergeCell ref="F6:G6"/>
    <mergeCell ref="F7:G7"/>
    <mergeCell ref="F8:G8"/>
    <mergeCell ref="B1:D1"/>
    <mergeCell ref="F1:H1"/>
    <mergeCell ref="A2:J2"/>
    <mergeCell ref="F4:J4"/>
    <mergeCell ref="F5:G5"/>
  </mergeCells>
  <phoneticPr fontId="6" type="noConversion"/>
  <hyperlinks>
    <hyperlink ref="A1" location="Overview!A1" display="Back to Overview" xr:uid="{00000000-0004-0000-0600-000000000000}"/>
  </hyperlinks>
  <pageMargins left="0.39370078740157483" right="0.35433070866141736" top="0.9055118110236221" bottom="0.74803149606299213" header="0.51181102362204722" footer="0.51181102362204722"/>
  <pageSetup paperSize="9" scale="44" fitToHeight="0" orientation="portrait" r:id="rId2"/>
  <headerFooter differentFirst="1" scaleWithDoc="0">
    <oddFooter>&amp;LNote: Where a tariff only has a p/kWh unit rate in Unit Charge 1 then this unit rate applies at all times.&amp;R&amp;P of &amp;N&amp;C&amp;1#&amp;"Calibri"&amp;12&amp;K008000Internal Use</oddFooter>
    <firstHeader>&amp;L
Annex 4 - Charges applied to LDNOs with HV/LV end users</firstHeader>
    <firstFooter>&amp;LNote: Where a tariff only has a p/kWh unit rate in Unit Charge 1 then this unit rate applies at all times.&amp;R&amp;P of &amp;N&amp;C&amp;1#&amp;"Calibri"&amp;12&amp;K008000Internal Use</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G232"/>
  <sheetViews>
    <sheetView showGridLines="0" zoomScale="80" zoomScaleNormal="80" zoomScaleSheetLayoutView="100" workbookViewId="0">
      <selection activeCell="F6" sqref="F6"/>
    </sheetView>
  </sheetViews>
  <sheetFormatPr defaultRowHeight="12.75" x14ac:dyDescent="0.2"/>
  <cols>
    <col min="1" max="5" width="24" customWidth="1"/>
    <col min="6" max="6" width="48.7109375" customWidth="1"/>
    <col min="7" max="7" width="2.28515625" style="205" customWidth="1"/>
  </cols>
  <sheetData>
    <row r="1" spans="1:6" ht="27.75" customHeight="1" x14ac:dyDescent="0.2">
      <c r="A1" s="132" t="s">
        <v>25</v>
      </c>
    </row>
    <row r="2" spans="1:6" ht="44.25" customHeight="1" x14ac:dyDescent="0.2">
      <c r="A2" s="310" t="s">
        <v>161</v>
      </c>
      <c r="B2" s="311"/>
      <c r="C2" s="311"/>
      <c r="D2" s="311"/>
      <c r="E2" s="311"/>
    </row>
    <row r="3" spans="1:6" ht="47.25" customHeight="1" x14ac:dyDescent="0.2">
      <c r="A3" s="265" t="str">
        <f>Overview!B4&amp; " - Illustrative LLFs for year beginning "&amp;Overview!D4</f>
        <v>SP Manweb - Illustrative LLFs for year beginning 1 April 2027</v>
      </c>
      <c r="B3" s="265"/>
      <c r="C3" s="265"/>
      <c r="D3" s="265"/>
      <c r="E3" s="265"/>
    </row>
    <row r="4" spans="1:6" ht="19.5" customHeight="1" x14ac:dyDescent="0.2">
      <c r="A4" s="312" t="s">
        <v>14</v>
      </c>
      <c r="B4" s="22" t="s">
        <v>6</v>
      </c>
      <c r="C4" s="22" t="s">
        <v>7</v>
      </c>
      <c r="D4" s="22" t="s">
        <v>8</v>
      </c>
      <c r="E4" s="22" t="s">
        <v>9</v>
      </c>
    </row>
    <row r="5" spans="1:6" ht="19.5" customHeight="1" x14ac:dyDescent="0.2">
      <c r="A5" s="313"/>
      <c r="B5" s="22" t="s">
        <v>15</v>
      </c>
      <c r="C5" s="22" t="s">
        <v>16</v>
      </c>
      <c r="D5" s="22" t="s">
        <v>17</v>
      </c>
      <c r="E5" s="22" t="s">
        <v>18</v>
      </c>
    </row>
    <row r="6" spans="1:6" ht="45" customHeight="1" x14ac:dyDescent="0.2">
      <c r="A6" s="192" t="s">
        <v>738</v>
      </c>
      <c r="B6" s="190" t="s">
        <v>739</v>
      </c>
      <c r="C6" s="190" t="s">
        <v>740</v>
      </c>
      <c r="D6" s="199"/>
      <c r="E6" s="199"/>
    </row>
    <row r="7" spans="1:6" ht="51.75" customHeight="1" x14ac:dyDescent="0.2">
      <c r="A7" s="192" t="s">
        <v>741</v>
      </c>
      <c r="B7" s="190" t="s">
        <v>739</v>
      </c>
      <c r="C7" s="190" t="s">
        <v>742</v>
      </c>
      <c r="D7" s="193" t="s">
        <v>743</v>
      </c>
      <c r="E7" s="190" t="s">
        <v>744</v>
      </c>
    </row>
    <row r="8" spans="1:6" ht="45" customHeight="1" x14ac:dyDescent="0.2">
      <c r="A8" s="192" t="s">
        <v>21</v>
      </c>
      <c r="B8" s="190" t="s">
        <v>739</v>
      </c>
      <c r="C8" s="190" t="s">
        <v>740</v>
      </c>
      <c r="D8" s="199"/>
      <c r="E8" s="199"/>
    </row>
    <row r="9" spans="1:6" ht="25.5" customHeight="1" x14ac:dyDescent="0.2">
      <c r="A9" s="128" t="s">
        <v>19</v>
      </c>
      <c r="B9" s="261" t="s">
        <v>20</v>
      </c>
      <c r="C9" s="262"/>
      <c r="D9" s="262"/>
      <c r="E9" s="263"/>
    </row>
    <row r="10" spans="1:6" x14ac:dyDescent="0.2">
      <c r="A10" s="14"/>
      <c r="B10" s="13"/>
      <c r="C10" s="13"/>
      <c r="D10" s="13"/>
      <c r="E10" s="13"/>
    </row>
    <row r="11" spans="1:6" x14ac:dyDescent="0.2">
      <c r="B11" s="13"/>
      <c r="C11" s="13"/>
      <c r="D11" s="13"/>
      <c r="E11" s="13"/>
    </row>
    <row r="12" spans="1:6" ht="22.5" customHeight="1" x14ac:dyDescent="0.2">
      <c r="A12" s="269" t="s">
        <v>69</v>
      </c>
      <c r="B12" s="314"/>
      <c r="C12" s="314"/>
      <c r="D12" s="314"/>
      <c r="E12" s="314"/>
      <c r="F12" s="270"/>
    </row>
    <row r="13" spans="1:6" ht="22.5" customHeight="1" x14ac:dyDescent="0.2">
      <c r="A13" s="269" t="s">
        <v>5</v>
      </c>
      <c r="B13" s="314"/>
      <c r="C13" s="314"/>
      <c r="D13" s="314"/>
      <c r="E13" s="314"/>
      <c r="F13" s="270"/>
    </row>
    <row r="14" spans="1:6" ht="33" customHeight="1" x14ac:dyDescent="0.2">
      <c r="A14" s="22" t="s">
        <v>70</v>
      </c>
      <c r="B14" s="22" t="s">
        <v>6</v>
      </c>
      <c r="C14" s="22" t="s">
        <v>7</v>
      </c>
      <c r="D14" s="22" t="s">
        <v>8</v>
      </c>
      <c r="E14" s="22" t="s">
        <v>9</v>
      </c>
      <c r="F14" s="22" t="s">
        <v>1532</v>
      </c>
    </row>
    <row r="15" spans="1:6" ht="141.75" x14ac:dyDescent="0.2">
      <c r="A15" s="194" t="s">
        <v>71</v>
      </c>
      <c r="B15" s="195"/>
      <c r="C15" s="195"/>
      <c r="D15" s="195"/>
      <c r="E15" s="195"/>
      <c r="F15" s="229" t="s">
        <v>1215</v>
      </c>
    </row>
    <row r="16" spans="1:6" ht="47.25" x14ac:dyDescent="0.2">
      <c r="A16" s="194" t="s">
        <v>72</v>
      </c>
      <c r="B16" s="195"/>
      <c r="C16" s="195"/>
      <c r="D16" s="195"/>
      <c r="E16" s="195"/>
      <c r="F16" s="229" t="s">
        <v>1527</v>
      </c>
    </row>
    <row r="17" spans="1:7" ht="63" x14ac:dyDescent="0.2">
      <c r="A17" s="194" t="s">
        <v>73</v>
      </c>
      <c r="B17" s="195"/>
      <c r="C17" s="195"/>
      <c r="D17" s="195"/>
      <c r="E17" s="195"/>
      <c r="F17" s="229" t="s">
        <v>1362</v>
      </c>
    </row>
    <row r="18" spans="1:7" ht="63" x14ac:dyDescent="0.2">
      <c r="A18" s="194" t="s">
        <v>74</v>
      </c>
      <c r="B18" s="195"/>
      <c r="C18" s="195"/>
      <c r="D18" s="195"/>
      <c r="E18" s="195"/>
      <c r="F18" s="229" t="s">
        <v>1533</v>
      </c>
    </row>
    <row r="19" spans="1:7" ht="19.5" customHeight="1" x14ac:dyDescent="0.2">
      <c r="A19" s="194" t="s">
        <v>1385</v>
      </c>
      <c r="B19" s="195"/>
      <c r="C19" s="195"/>
      <c r="D19" s="195"/>
      <c r="E19" s="195"/>
      <c r="F19" s="195"/>
    </row>
    <row r="20" spans="1:7" ht="22.5" customHeight="1" x14ac:dyDescent="0.2">
      <c r="A20" s="194" t="s">
        <v>1386</v>
      </c>
      <c r="B20" s="195"/>
      <c r="C20" s="195"/>
      <c r="D20" s="195"/>
      <c r="E20" s="195"/>
      <c r="F20" s="195"/>
    </row>
    <row r="21" spans="1:7" ht="22.5" customHeight="1" x14ac:dyDescent="0.2">
      <c r="A21" s="194" t="s">
        <v>1387</v>
      </c>
      <c r="B21" s="195"/>
      <c r="C21" s="195"/>
      <c r="D21" s="195"/>
      <c r="E21" s="195"/>
      <c r="F21" s="195"/>
    </row>
    <row r="22" spans="1:7" ht="22.5" customHeight="1" x14ac:dyDescent="0.2">
      <c r="A22" s="194" t="s">
        <v>1388</v>
      </c>
      <c r="B22" s="195"/>
      <c r="C22" s="195"/>
      <c r="D22" s="195"/>
      <c r="E22" s="195"/>
      <c r="F22" s="195"/>
    </row>
    <row r="24" spans="1:7" ht="22.5" customHeight="1" x14ac:dyDescent="0.2">
      <c r="A24" s="269" t="s">
        <v>75</v>
      </c>
      <c r="B24" s="314"/>
      <c r="C24" s="314"/>
      <c r="D24" s="314"/>
      <c r="E24" s="314"/>
      <c r="F24" s="270"/>
    </row>
    <row r="25" spans="1:7" ht="22.5" customHeight="1" x14ac:dyDescent="0.2">
      <c r="A25" s="269" t="s">
        <v>12</v>
      </c>
      <c r="B25" s="314"/>
      <c r="C25" s="314"/>
      <c r="D25" s="314"/>
      <c r="E25" s="314"/>
      <c r="F25" s="270"/>
    </row>
    <row r="26" spans="1:7" ht="33" customHeight="1" x14ac:dyDescent="0.2">
      <c r="A26" s="22" t="s">
        <v>11</v>
      </c>
      <c r="B26" s="22" t="s">
        <v>6</v>
      </c>
      <c r="C26" s="22" t="s">
        <v>7</v>
      </c>
      <c r="D26" s="22" t="s">
        <v>8</v>
      </c>
      <c r="E26" s="22" t="s">
        <v>9</v>
      </c>
      <c r="F26" s="22" t="s">
        <v>1532</v>
      </c>
    </row>
    <row r="27" spans="1:7" ht="22.5" customHeight="1" x14ac:dyDescent="0.2">
      <c r="A27" s="1" t="s">
        <v>1095</v>
      </c>
      <c r="B27" s="12"/>
      <c r="C27" s="12"/>
      <c r="D27" s="12"/>
      <c r="E27" s="12"/>
      <c r="F27" s="198">
        <v>800</v>
      </c>
      <c r="G27" s="205">
        <f>IF(F27&gt;725,1,0)</f>
        <v>1</v>
      </c>
    </row>
    <row r="28" spans="1:7" ht="22.5" customHeight="1" x14ac:dyDescent="0.2">
      <c r="A28" s="1" t="s">
        <v>1096</v>
      </c>
      <c r="B28" s="12"/>
      <c r="C28" s="12"/>
      <c r="D28" s="12"/>
      <c r="E28" s="12"/>
      <c r="F28" s="198">
        <v>802</v>
      </c>
      <c r="G28" s="205">
        <f t="shared" ref="G28:G91" si="0">IF(F28&gt;725,1,0)</f>
        <v>1</v>
      </c>
    </row>
    <row r="29" spans="1:7" ht="22.5" customHeight="1" x14ac:dyDescent="0.2">
      <c r="A29" s="1" t="s">
        <v>1097</v>
      </c>
      <c r="B29" s="12"/>
      <c r="C29" s="12"/>
      <c r="D29" s="12"/>
      <c r="E29" s="12"/>
      <c r="F29" s="198">
        <v>803</v>
      </c>
      <c r="G29" s="205">
        <f t="shared" si="0"/>
        <v>1</v>
      </c>
    </row>
    <row r="30" spans="1:7" ht="22.5" customHeight="1" x14ac:dyDescent="0.2">
      <c r="A30" s="1" t="s">
        <v>1098</v>
      </c>
      <c r="B30" s="12"/>
      <c r="C30" s="12"/>
      <c r="D30" s="12"/>
      <c r="E30" s="12"/>
      <c r="F30" s="198">
        <v>804</v>
      </c>
      <c r="G30" s="205">
        <f t="shared" si="0"/>
        <v>1</v>
      </c>
    </row>
    <row r="31" spans="1:7" ht="22.5" customHeight="1" x14ac:dyDescent="0.2">
      <c r="A31" s="1" t="s">
        <v>1099</v>
      </c>
      <c r="B31" s="12"/>
      <c r="C31" s="12"/>
      <c r="D31" s="12"/>
      <c r="E31" s="12"/>
      <c r="F31" s="198">
        <v>805</v>
      </c>
      <c r="G31" s="205">
        <f t="shared" si="0"/>
        <v>1</v>
      </c>
    </row>
    <row r="32" spans="1:7" ht="22.5" customHeight="1" x14ac:dyDescent="0.2">
      <c r="A32" s="1" t="s">
        <v>1100</v>
      </c>
      <c r="B32" s="12"/>
      <c r="C32" s="12"/>
      <c r="D32" s="12"/>
      <c r="E32" s="12"/>
      <c r="F32" s="198">
        <v>807</v>
      </c>
      <c r="G32" s="205">
        <f t="shared" si="0"/>
        <v>1</v>
      </c>
    </row>
    <row r="33" spans="1:7" ht="22.5" customHeight="1" x14ac:dyDescent="0.2">
      <c r="A33" s="1" t="s">
        <v>1101</v>
      </c>
      <c r="B33" s="12"/>
      <c r="C33" s="12"/>
      <c r="D33" s="12"/>
      <c r="E33" s="12"/>
      <c r="F33" s="198">
        <v>808</v>
      </c>
      <c r="G33" s="205">
        <f t="shared" si="0"/>
        <v>1</v>
      </c>
    </row>
    <row r="34" spans="1:7" ht="22.5" customHeight="1" x14ac:dyDescent="0.2">
      <c r="A34" s="1" t="s">
        <v>1102</v>
      </c>
      <c r="B34" s="12"/>
      <c r="C34" s="12"/>
      <c r="D34" s="12"/>
      <c r="E34" s="12"/>
      <c r="F34" s="198">
        <v>809</v>
      </c>
      <c r="G34" s="205">
        <f t="shared" si="0"/>
        <v>1</v>
      </c>
    </row>
    <row r="35" spans="1:7" ht="22.5" customHeight="1" x14ac:dyDescent="0.2">
      <c r="A35" s="1" t="s">
        <v>774</v>
      </c>
      <c r="B35" s="12"/>
      <c r="C35" s="12"/>
      <c r="D35" s="12"/>
      <c r="E35" s="12"/>
      <c r="F35" s="198">
        <v>810</v>
      </c>
      <c r="G35" s="205">
        <f t="shared" si="0"/>
        <v>1</v>
      </c>
    </row>
    <row r="36" spans="1:7" ht="22.5" customHeight="1" x14ac:dyDescent="0.2">
      <c r="A36" s="1" t="s">
        <v>1103</v>
      </c>
      <c r="B36" s="12"/>
      <c r="C36" s="12"/>
      <c r="D36" s="12"/>
      <c r="E36" s="12"/>
      <c r="F36" s="198">
        <v>811</v>
      </c>
      <c r="G36" s="205">
        <f t="shared" si="0"/>
        <v>1</v>
      </c>
    </row>
    <row r="37" spans="1:7" ht="22.5" customHeight="1" x14ac:dyDescent="0.2">
      <c r="A37" s="1" t="s">
        <v>1104</v>
      </c>
      <c r="B37" s="12"/>
      <c r="C37" s="12"/>
      <c r="D37" s="12"/>
      <c r="E37" s="12"/>
      <c r="F37" s="198">
        <v>812</v>
      </c>
      <c r="G37" s="205">
        <f t="shared" si="0"/>
        <v>1</v>
      </c>
    </row>
    <row r="38" spans="1:7" ht="22.5" customHeight="1" x14ac:dyDescent="0.2">
      <c r="A38" s="1" t="s">
        <v>1105</v>
      </c>
      <c r="B38" s="12"/>
      <c r="C38" s="12"/>
      <c r="D38" s="12"/>
      <c r="E38" s="12"/>
      <c r="F38" s="198">
        <v>813</v>
      </c>
      <c r="G38" s="205">
        <f t="shared" si="0"/>
        <v>1</v>
      </c>
    </row>
    <row r="39" spans="1:7" ht="22.5" customHeight="1" x14ac:dyDescent="0.2">
      <c r="A39" s="1" t="s">
        <v>1106</v>
      </c>
      <c r="B39" s="12"/>
      <c r="C39" s="12"/>
      <c r="D39" s="12"/>
      <c r="E39" s="12"/>
      <c r="F39" s="198">
        <v>814</v>
      </c>
      <c r="G39" s="205">
        <f t="shared" si="0"/>
        <v>1</v>
      </c>
    </row>
    <row r="40" spans="1:7" ht="22.5" customHeight="1" x14ac:dyDescent="0.2">
      <c r="A40" s="1" t="s">
        <v>1107</v>
      </c>
      <c r="B40" s="12"/>
      <c r="C40" s="12"/>
      <c r="D40" s="12"/>
      <c r="E40" s="12"/>
      <c r="F40" s="198">
        <v>816</v>
      </c>
      <c r="G40" s="205">
        <f t="shared" si="0"/>
        <v>1</v>
      </c>
    </row>
    <row r="41" spans="1:7" ht="22.5" customHeight="1" x14ac:dyDescent="0.2">
      <c r="A41" s="1" t="s">
        <v>1108</v>
      </c>
      <c r="B41" s="12"/>
      <c r="C41" s="12"/>
      <c r="D41" s="12"/>
      <c r="E41" s="12"/>
      <c r="F41" s="198">
        <v>817</v>
      </c>
      <c r="G41" s="205">
        <f t="shared" si="0"/>
        <v>1</v>
      </c>
    </row>
    <row r="42" spans="1:7" ht="22.5" customHeight="1" x14ac:dyDescent="0.2">
      <c r="A42" s="1" t="s">
        <v>1109</v>
      </c>
      <c r="B42" s="12"/>
      <c r="C42" s="12"/>
      <c r="D42" s="12"/>
      <c r="E42" s="12"/>
      <c r="F42" s="198">
        <v>818</v>
      </c>
      <c r="G42" s="205">
        <f t="shared" si="0"/>
        <v>1</v>
      </c>
    </row>
    <row r="43" spans="1:7" ht="22.5" customHeight="1" x14ac:dyDescent="0.2">
      <c r="A43" s="1" t="s">
        <v>1110</v>
      </c>
      <c r="B43" s="12"/>
      <c r="C43" s="12"/>
      <c r="D43" s="12"/>
      <c r="E43" s="12"/>
      <c r="F43" s="198">
        <v>820</v>
      </c>
      <c r="G43" s="205">
        <f t="shared" si="0"/>
        <v>1</v>
      </c>
    </row>
    <row r="44" spans="1:7" ht="22.5" customHeight="1" x14ac:dyDescent="0.2">
      <c r="A44" s="1" t="s">
        <v>1111</v>
      </c>
      <c r="B44" s="12"/>
      <c r="C44" s="12"/>
      <c r="D44" s="12"/>
      <c r="E44" s="12"/>
      <c r="F44" s="198">
        <v>821</v>
      </c>
      <c r="G44" s="205">
        <f t="shared" si="0"/>
        <v>1</v>
      </c>
    </row>
    <row r="45" spans="1:7" ht="22.5" customHeight="1" x14ac:dyDescent="0.2">
      <c r="A45" s="1" t="s">
        <v>1112</v>
      </c>
      <c r="B45" s="12"/>
      <c r="C45" s="12"/>
      <c r="D45" s="12"/>
      <c r="E45" s="12"/>
      <c r="F45" s="198">
        <v>822</v>
      </c>
      <c r="G45" s="205">
        <f t="shared" si="0"/>
        <v>1</v>
      </c>
    </row>
    <row r="46" spans="1:7" ht="22.5" customHeight="1" x14ac:dyDescent="0.2">
      <c r="A46" s="1" t="s">
        <v>1113</v>
      </c>
      <c r="B46" s="12"/>
      <c r="C46" s="12"/>
      <c r="D46" s="12"/>
      <c r="E46" s="12"/>
      <c r="F46" s="198">
        <v>823</v>
      </c>
      <c r="G46" s="205">
        <f t="shared" si="0"/>
        <v>1</v>
      </c>
    </row>
    <row r="47" spans="1:7" ht="22.5" customHeight="1" x14ac:dyDescent="0.2">
      <c r="A47" s="1" t="s">
        <v>1114</v>
      </c>
      <c r="B47" s="12"/>
      <c r="C47" s="12"/>
      <c r="D47" s="12"/>
      <c r="E47" s="12"/>
      <c r="F47" s="198">
        <v>824</v>
      </c>
      <c r="G47" s="205">
        <f t="shared" si="0"/>
        <v>1</v>
      </c>
    </row>
    <row r="48" spans="1:7" ht="22.5" customHeight="1" x14ac:dyDescent="0.2">
      <c r="A48" s="1" t="s">
        <v>1115</v>
      </c>
      <c r="B48" s="12"/>
      <c r="C48" s="12"/>
      <c r="D48" s="12"/>
      <c r="E48" s="12"/>
      <c r="F48" s="198">
        <v>825</v>
      </c>
      <c r="G48" s="205">
        <f t="shared" si="0"/>
        <v>1</v>
      </c>
    </row>
    <row r="49" spans="1:7" ht="22.5" customHeight="1" x14ac:dyDescent="0.2">
      <c r="A49" s="1" t="s">
        <v>1116</v>
      </c>
      <c r="B49" s="12"/>
      <c r="C49" s="12"/>
      <c r="D49" s="12"/>
      <c r="E49" s="12"/>
      <c r="F49" s="198">
        <v>826</v>
      </c>
      <c r="G49" s="205">
        <f t="shared" si="0"/>
        <v>1</v>
      </c>
    </row>
    <row r="50" spans="1:7" ht="22.5" customHeight="1" x14ac:dyDescent="0.2">
      <c r="A50" s="1" t="s">
        <v>1117</v>
      </c>
      <c r="B50" s="12"/>
      <c r="C50" s="12"/>
      <c r="D50" s="12"/>
      <c r="E50" s="12"/>
      <c r="F50" s="198">
        <v>827</v>
      </c>
      <c r="G50" s="205">
        <f t="shared" si="0"/>
        <v>1</v>
      </c>
    </row>
    <row r="51" spans="1:7" ht="22.5" customHeight="1" x14ac:dyDescent="0.2">
      <c r="A51" s="1" t="s">
        <v>1118</v>
      </c>
      <c r="B51" s="12"/>
      <c r="C51" s="12"/>
      <c r="D51" s="12"/>
      <c r="E51" s="12"/>
      <c r="F51" s="198">
        <v>828</v>
      </c>
      <c r="G51" s="205">
        <f t="shared" si="0"/>
        <v>1</v>
      </c>
    </row>
    <row r="52" spans="1:7" ht="22.5" customHeight="1" x14ac:dyDescent="0.2">
      <c r="A52" s="1" t="s">
        <v>1119</v>
      </c>
      <c r="B52" s="12"/>
      <c r="C52" s="12"/>
      <c r="D52" s="12"/>
      <c r="E52" s="12"/>
      <c r="F52" s="198">
        <v>829</v>
      </c>
      <c r="G52" s="205">
        <f t="shared" si="0"/>
        <v>1</v>
      </c>
    </row>
    <row r="53" spans="1:7" ht="22.5" customHeight="1" x14ac:dyDescent="0.2">
      <c r="A53" s="1" t="s">
        <v>1120</v>
      </c>
      <c r="B53" s="12"/>
      <c r="C53" s="12"/>
      <c r="D53" s="12"/>
      <c r="E53" s="12"/>
      <c r="F53" s="198">
        <v>830</v>
      </c>
      <c r="G53" s="205">
        <f t="shared" si="0"/>
        <v>1</v>
      </c>
    </row>
    <row r="54" spans="1:7" ht="22.5" customHeight="1" x14ac:dyDescent="0.2">
      <c r="A54" s="1" t="s">
        <v>1121</v>
      </c>
      <c r="B54" s="12"/>
      <c r="C54" s="12"/>
      <c r="D54" s="12"/>
      <c r="E54" s="12"/>
      <c r="F54" s="198">
        <v>831</v>
      </c>
      <c r="G54" s="205">
        <f t="shared" si="0"/>
        <v>1</v>
      </c>
    </row>
    <row r="55" spans="1:7" ht="22.5" customHeight="1" x14ac:dyDescent="0.2">
      <c r="A55" s="1" t="s">
        <v>1122</v>
      </c>
      <c r="B55" s="12"/>
      <c r="C55" s="12"/>
      <c r="D55" s="12"/>
      <c r="E55" s="12"/>
      <c r="F55" s="198">
        <v>833</v>
      </c>
      <c r="G55" s="205">
        <f t="shared" si="0"/>
        <v>1</v>
      </c>
    </row>
    <row r="56" spans="1:7" ht="22.5" customHeight="1" x14ac:dyDescent="0.2">
      <c r="A56" s="1" t="s">
        <v>1123</v>
      </c>
      <c r="B56" s="12"/>
      <c r="C56" s="12"/>
      <c r="D56" s="12"/>
      <c r="E56" s="12"/>
      <c r="F56" s="198">
        <v>834</v>
      </c>
      <c r="G56" s="205">
        <f t="shared" si="0"/>
        <v>1</v>
      </c>
    </row>
    <row r="57" spans="1:7" ht="22.5" customHeight="1" x14ac:dyDescent="0.2">
      <c r="A57" s="1" t="s">
        <v>1124</v>
      </c>
      <c r="B57" s="12"/>
      <c r="C57" s="12"/>
      <c r="D57" s="12"/>
      <c r="E57" s="12"/>
      <c r="F57" s="198">
        <v>835</v>
      </c>
      <c r="G57" s="205">
        <f t="shared" si="0"/>
        <v>1</v>
      </c>
    </row>
    <row r="58" spans="1:7" ht="22.5" customHeight="1" x14ac:dyDescent="0.2">
      <c r="A58" s="1" t="s">
        <v>1125</v>
      </c>
      <c r="B58" s="12"/>
      <c r="C58" s="12"/>
      <c r="D58" s="12"/>
      <c r="E58" s="12"/>
      <c r="F58" s="198">
        <v>836</v>
      </c>
      <c r="G58" s="205">
        <f t="shared" si="0"/>
        <v>1</v>
      </c>
    </row>
    <row r="59" spans="1:7" ht="22.5" customHeight="1" x14ac:dyDescent="0.2">
      <c r="A59" s="1" t="s">
        <v>1126</v>
      </c>
      <c r="B59" s="12"/>
      <c r="C59" s="12"/>
      <c r="D59" s="12"/>
      <c r="E59" s="12"/>
      <c r="F59" s="198">
        <v>837</v>
      </c>
      <c r="G59" s="205">
        <f t="shared" si="0"/>
        <v>1</v>
      </c>
    </row>
    <row r="60" spans="1:7" ht="22.5" customHeight="1" x14ac:dyDescent="0.2">
      <c r="A60" s="1" t="s">
        <v>1127</v>
      </c>
      <c r="B60" s="12"/>
      <c r="C60" s="12"/>
      <c r="D60" s="12"/>
      <c r="E60" s="12"/>
      <c r="F60" s="198">
        <v>838</v>
      </c>
      <c r="G60" s="205">
        <f t="shared" si="0"/>
        <v>1</v>
      </c>
    </row>
    <row r="61" spans="1:7" ht="22.5" customHeight="1" x14ac:dyDescent="0.2">
      <c r="A61" s="1" t="s">
        <v>1128</v>
      </c>
      <c r="B61" s="12"/>
      <c r="C61" s="12"/>
      <c r="D61" s="12"/>
      <c r="E61" s="12"/>
      <c r="F61" s="198">
        <v>840</v>
      </c>
      <c r="G61" s="205">
        <f t="shared" si="0"/>
        <v>1</v>
      </c>
    </row>
    <row r="62" spans="1:7" ht="22.5" customHeight="1" x14ac:dyDescent="0.2">
      <c r="A62" s="1" t="s">
        <v>1129</v>
      </c>
      <c r="B62" s="12"/>
      <c r="C62" s="12"/>
      <c r="D62" s="12"/>
      <c r="E62" s="12"/>
      <c r="F62" s="198">
        <v>841</v>
      </c>
      <c r="G62" s="205">
        <f t="shared" si="0"/>
        <v>1</v>
      </c>
    </row>
    <row r="63" spans="1:7" ht="22.5" customHeight="1" x14ac:dyDescent="0.2">
      <c r="A63" s="1" t="s">
        <v>1130</v>
      </c>
      <c r="B63" s="12"/>
      <c r="C63" s="12"/>
      <c r="D63" s="12"/>
      <c r="E63" s="12"/>
      <c r="F63" s="198">
        <v>842</v>
      </c>
      <c r="G63" s="205">
        <f t="shared" si="0"/>
        <v>1</v>
      </c>
    </row>
    <row r="64" spans="1:7" ht="22.5" customHeight="1" x14ac:dyDescent="0.2">
      <c r="A64" s="1" t="s">
        <v>1131</v>
      </c>
      <c r="B64" s="12"/>
      <c r="C64" s="12"/>
      <c r="D64" s="12"/>
      <c r="E64" s="12"/>
      <c r="F64" s="198">
        <v>843</v>
      </c>
      <c r="G64" s="205">
        <f t="shared" si="0"/>
        <v>1</v>
      </c>
    </row>
    <row r="65" spans="1:7" ht="22.5" customHeight="1" x14ac:dyDescent="0.2">
      <c r="A65" s="1" t="s">
        <v>1132</v>
      </c>
      <c r="B65" s="12"/>
      <c r="C65" s="12"/>
      <c r="D65" s="12"/>
      <c r="E65" s="12"/>
      <c r="F65" s="198">
        <v>844</v>
      </c>
      <c r="G65" s="205">
        <f t="shared" si="0"/>
        <v>1</v>
      </c>
    </row>
    <row r="66" spans="1:7" ht="22.5" customHeight="1" x14ac:dyDescent="0.2">
      <c r="A66" s="1" t="s">
        <v>1133</v>
      </c>
      <c r="B66" s="12"/>
      <c r="C66" s="12"/>
      <c r="D66" s="12"/>
      <c r="E66" s="12"/>
      <c r="F66" s="198">
        <v>845</v>
      </c>
      <c r="G66" s="205">
        <f t="shared" si="0"/>
        <v>1</v>
      </c>
    </row>
    <row r="67" spans="1:7" ht="22.5" customHeight="1" x14ac:dyDescent="0.2">
      <c r="A67" s="1" t="s">
        <v>1134</v>
      </c>
      <c r="B67" s="12"/>
      <c r="C67" s="12"/>
      <c r="D67" s="12"/>
      <c r="E67" s="12"/>
      <c r="F67" s="198">
        <v>846</v>
      </c>
      <c r="G67" s="205">
        <f t="shared" si="0"/>
        <v>1</v>
      </c>
    </row>
    <row r="68" spans="1:7" ht="22.5" customHeight="1" x14ac:dyDescent="0.2">
      <c r="A68" s="1" t="s">
        <v>1135</v>
      </c>
      <c r="B68" s="12"/>
      <c r="C68" s="12"/>
      <c r="D68" s="12"/>
      <c r="E68" s="12"/>
      <c r="F68" s="198">
        <v>847</v>
      </c>
      <c r="G68" s="205">
        <f t="shared" si="0"/>
        <v>1</v>
      </c>
    </row>
    <row r="69" spans="1:7" ht="22.5" customHeight="1" x14ac:dyDescent="0.2">
      <c r="A69" s="1" t="s">
        <v>1136</v>
      </c>
      <c r="B69" s="12"/>
      <c r="C69" s="12"/>
      <c r="D69" s="12"/>
      <c r="E69" s="12"/>
      <c r="F69" s="198">
        <v>848</v>
      </c>
      <c r="G69" s="205">
        <f t="shared" si="0"/>
        <v>1</v>
      </c>
    </row>
    <row r="70" spans="1:7" ht="22.5" customHeight="1" x14ac:dyDescent="0.2">
      <c r="A70" s="1" t="s">
        <v>1137</v>
      </c>
      <c r="B70" s="12"/>
      <c r="C70" s="12"/>
      <c r="D70" s="12"/>
      <c r="E70" s="12"/>
      <c r="F70" s="198">
        <v>849</v>
      </c>
      <c r="G70" s="205">
        <f t="shared" si="0"/>
        <v>1</v>
      </c>
    </row>
    <row r="71" spans="1:7" ht="22.5" customHeight="1" x14ac:dyDescent="0.2">
      <c r="A71" s="1" t="s">
        <v>1138</v>
      </c>
      <c r="B71" s="12"/>
      <c r="C71" s="12"/>
      <c r="D71" s="12"/>
      <c r="E71" s="12"/>
      <c r="F71" s="198">
        <v>850</v>
      </c>
      <c r="G71" s="205">
        <f t="shared" si="0"/>
        <v>1</v>
      </c>
    </row>
    <row r="72" spans="1:7" ht="22.5" customHeight="1" x14ac:dyDescent="0.2">
      <c r="A72" s="1" t="s">
        <v>1139</v>
      </c>
      <c r="B72" s="12"/>
      <c r="C72" s="12"/>
      <c r="D72" s="12"/>
      <c r="E72" s="12"/>
      <c r="F72" s="198">
        <v>851</v>
      </c>
      <c r="G72" s="205">
        <f t="shared" si="0"/>
        <v>1</v>
      </c>
    </row>
    <row r="73" spans="1:7" ht="22.5" customHeight="1" x14ac:dyDescent="0.2">
      <c r="A73" s="1" t="s">
        <v>1140</v>
      </c>
      <c r="B73" s="12"/>
      <c r="C73" s="12"/>
      <c r="D73" s="12"/>
      <c r="E73" s="12"/>
      <c r="F73" s="198">
        <v>854</v>
      </c>
      <c r="G73" s="205">
        <f t="shared" si="0"/>
        <v>1</v>
      </c>
    </row>
    <row r="74" spans="1:7" ht="22.5" customHeight="1" x14ac:dyDescent="0.2">
      <c r="A74" s="1" t="s">
        <v>1141</v>
      </c>
      <c r="B74" s="12"/>
      <c r="C74" s="12"/>
      <c r="D74" s="12"/>
      <c r="E74" s="12"/>
      <c r="F74" s="198">
        <v>856</v>
      </c>
      <c r="G74" s="205">
        <f t="shared" si="0"/>
        <v>1</v>
      </c>
    </row>
    <row r="75" spans="1:7" ht="22.5" customHeight="1" x14ac:dyDescent="0.2">
      <c r="A75" s="1" t="s">
        <v>1142</v>
      </c>
      <c r="B75" s="12"/>
      <c r="C75" s="12"/>
      <c r="D75" s="12"/>
      <c r="E75" s="12"/>
      <c r="F75" s="198">
        <v>857</v>
      </c>
      <c r="G75" s="205">
        <f t="shared" si="0"/>
        <v>1</v>
      </c>
    </row>
    <row r="76" spans="1:7" ht="22.5" customHeight="1" x14ac:dyDescent="0.2">
      <c r="A76" s="1" t="s">
        <v>1143</v>
      </c>
      <c r="B76" s="12"/>
      <c r="C76" s="12"/>
      <c r="D76" s="12"/>
      <c r="E76" s="12"/>
      <c r="F76" s="198">
        <v>858</v>
      </c>
      <c r="G76" s="205">
        <f t="shared" si="0"/>
        <v>1</v>
      </c>
    </row>
    <row r="77" spans="1:7" ht="22.5" customHeight="1" x14ac:dyDescent="0.2">
      <c r="A77" s="1" t="s">
        <v>1144</v>
      </c>
      <c r="B77" s="12"/>
      <c r="C77" s="12"/>
      <c r="D77" s="12"/>
      <c r="E77" s="12"/>
      <c r="F77" s="198">
        <v>859</v>
      </c>
      <c r="G77" s="205">
        <f t="shared" si="0"/>
        <v>1</v>
      </c>
    </row>
    <row r="78" spans="1:7" ht="22.5" customHeight="1" x14ac:dyDescent="0.2">
      <c r="A78" s="1" t="s">
        <v>1145</v>
      </c>
      <c r="B78" s="12"/>
      <c r="C78" s="12"/>
      <c r="D78" s="12"/>
      <c r="E78" s="12"/>
      <c r="F78" s="198">
        <v>865</v>
      </c>
      <c r="G78" s="205">
        <f t="shared" si="0"/>
        <v>1</v>
      </c>
    </row>
    <row r="79" spans="1:7" ht="22.5" customHeight="1" x14ac:dyDescent="0.2">
      <c r="A79" s="1" t="s">
        <v>1146</v>
      </c>
      <c r="B79" s="12"/>
      <c r="C79" s="12"/>
      <c r="D79" s="12"/>
      <c r="E79" s="12"/>
      <c r="F79" s="198">
        <v>866</v>
      </c>
      <c r="G79" s="205">
        <f t="shared" si="0"/>
        <v>1</v>
      </c>
    </row>
    <row r="80" spans="1:7" ht="22.5" customHeight="1" x14ac:dyDescent="0.2">
      <c r="A80" s="1" t="s">
        <v>1147</v>
      </c>
      <c r="B80" s="12"/>
      <c r="C80" s="12"/>
      <c r="D80" s="12"/>
      <c r="E80" s="12"/>
      <c r="F80" s="198">
        <v>867</v>
      </c>
      <c r="G80" s="205">
        <f t="shared" si="0"/>
        <v>1</v>
      </c>
    </row>
    <row r="81" spans="1:7" ht="22.5" customHeight="1" x14ac:dyDescent="0.2">
      <c r="A81" s="1" t="s">
        <v>1148</v>
      </c>
      <c r="B81" s="12"/>
      <c r="C81" s="12"/>
      <c r="D81" s="12"/>
      <c r="E81" s="12"/>
      <c r="F81" s="198">
        <v>868</v>
      </c>
      <c r="G81" s="205">
        <f t="shared" si="0"/>
        <v>1</v>
      </c>
    </row>
    <row r="82" spans="1:7" ht="22.5" customHeight="1" x14ac:dyDescent="0.2">
      <c r="A82" s="1" t="s">
        <v>1149</v>
      </c>
      <c r="B82" s="12"/>
      <c r="C82" s="12"/>
      <c r="D82" s="12"/>
      <c r="E82" s="12"/>
      <c r="F82" s="198">
        <v>869</v>
      </c>
      <c r="G82" s="205">
        <f t="shared" si="0"/>
        <v>1</v>
      </c>
    </row>
    <row r="83" spans="1:7" ht="22.5" customHeight="1" x14ac:dyDescent="0.2">
      <c r="A83" s="1" t="s">
        <v>1150</v>
      </c>
      <c r="B83" s="12"/>
      <c r="C83" s="12"/>
      <c r="D83" s="12"/>
      <c r="E83" s="12"/>
      <c r="F83" s="198">
        <v>870</v>
      </c>
      <c r="G83" s="205">
        <f t="shared" si="0"/>
        <v>1</v>
      </c>
    </row>
    <row r="84" spans="1:7" ht="22.5" customHeight="1" x14ac:dyDescent="0.2">
      <c r="A84" s="1" t="s">
        <v>1151</v>
      </c>
      <c r="B84" s="12"/>
      <c r="C84" s="12"/>
      <c r="D84" s="12"/>
      <c r="E84" s="12"/>
      <c r="F84" s="198">
        <v>871</v>
      </c>
      <c r="G84" s="205">
        <f t="shared" si="0"/>
        <v>1</v>
      </c>
    </row>
    <row r="85" spans="1:7" ht="22.5" customHeight="1" x14ac:dyDescent="0.2">
      <c r="A85" s="1" t="s">
        <v>1152</v>
      </c>
      <c r="B85" s="12"/>
      <c r="C85" s="12"/>
      <c r="D85" s="12"/>
      <c r="E85" s="12"/>
      <c r="F85" s="198">
        <v>872</v>
      </c>
      <c r="G85" s="205">
        <f t="shared" si="0"/>
        <v>1</v>
      </c>
    </row>
    <row r="86" spans="1:7" ht="22.5" customHeight="1" x14ac:dyDescent="0.2">
      <c r="A86" s="1" t="s">
        <v>1153</v>
      </c>
      <c r="B86" s="12"/>
      <c r="C86" s="12"/>
      <c r="D86" s="12"/>
      <c r="E86" s="12"/>
      <c r="F86" s="198">
        <v>873</v>
      </c>
      <c r="G86" s="205">
        <f t="shared" si="0"/>
        <v>1</v>
      </c>
    </row>
    <row r="87" spans="1:7" ht="22.5" customHeight="1" x14ac:dyDescent="0.2">
      <c r="A87" s="1" t="s">
        <v>1154</v>
      </c>
      <c r="B87" s="12"/>
      <c r="C87" s="12"/>
      <c r="D87" s="12"/>
      <c r="E87" s="12"/>
      <c r="F87" s="198">
        <v>874</v>
      </c>
      <c r="G87" s="205">
        <f t="shared" si="0"/>
        <v>1</v>
      </c>
    </row>
    <row r="88" spans="1:7" ht="22.5" customHeight="1" x14ac:dyDescent="0.2">
      <c r="A88" s="1" t="s">
        <v>1155</v>
      </c>
      <c r="B88" s="12"/>
      <c r="C88" s="12"/>
      <c r="D88" s="12"/>
      <c r="E88" s="12"/>
      <c r="F88" s="198">
        <v>875</v>
      </c>
      <c r="G88" s="205">
        <f t="shared" si="0"/>
        <v>1</v>
      </c>
    </row>
    <row r="89" spans="1:7" ht="22.5" customHeight="1" x14ac:dyDescent="0.2">
      <c r="A89" s="1" t="s">
        <v>1156</v>
      </c>
      <c r="B89" s="12"/>
      <c r="C89" s="12"/>
      <c r="D89" s="12"/>
      <c r="E89" s="12"/>
      <c r="F89" s="198">
        <v>876</v>
      </c>
      <c r="G89" s="205">
        <f t="shared" si="0"/>
        <v>1</v>
      </c>
    </row>
    <row r="90" spans="1:7" ht="22.5" customHeight="1" x14ac:dyDescent="0.2">
      <c r="A90" s="1" t="s">
        <v>1157</v>
      </c>
      <c r="B90" s="12"/>
      <c r="C90" s="12"/>
      <c r="D90" s="12"/>
      <c r="E90" s="12"/>
      <c r="F90" s="198">
        <v>877</v>
      </c>
      <c r="G90" s="205">
        <f t="shared" si="0"/>
        <v>1</v>
      </c>
    </row>
    <row r="91" spans="1:7" ht="22.5" customHeight="1" x14ac:dyDescent="0.2">
      <c r="A91" s="1" t="s">
        <v>1159</v>
      </c>
      <c r="B91" s="12"/>
      <c r="C91" s="12"/>
      <c r="D91" s="12"/>
      <c r="E91" s="12"/>
      <c r="F91" s="198">
        <v>880</v>
      </c>
      <c r="G91" s="205">
        <f t="shared" si="0"/>
        <v>1</v>
      </c>
    </row>
    <row r="92" spans="1:7" ht="22.5" customHeight="1" x14ac:dyDescent="0.2">
      <c r="A92" s="1" t="s">
        <v>1160</v>
      </c>
      <c r="B92" s="12"/>
      <c r="C92" s="12"/>
      <c r="D92" s="12"/>
      <c r="E92" s="12"/>
      <c r="F92" s="198">
        <v>881</v>
      </c>
      <c r="G92" s="205">
        <f t="shared" ref="G92:G131" si="1">IF(F92&gt;725,1,0)</f>
        <v>1</v>
      </c>
    </row>
    <row r="93" spans="1:7" ht="22.5" customHeight="1" x14ac:dyDescent="0.2">
      <c r="A93" s="1" t="s">
        <v>1161</v>
      </c>
      <c r="B93" s="12"/>
      <c r="C93" s="12"/>
      <c r="D93" s="12"/>
      <c r="E93" s="12"/>
      <c r="F93" s="198">
        <v>882</v>
      </c>
      <c r="G93" s="205">
        <f t="shared" si="1"/>
        <v>1</v>
      </c>
    </row>
    <row r="94" spans="1:7" ht="22.5" customHeight="1" x14ac:dyDescent="0.2">
      <c r="A94" s="1" t="s">
        <v>1162</v>
      </c>
      <c r="B94" s="12"/>
      <c r="C94" s="12"/>
      <c r="D94" s="12"/>
      <c r="E94" s="12"/>
      <c r="F94" s="198">
        <v>883</v>
      </c>
      <c r="G94" s="205">
        <f t="shared" si="1"/>
        <v>1</v>
      </c>
    </row>
    <row r="95" spans="1:7" ht="22.5" customHeight="1" x14ac:dyDescent="0.2">
      <c r="A95" s="1" t="s">
        <v>1163</v>
      </c>
      <c r="B95" s="12"/>
      <c r="C95" s="12"/>
      <c r="D95" s="12"/>
      <c r="E95" s="12"/>
      <c r="F95" s="198">
        <v>884</v>
      </c>
      <c r="G95" s="205">
        <f t="shared" si="1"/>
        <v>1</v>
      </c>
    </row>
    <row r="96" spans="1:7" ht="22.5" customHeight="1" x14ac:dyDescent="0.2">
      <c r="A96" s="1" t="s">
        <v>1164</v>
      </c>
      <c r="B96" s="12"/>
      <c r="C96" s="12"/>
      <c r="D96" s="12"/>
      <c r="E96" s="12"/>
      <c r="F96" s="198">
        <v>885</v>
      </c>
      <c r="G96" s="205">
        <f t="shared" si="1"/>
        <v>1</v>
      </c>
    </row>
    <row r="97" spans="1:7" ht="22.5" customHeight="1" x14ac:dyDescent="0.2">
      <c r="A97" s="1" t="s">
        <v>1165</v>
      </c>
      <c r="B97" s="12"/>
      <c r="C97" s="12"/>
      <c r="D97" s="12"/>
      <c r="E97" s="12"/>
      <c r="F97" s="198">
        <v>886</v>
      </c>
      <c r="G97" s="205">
        <f t="shared" si="1"/>
        <v>1</v>
      </c>
    </row>
    <row r="98" spans="1:7" ht="22.5" customHeight="1" x14ac:dyDescent="0.2">
      <c r="A98" s="1" t="s">
        <v>1166</v>
      </c>
      <c r="B98" s="12"/>
      <c r="C98" s="12"/>
      <c r="D98" s="12"/>
      <c r="E98" s="12"/>
      <c r="F98" s="198">
        <v>887</v>
      </c>
      <c r="G98" s="205">
        <f t="shared" si="1"/>
        <v>1</v>
      </c>
    </row>
    <row r="99" spans="1:7" ht="22.5" customHeight="1" x14ac:dyDescent="0.2">
      <c r="A99" s="1" t="s">
        <v>1167</v>
      </c>
      <c r="B99" s="12"/>
      <c r="C99" s="12"/>
      <c r="D99" s="12"/>
      <c r="E99" s="12"/>
      <c r="F99" s="198">
        <v>889</v>
      </c>
      <c r="G99" s="205">
        <f t="shared" si="1"/>
        <v>1</v>
      </c>
    </row>
    <row r="100" spans="1:7" ht="22.5" customHeight="1" x14ac:dyDescent="0.2">
      <c r="A100" s="1" t="s">
        <v>1168</v>
      </c>
      <c r="B100" s="12"/>
      <c r="C100" s="12"/>
      <c r="D100" s="12"/>
      <c r="E100" s="12"/>
      <c r="F100" s="198">
        <v>890</v>
      </c>
      <c r="G100" s="205">
        <f t="shared" si="1"/>
        <v>1</v>
      </c>
    </row>
    <row r="101" spans="1:7" ht="22.5" customHeight="1" x14ac:dyDescent="0.2">
      <c r="A101" s="1" t="s">
        <v>1169</v>
      </c>
      <c r="B101" s="12"/>
      <c r="C101" s="12"/>
      <c r="D101" s="12"/>
      <c r="E101" s="12"/>
      <c r="F101" s="198">
        <v>891</v>
      </c>
      <c r="G101" s="205">
        <f t="shared" si="1"/>
        <v>1</v>
      </c>
    </row>
    <row r="102" spans="1:7" ht="22.5" customHeight="1" x14ac:dyDescent="0.2">
      <c r="A102" s="1" t="s">
        <v>1170</v>
      </c>
      <c r="B102" s="12"/>
      <c r="C102" s="12"/>
      <c r="D102" s="12"/>
      <c r="E102" s="12"/>
      <c r="F102" s="198">
        <v>892</v>
      </c>
      <c r="G102" s="205">
        <f t="shared" si="1"/>
        <v>1</v>
      </c>
    </row>
    <row r="103" spans="1:7" ht="22.5" customHeight="1" x14ac:dyDescent="0.2">
      <c r="A103" s="1" t="s">
        <v>1171</v>
      </c>
      <c r="B103" s="12"/>
      <c r="C103" s="12"/>
      <c r="D103" s="12"/>
      <c r="E103" s="12"/>
      <c r="F103" s="198">
        <v>893</v>
      </c>
      <c r="G103" s="205">
        <f t="shared" si="1"/>
        <v>1</v>
      </c>
    </row>
    <row r="104" spans="1:7" ht="22.5" customHeight="1" x14ac:dyDescent="0.2">
      <c r="A104" s="1" t="s">
        <v>1172</v>
      </c>
      <c r="B104" s="12"/>
      <c r="C104" s="12"/>
      <c r="D104" s="12"/>
      <c r="E104" s="12"/>
      <c r="F104" s="198">
        <v>894</v>
      </c>
      <c r="G104" s="205">
        <f t="shared" si="1"/>
        <v>1</v>
      </c>
    </row>
    <row r="105" spans="1:7" ht="22.5" customHeight="1" x14ac:dyDescent="0.2">
      <c r="A105" s="1" t="s">
        <v>1173</v>
      </c>
      <c r="B105" s="12"/>
      <c r="C105" s="12"/>
      <c r="D105" s="12"/>
      <c r="E105" s="12"/>
      <c r="F105" s="198">
        <v>895</v>
      </c>
      <c r="G105" s="205">
        <f t="shared" si="1"/>
        <v>1</v>
      </c>
    </row>
    <row r="106" spans="1:7" ht="22.5" customHeight="1" x14ac:dyDescent="0.2">
      <c r="A106" s="1" t="s">
        <v>1174</v>
      </c>
      <c r="B106" s="12"/>
      <c r="C106" s="12"/>
      <c r="D106" s="12"/>
      <c r="E106" s="12"/>
      <c r="F106" s="198">
        <v>896</v>
      </c>
      <c r="G106" s="205">
        <f t="shared" si="1"/>
        <v>1</v>
      </c>
    </row>
    <row r="107" spans="1:7" ht="22.5" customHeight="1" x14ac:dyDescent="0.2">
      <c r="A107" s="1" t="s">
        <v>1175</v>
      </c>
      <c r="B107" s="12"/>
      <c r="C107" s="12"/>
      <c r="D107" s="12"/>
      <c r="E107" s="12"/>
      <c r="F107" s="198">
        <v>897</v>
      </c>
      <c r="G107" s="205">
        <f t="shared" si="1"/>
        <v>1</v>
      </c>
    </row>
    <row r="108" spans="1:7" ht="22.5" customHeight="1" x14ac:dyDescent="0.2">
      <c r="A108" s="1" t="s">
        <v>1176</v>
      </c>
      <c r="B108" s="12"/>
      <c r="C108" s="12"/>
      <c r="D108" s="12"/>
      <c r="E108" s="12"/>
      <c r="F108" s="198">
        <v>898</v>
      </c>
      <c r="G108" s="205">
        <f t="shared" si="1"/>
        <v>1</v>
      </c>
    </row>
    <row r="109" spans="1:7" ht="22.5" customHeight="1" x14ac:dyDescent="0.2">
      <c r="A109" s="1" t="s">
        <v>1177</v>
      </c>
      <c r="B109" s="12"/>
      <c r="C109" s="12"/>
      <c r="D109" s="12"/>
      <c r="E109" s="12"/>
      <c r="F109" s="198">
        <v>899</v>
      </c>
      <c r="G109" s="205">
        <f t="shared" si="1"/>
        <v>1</v>
      </c>
    </row>
    <row r="110" spans="1:7" ht="22.5" customHeight="1" x14ac:dyDescent="0.2">
      <c r="A110" s="1" t="s">
        <v>1178</v>
      </c>
      <c r="B110" s="12"/>
      <c r="C110" s="12"/>
      <c r="D110" s="12"/>
      <c r="E110" s="12"/>
      <c r="F110" s="198">
        <v>911</v>
      </c>
      <c r="G110" s="205">
        <f t="shared" si="1"/>
        <v>1</v>
      </c>
    </row>
    <row r="111" spans="1:7" ht="22.5" customHeight="1" x14ac:dyDescent="0.2">
      <c r="A111" s="1" t="s">
        <v>1179</v>
      </c>
      <c r="B111" s="12"/>
      <c r="C111" s="12"/>
      <c r="D111" s="12"/>
      <c r="E111" s="12"/>
      <c r="F111" s="198">
        <v>912</v>
      </c>
      <c r="G111" s="205">
        <f t="shared" si="1"/>
        <v>1</v>
      </c>
    </row>
    <row r="112" spans="1:7" ht="22.5" customHeight="1" x14ac:dyDescent="0.2">
      <c r="A112" s="1" t="s">
        <v>1180</v>
      </c>
      <c r="B112" s="12"/>
      <c r="C112" s="12"/>
      <c r="D112" s="12"/>
      <c r="E112" s="12"/>
      <c r="F112" s="198">
        <v>913</v>
      </c>
      <c r="G112" s="205">
        <f t="shared" si="1"/>
        <v>1</v>
      </c>
    </row>
    <row r="113" spans="1:7" ht="22.5" customHeight="1" x14ac:dyDescent="0.2">
      <c r="A113" s="1" t="s">
        <v>1181</v>
      </c>
      <c r="B113" s="12"/>
      <c r="C113" s="12"/>
      <c r="D113" s="12"/>
      <c r="E113" s="12"/>
      <c r="F113" s="198">
        <v>914</v>
      </c>
      <c r="G113" s="205">
        <f t="shared" si="1"/>
        <v>1</v>
      </c>
    </row>
    <row r="114" spans="1:7" ht="22.5" customHeight="1" x14ac:dyDescent="0.2">
      <c r="A114" s="1" t="s">
        <v>1183</v>
      </c>
      <c r="B114" s="12"/>
      <c r="C114" s="12"/>
      <c r="D114" s="12"/>
      <c r="E114" s="12"/>
      <c r="F114" s="198">
        <v>916</v>
      </c>
      <c r="G114" s="205">
        <f t="shared" si="1"/>
        <v>1</v>
      </c>
    </row>
    <row r="115" spans="1:7" ht="22.5" customHeight="1" x14ac:dyDescent="0.2">
      <c r="A115" s="1" t="s">
        <v>1184</v>
      </c>
      <c r="B115" s="12"/>
      <c r="C115" s="12"/>
      <c r="D115" s="12"/>
      <c r="E115" s="12"/>
      <c r="F115" s="198">
        <v>917</v>
      </c>
      <c r="G115" s="205">
        <f t="shared" si="1"/>
        <v>1</v>
      </c>
    </row>
    <row r="116" spans="1:7" ht="22.5" customHeight="1" x14ac:dyDescent="0.2">
      <c r="A116" s="1" t="s">
        <v>1185</v>
      </c>
      <c r="B116" s="12"/>
      <c r="C116" s="12"/>
      <c r="D116" s="12"/>
      <c r="E116" s="12"/>
      <c r="F116" s="198">
        <v>918</v>
      </c>
      <c r="G116" s="205">
        <f t="shared" si="1"/>
        <v>1</v>
      </c>
    </row>
    <row r="117" spans="1:7" ht="22.5" customHeight="1" x14ac:dyDescent="0.2">
      <c r="A117" s="1" t="s">
        <v>1186</v>
      </c>
      <c r="B117" s="12"/>
      <c r="C117" s="12"/>
      <c r="D117" s="12"/>
      <c r="E117" s="12"/>
      <c r="F117" s="198">
        <v>919</v>
      </c>
      <c r="G117" s="205">
        <f t="shared" si="1"/>
        <v>1</v>
      </c>
    </row>
    <row r="118" spans="1:7" ht="22.5" customHeight="1" x14ac:dyDescent="0.2">
      <c r="A118" s="1" t="s">
        <v>1187</v>
      </c>
      <c r="B118" s="12"/>
      <c r="C118" s="12"/>
      <c r="D118" s="12"/>
      <c r="E118" s="12"/>
      <c r="F118" s="198">
        <v>921</v>
      </c>
      <c r="G118" s="205">
        <f t="shared" si="1"/>
        <v>1</v>
      </c>
    </row>
    <row r="119" spans="1:7" ht="22.5" customHeight="1" x14ac:dyDescent="0.2">
      <c r="A119" s="1" t="s">
        <v>1188</v>
      </c>
      <c r="B119" s="12"/>
      <c r="C119" s="12"/>
      <c r="D119" s="12"/>
      <c r="E119" s="12"/>
      <c r="F119" s="198">
        <v>923</v>
      </c>
      <c r="G119" s="205">
        <f t="shared" si="1"/>
        <v>1</v>
      </c>
    </row>
    <row r="120" spans="1:7" ht="22.5" customHeight="1" x14ac:dyDescent="0.2">
      <c r="A120" s="1" t="s">
        <v>1189</v>
      </c>
      <c r="B120" s="12"/>
      <c r="C120" s="12"/>
      <c r="D120" s="12"/>
      <c r="E120" s="12"/>
      <c r="F120" s="198">
        <v>924</v>
      </c>
      <c r="G120" s="205">
        <f t="shared" si="1"/>
        <v>1</v>
      </c>
    </row>
    <row r="121" spans="1:7" ht="22.5" customHeight="1" x14ac:dyDescent="0.2">
      <c r="A121" s="1" t="s">
        <v>1190</v>
      </c>
      <c r="B121" s="12"/>
      <c r="C121" s="12"/>
      <c r="D121" s="12"/>
      <c r="E121" s="12"/>
      <c r="F121" s="198">
        <v>925</v>
      </c>
      <c r="G121" s="205">
        <f t="shared" si="1"/>
        <v>1</v>
      </c>
    </row>
    <row r="122" spans="1:7" ht="22.5" customHeight="1" x14ac:dyDescent="0.2">
      <c r="A122" s="1" t="s">
        <v>1191</v>
      </c>
      <c r="B122" s="12"/>
      <c r="C122" s="12"/>
      <c r="D122" s="12"/>
      <c r="E122" s="12"/>
      <c r="F122" s="234" t="s">
        <v>1224</v>
      </c>
      <c r="G122" s="205">
        <f t="shared" si="1"/>
        <v>1</v>
      </c>
    </row>
    <row r="123" spans="1:7" ht="22.5" customHeight="1" x14ac:dyDescent="0.2">
      <c r="A123" s="1" t="s">
        <v>1192</v>
      </c>
      <c r="B123" s="12"/>
      <c r="C123" s="12"/>
      <c r="D123" s="12"/>
      <c r="E123" s="12"/>
      <c r="F123" s="234" t="s">
        <v>1226</v>
      </c>
      <c r="G123" s="205">
        <f t="shared" si="1"/>
        <v>1</v>
      </c>
    </row>
    <row r="124" spans="1:7" ht="22.5" customHeight="1" x14ac:dyDescent="0.2">
      <c r="A124" s="1" t="s">
        <v>1194</v>
      </c>
      <c r="B124" s="12"/>
      <c r="C124" s="12"/>
      <c r="D124" s="12"/>
      <c r="E124" s="12"/>
      <c r="F124" s="234" t="s">
        <v>1193</v>
      </c>
      <c r="G124" s="205">
        <f t="shared" si="1"/>
        <v>1</v>
      </c>
    </row>
    <row r="125" spans="1:7" ht="22.5" customHeight="1" x14ac:dyDescent="0.2">
      <c r="A125" s="1" t="s">
        <v>1196</v>
      </c>
      <c r="B125" s="12"/>
      <c r="C125" s="12"/>
      <c r="D125" s="12"/>
      <c r="E125" s="12"/>
      <c r="F125" s="234" t="s">
        <v>1195</v>
      </c>
      <c r="G125" s="205">
        <f t="shared" si="1"/>
        <v>1</v>
      </c>
    </row>
    <row r="126" spans="1:7" ht="22.5" customHeight="1" x14ac:dyDescent="0.2">
      <c r="A126" s="1" t="s">
        <v>1198</v>
      </c>
      <c r="B126" s="12"/>
      <c r="C126" s="12"/>
      <c r="D126" s="12"/>
      <c r="E126" s="12"/>
      <c r="F126" s="234" t="s">
        <v>1197</v>
      </c>
      <c r="G126" s="205">
        <f t="shared" si="1"/>
        <v>1</v>
      </c>
    </row>
    <row r="127" spans="1:7" ht="22.5" customHeight="1" x14ac:dyDescent="0.2">
      <c r="A127" s="1" t="s">
        <v>1200</v>
      </c>
      <c r="B127" s="12"/>
      <c r="C127" s="12"/>
      <c r="D127" s="12"/>
      <c r="E127" s="12"/>
      <c r="F127" s="234" t="s">
        <v>1231</v>
      </c>
      <c r="G127" s="205">
        <f t="shared" si="1"/>
        <v>1</v>
      </c>
    </row>
    <row r="128" spans="1:7" ht="22.5" customHeight="1" x14ac:dyDescent="0.2">
      <c r="A128" s="1" t="s">
        <v>1205</v>
      </c>
      <c r="B128" s="12"/>
      <c r="C128" s="12"/>
      <c r="D128" s="12"/>
      <c r="E128" s="12"/>
      <c r="F128" s="234">
        <v>920</v>
      </c>
      <c r="G128" s="205">
        <f t="shared" si="1"/>
        <v>1</v>
      </c>
    </row>
    <row r="129" spans="1:7" ht="22.5" customHeight="1" x14ac:dyDescent="0.2">
      <c r="A129" s="1" t="s">
        <v>1208</v>
      </c>
      <c r="B129" s="12"/>
      <c r="C129" s="12"/>
      <c r="D129" s="12"/>
      <c r="E129" s="12"/>
      <c r="F129" s="234">
        <v>852</v>
      </c>
      <c r="G129" s="205">
        <f t="shared" si="1"/>
        <v>1</v>
      </c>
    </row>
    <row r="130" spans="1:7" ht="22.5" customHeight="1" x14ac:dyDescent="0.2">
      <c r="A130" s="1" t="s">
        <v>1209</v>
      </c>
      <c r="B130" s="12"/>
      <c r="C130" s="12"/>
      <c r="D130" s="12"/>
      <c r="E130" s="12"/>
      <c r="F130" s="234">
        <v>888</v>
      </c>
      <c r="G130" s="205">
        <f t="shared" si="1"/>
        <v>1</v>
      </c>
    </row>
    <row r="131" spans="1:7" ht="22.5" customHeight="1" x14ac:dyDescent="0.2">
      <c r="A131" s="1" t="s">
        <v>1210</v>
      </c>
      <c r="B131" s="12"/>
      <c r="C131" s="12"/>
      <c r="D131" s="12"/>
      <c r="E131" s="12"/>
      <c r="F131" s="234">
        <v>863</v>
      </c>
      <c r="G131" s="205">
        <f t="shared" si="1"/>
        <v>1</v>
      </c>
    </row>
    <row r="132" spans="1:7" ht="22.5" customHeight="1" x14ac:dyDescent="0.2">
      <c r="A132" s="1" t="s">
        <v>1211</v>
      </c>
      <c r="B132" s="12"/>
      <c r="C132" s="12"/>
      <c r="D132" s="12"/>
      <c r="E132" s="12"/>
      <c r="F132" s="234">
        <v>922</v>
      </c>
      <c r="G132" s="205">
        <f t="shared" ref="G132:G139" si="2">IF(F132&gt;725,1,0)</f>
        <v>1</v>
      </c>
    </row>
    <row r="133" spans="1:7" ht="22.5" customHeight="1" x14ac:dyDescent="0.2">
      <c r="A133" s="1" t="s">
        <v>1351</v>
      </c>
      <c r="B133" s="12"/>
      <c r="C133" s="12"/>
      <c r="D133" s="12"/>
      <c r="E133" s="12"/>
      <c r="F133" s="234">
        <v>926</v>
      </c>
      <c r="G133" s="205">
        <f t="shared" si="2"/>
        <v>1</v>
      </c>
    </row>
    <row r="134" spans="1:7" ht="22.5" customHeight="1" x14ac:dyDescent="0.2">
      <c r="A134" s="1" t="s">
        <v>1356</v>
      </c>
      <c r="B134" s="12"/>
      <c r="C134" s="12"/>
      <c r="D134" s="12"/>
      <c r="E134" s="12"/>
      <c r="F134" s="234">
        <v>927</v>
      </c>
      <c r="G134" s="205">
        <f t="shared" si="2"/>
        <v>1</v>
      </c>
    </row>
    <row r="135" spans="1:7" ht="22.5" customHeight="1" x14ac:dyDescent="0.2">
      <c r="A135" s="1" t="s">
        <v>1360</v>
      </c>
      <c r="B135" s="12"/>
      <c r="C135" s="12"/>
      <c r="D135" s="12"/>
      <c r="E135" s="12"/>
      <c r="F135" s="234">
        <v>928</v>
      </c>
      <c r="G135" s="205">
        <f t="shared" si="2"/>
        <v>1</v>
      </c>
    </row>
    <row r="136" spans="1:7" ht="22.5" customHeight="1" x14ac:dyDescent="0.2">
      <c r="A136" s="1" t="s">
        <v>1361</v>
      </c>
      <c r="B136" s="12"/>
      <c r="C136" s="12"/>
      <c r="D136" s="12"/>
      <c r="E136" s="12"/>
      <c r="F136" s="234">
        <v>839</v>
      </c>
      <c r="G136" s="205">
        <f t="shared" si="2"/>
        <v>1</v>
      </c>
    </row>
    <row r="137" spans="1:7" ht="22.5" customHeight="1" x14ac:dyDescent="0.2">
      <c r="A137" s="1" t="s">
        <v>1372</v>
      </c>
      <c r="B137" s="12"/>
      <c r="C137" s="12"/>
      <c r="D137" s="12"/>
      <c r="E137" s="12"/>
      <c r="F137" s="234">
        <v>929</v>
      </c>
      <c r="G137" s="205">
        <f t="shared" si="2"/>
        <v>1</v>
      </c>
    </row>
    <row r="138" spans="1:7" ht="22.5" customHeight="1" x14ac:dyDescent="0.2">
      <c r="A138" s="1" t="s">
        <v>1528</v>
      </c>
      <c r="B138" s="12"/>
      <c r="C138" s="12"/>
      <c r="D138" s="12"/>
      <c r="E138" s="12"/>
      <c r="F138" s="234">
        <v>322</v>
      </c>
      <c r="G138" s="205">
        <f t="shared" si="2"/>
        <v>0</v>
      </c>
    </row>
    <row r="139" spans="1:7" ht="23.25" customHeight="1" x14ac:dyDescent="0.2">
      <c r="A139" s="1"/>
      <c r="B139" s="12"/>
      <c r="C139" s="12"/>
      <c r="D139" s="12"/>
      <c r="E139" s="12"/>
      <c r="F139" s="198"/>
      <c r="G139" s="205">
        <f t="shared" si="2"/>
        <v>0</v>
      </c>
    </row>
    <row r="140" spans="1:7" ht="22.5" customHeight="1" x14ac:dyDescent="0.2">
      <c r="A140" s="197"/>
      <c r="B140" s="106"/>
      <c r="C140" s="106"/>
      <c r="D140" s="106"/>
      <c r="E140" s="106"/>
      <c r="F140" s="106"/>
    </row>
    <row r="142" spans="1:7" ht="22.5" customHeight="1" x14ac:dyDescent="0.2">
      <c r="A142" s="269" t="s">
        <v>75</v>
      </c>
      <c r="B142" s="314"/>
      <c r="C142" s="314"/>
      <c r="D142" s="314"/>
      <c r="E142" s="314"/>
      <c r="F142" s="270"/>
    </row>
    <row r="143" spans="1:7" ht="22.5" customHeight="1" x14ac:dyDescent="0.2">
      <c r="A143" s="269" t="s">
        <v>13</v>
      </c>
      <c r="B143" s="314"/>
      <c r="C143" s="314"/>
      <c r="D143" s="314"/>
      <c r="E143" s="314"/>
      <c r="F143" s="270"/>
    </row>
    <row r="144" spans="1:7" ht="33" customHeight="1" x14ac:dyDescent="0.2">
      <c r="A144" s="22" t="s">
        <v>11</v>
      </c>
      <c r="B144" s="22" t="s">
        <v>6</v>
      </c>
      <c r="C144" s="22" t="s">
        <v>7</v>
      </c>
      <c r="D144" s="22" t="s">
        <v>8</v>
      </c>
      <c r="E144" s="22" t="s">
        <v>9</v>
      </c>
      <c r="F144" s="22" t="s">
        <v>10</v>
      </c>
    </row>
    <row r="145" spans="1:6" ht="22.5" customHeight="1" x14ac:dyDescent="0.2">
      <c r="A145" s="1" t="s">
        <v>1095</v>
      </c>
      <c r="B145" s="12"/>
      <c r="C145" s="12"/>
      <c r="D145" s="12"/>
      <c r="E145" s="12"/>
      <c r="F145" s="198">
        <v>622</v>
      </c>
    </row>
    <row r="146" spans="1:6" ht="22.5" customHeight="1" x14ac:dyDescent="0.2">
      <c r="A146" s="1" t="s">
        <v>1096</v>
      </c>
      <c r="B146" s="12"/>
      <c r="C146" s="12"/>
      <c r="D146" s="12"/>
      <c r="E146" s="12"/>
      <c r="F146" s="198">
        <v>601</v>
      </c>
    </row>
    <row r="147" spans="1:6" ht="22.5" customHeight="1" x14ac:dyDescent="0.2">
      <c r="A147" s="1" t="s">
        <v>1097</v>
      </c>
      <c r="B147" s="12"/>
      <c r="C147" s="12"/>
      <c r="D147" s="12"/>
      <c r="E147" s="12"/>
      <c r="F147" s="198">
        <v>603</v>
      </c>
    </row>
    <row r="148" spans="1:6" ht="22.5" customHeight="1" x14ac:dyDescent="0.2">
      <c r="A148" s="1" t="s">
        <v>774</v>
      </c>
      <c r="B148" s="12"/>
      <c r="C148" s="12"/>
      <c r="D148" s="12"/>
      <c r="E148" s="12"/>
      <c r="F148" s="198">
        <v>618</v>
      </c>
    </row>
    <row r="149" spans="1:6" ht="22.5" customHeight="1" x14ac:dyDescent="0.2">
      <c r="A149" s="1" t="s">
        <v>1103</v>
      </c>
      <c r="B149" s="12"/>
      <c r="C149" s="12"/>
      <c r="D149" s="12"/>
      <c r="E149" s="12"/>
      <c r="F149" s="198">
        <v>655</v>
      </c>
    </row>
    <row r="150" spans="1:6" ht="22.5" customHeight="1" x14ac:dyDescent="0.2">
      <c r="A150" s="1" t="s">
        <v>1108</v>
      </c>
      <c r="B150" s="12"/>
      <c r="C150" s="12"/>
      <c r="D150" s="12"/>
      <c r="E150" s="12"/>
      <c r="F150" s="198">
        <v>648</v>
      </c>
    </row>
    <row r="151" spans="1:6" ht="22.5" customHeight="1" x14ac:dyDescent="0.2">
      <c r="A151" s="1" t="s">
        <v>1109</v>
      </c>
      <c r="B151" s="12"/>
      <c r="C151" s="12"/>
      <c r="D151" s="12"/>
      <c r="E151" s="12"/>
      <c r="F151" s="198">
        <v>680</v>
      </c>
    </row>
    <row r="152" spans="1:6" ht="22.5" customHeight="1" x14ac:dyDescent="0.2">
      <c r="A152" s="1" t="s">
        <v>1110</v>
      </c>
      <c r="B152" s="12"/>
      <c r="C152" s="12"/>
      <c r="D152" s="12"/>
      <c r="E152" s="12"/>
      <c r="F152" s="198">
        <v>658</v>
      </c>
    </row>
    <row r="153" spans="1:6" ht="22.5" customHeight="1" x14ac:dyDescent="0.2">
      <c r="A153" s="1" t="s">
        <v>1113</v>
      </c>
      <c r="B153" s="12"/>
      <c r="C153" s="12"/>
      <c r="D153" s="12"/>
      <c r="E153" s="12"/>
      <c r="F153" s="198">
        <v>659</v>
      </c>
    </row>
    <row r="154" spans="1:6" ht="22.5" customHeight="1" x14ac:dyDescent="0.2">
      <c r="A154" s="1" t="s">
        <v>1114</v>
      </c>
      <c r="B154" s="12"/>
      <c r="C154" s="12"/>
      <c r="D154" s="12"/>
      <c r="E154" s="12"/>
      <c r="F154" s="198">
        <v>604</v>
      </c>
    </row>
    <row r="155" spans="1:6" ht="22.5" customHeight="1" x14ac:dyDescent="0.2">
      <c r="A155" s="1" t="s">
        <v>1115</v>
      </c>
      <c r="B155" s="12"/>
      <c r="C155" s="12"/>
      <c r="D155" s="12"/>
      <c r="E155" s="12"/>
      <c r="F155" s="198">
        <v>660</v>
      </c>
    </row>
    <row r="156" spans="1:6" ht="22.5" customHeight="1" x14ac:dyDescent="0.2">
      <c r="A156" s="1" t="s">
        <v>1116</v>
      </c>
      <c r="B156" s="12"/>
      <c r="C156" s="12"/>
      <c r="D156" s="12"/>
      <c r="E156" s="12"/>
      <c r="F156" s="198">
        <v>661</v>
      </c>
    </row>
    <row r="157" spans="1:6" ht="22.5" customHeight="1" x14ac:dyDescent="0.2">
      <c r="A157" s="1" t="s">
        <v>1118</v>
      </c>
      <c r="B157" s="12"/>
      <c r="C157" s="12"/>
      <c r="D157" s="12"/>
      <c r="E157" s="12"/>
      <c r="F157" s="198">
        <v>628</v>
      </c>
    </row>
    <row r="158" spans="1:6" ht="22.5" customHeight="1" x14ac:dyDescent="0.2">
      <c r="A158" s="1" t="s">
        <v>1119</v>
      </c>
      <c r="B158" s="12"/>
      <c r="C158" s="12"/>
      <c r="D158" s="12"/>
      <c r="E158" s="12"/>
      <c r="F158" s="198">
        <v>629</v>
      </c>
    </row>
    <row r="159" spans="1:6" ht="22.5" customHeight="1" x14ac:dyDescent="0.2">
      <c r="A159" s="1" t="s">
        <v>1120</v>
      </c>
      <c r="B159" s="12"/>
      <c r="C159" s="12"/>
      <c r="D159" s="12"/>
      <c r="E159" s="12"/>
      <c r="F159" s="198">
        <v>681</v>
      </c>
    </row>
    <row r="160" spans="1:6" ht="22.5" customHeight="1" x14ac:dyDescent="0.2">
      <c r="A160" s="1" t="s">
        <v>1122</v>
      </c>
      <c r="B160" s="12"/>
      <c r="C160" s="12"/>
      <c r="D160" s="12"/>
      <c r="E160" s="12"/>
      <c r="F160" s="198">
        <v>663</v>
      </c>
    </row>
    <row r="161" spans="1:6" ht="22.5" customHeight="1" x14ac:dyDescent="0.2">
      <c r="A161" s="1" t="s">
        <v>1124</v>
      </c>
      <c r="B161" s="12"/>
      <c r="C161" s="12"/>
      <c r="D161" s="12"/>
      <c r="E161" s="12"/>
      <c r="F161" s="198">
        <v>635</v>
      </c>
    </row>
    <row r="162" spans="1:6" ht="22.5" customHeight="1" x14ac:dyDescent="0.2">
      <c r="A162" s="1" t="s">
        <v>1126</v>
      </c>
      <c r="B162" s="12"/>
      <c r="C162" s="12"/>
      <c r="D162" s="12"/>
      <c r="E162" s="12"/>
      <c r="F162" s="198">
        <v>662</v>
      </c>
    </row>
    <row r="163" spans="1:6" ht="22.5" customHeight="1" x14ac:dyDescent="0.2">
      <c r="A163" s="1" t="s">
        <v>1127</v>
      </c>
      <c r="B163" s="12"/>
      <c r="C163" s="12"/>
      <c r="D163" s="12"/>
      <c r="E163" s="12"/>
      <c r="F163" s="198">
        <v>638</v>
      </c>
    </row>
    <row r="164" spans="1:6" ht="22.5" customHeight="1" x14ac:dyDescent="0.2">
      <c r="A164" s="1" t="s">
        <v>1128</v>
      </c>
      <c r="B164" s="12"/>
      <c r="C164" s="12"/>
      <c r="D164" s="12"/>
      <c r="E164" s="12"/>
      <c r="F164" s="198">
        <v>640</v>
      </c>
    </row>
    <row r="165" spans="1:6" ht="22.5" customHeight="1" x14ac:dyDescent="0.2">
      <c r="A165" s="1" t="s">
        <v>1129</v>
      </c>
      <c r="B165" s="12"/>
      <c r="C165" s="12"/>
      <c r="D165" s="12"/>
      <c r="E165" s="12"/>
      <c r="F165" s="198">
        <v>641</v>
      </c>
    </row>
    <row r="166" spans="1:6" ht="22.5" customHeight="1" x14ac:dyDescent="0.2">
      <c r="A166" s="1" t="s">
        <v>1130</v>
      </c>
      <c r="B166" s="12"/>
      <c r="C166" s="12"/>
      <c r="D166" s="12"/>
      <c r="E166" s="12"/>
      <c r="F166" s="198">
        <v>642</v>
      </c>
    </row>
    <row r="167" spans="1:6" ht="22.5" customHeight="1" x14ac:dyDescent="0.2">
      <c r="A167" s="1" t="s">
        <v>1131</v>
      </c>
      <c r="B167" s="12"/>
      <c r="C167" s="12"/>
      <c r="D167" s="12"/>
      <c r="E167" s="12"/>
      <c r="F167" s="198">
        <v>643</v>
      </c>
    </row>
    <row r="168" spans="1:6" ht="22.5" customHeight="1" x14ac:dyDescent="0.2">
      <c r="A168" s="1" t="s">
        <v>1132</v>
      </c>
      <c r="B168" s="12"/>
      <c r="C168" s="12"/>
      <c r="D168" s="12"/>
      <c r="E168" s="12"/>
      <c r="F168" s="198">
        <v>644</v>
      </c>
    </row>
    <row r="169" spans="1:6" ht="22.5" customHeight="1" x14ac:dyDescent="0.2">
      <c r="A169" s="1" t="s">
        <v>1133</v>
      </c>
      <c r="B169" s="12"/>
      <c r="C169" s="12"/>
      <c r="D169" s="12"/>
      <c r="E169" s="12"/>
      <c r="F169" s="198">
        <v>645</v>
      </c>
    </row>
    <row r="170" spans="1:6" ht="22.5" customHeight="1" x14ac:dyDescent="0.2">
      <c r="A170" s="1" t="s">
        <v>1134</v>
      </c>
      <c r="B170" s="12"/>
      <c r="C170" s="12"/>
      <c r="D170" s="12"/>
      <c r="E170" s="12"/>
      <c r="F170" s="198">
        <v>646</v>
      </c>
    </row>
    <row r="171" spans="1:6" ht="22.5" customHeight="1" x14ac:dyDescent="0.2">
      <c r="A171" s="1" t="s">
        <v>1135</v>
      </c>
      <c r="B171" s="12"/>
      <c r="C171" s="12"/>
      <c r="D171" s="12"/>
      <c r="E171" s="12"/>
      <c r="F171" s="198">
        <v>647</v>
      </c>
    </row>
    <row r="172" spans="1:6" ht="22.5" customHeight="1" x14ac:dyDescent="0.2">
      <c r="A172" s="1" t="s">
        <v>1136</v>
      </c>
      <c r="B172" s="12"/>
      <c r="C172" s="12"/>
      <c r="D172" s="12"/>
      <c r="E172" s="12"/>
      <c r="F172" s="198">
        <v>651</v>
      </c>
    </row>
    <row r="173" spans="1:6" ht="22.5" customHeight="1" x14ac:dyDescent="0.2">
      <c r="A173" s="1" t="s">
        <v>1137</v>
      </c>
      <c r="B173" s="12"/>
      <c r="C173" s="12"/>
      <c r="D173" s="12"/>
      <c r="E173" s="12"/>
      <c r="F173" s="198">
        <v>649</v>
      </c>
    </row>
    <row r="174" spans="1:6" ht="22.5" customHeight="1" x14ac:dyDescent="0.2">
      <c r="A174" s="1" t="s">
        <v>1138</v>
      </c>
      <c r="B174" s="12"/>
      <c r="C174" s="12"/>
      <c r="D174" s="12"/>
      <c r="E174" s="12"/>
      <c r="F174" s="198">
        <v>652</v>
      </c>
    </row>
    <row r="175" spans="1:6" ht="22.5" customHeight="1" x14ac:dyDescent="0.2">
      <c r="A175" s="1" t="s">
        <v>1139</v>
      </c>
      <c r="B175" s="12"/>
      <c r="C175" s="12"/>
      <c r="D175" s="12"/>
      <c r="E175" s="12"/>
      <c r="F175" s="198">
        <v>611</v>
      </c>
    </row>
    <row r="176" spans="1:6" ht="22.5" customHeight="1" x14ac:dyDescent="0.2">
      <c r="A176" s="1" t="s">
        <v>1140</v>
      </c>
      <c r="B176" s="12"/>
      <c r="C176" s="12"/>
      <c r="D176" s="12"/>
      <c r="E176" s="12"/>
      <c r="F176" s="198">
        <v>654</v>
      </c>
    </row>
    <row r="177" spans="1:6" ht="22.5" customHeight="1" x14ac:dyDescent="0.2">
      <c r="A177" s="1" t="s">
        <v>1141</v>
      </c>
      <c r="B177" s="12"/>
      <c r="C177" s="12"/>
      <c r="D177" s="12"/>
      <c r="E177" s="12"/>
      <c r="F177" s="198">
        <v>656</v>
      </c>
    </row>
    <row r="178" spans="1:6" ht="22.5" customHeight="1" x14ac:dyDescent="0.2">
      <c r="A178" s="1" t="s">
        <v>1143</v>
      </c>
      <c r="B178" s="12"/>
      <c r="C178" s="12"/>
      <c r="D178" s="12"/>
      <c r="E178" s="12"/>
      <c r="F178" s="198">
        <v>612</v>
      </c>
    </row>
    <row r="179" spans="1:6" ht="22.5" customHeight="1" x14ac:dyDescent="0.2">
      <c r="A179" s="1" t="s">
        <v>1144</v>
      </c>
      <c r="B179" s="12"/>
      <c r="C179" s="12"/>
      <c r="D179" s="12"/>
      <c r="E179" s="12"/>
      <c r="F179" s="198">
        <v>630</v>
      </c>
    </row>
    <row r="180" spans="1:6" ht="22.5" customHeight="1" x14ac:dyDescent="0.2">
      <c r="A180" s="1" t="s">
        <v>1145</v>
      </c>
      <c r="B180" s="12"/>
      <c r="C180" s="12"/>
      <c r="D180" s="12"/>
      <c r="E180" s="12"/>
      <c r="F180" s="198">
        <v>665</v>
      </c>
    </row>
    <row r="181" spans="1:6" ht="22.5" customHeight="1" x14ac:dyDescent="0.2">
      <c r="A181" s="1" t="s">
        <v>1146</v>
      </c>
      <c r="B181" s="12"/>
      <c r="C181" s="12"/>
      <c r="D181" s="12"/>
      <c r="E181" s="12"/>
      <c r="F181" s="198">
        <v>666</v>
      </c>
    </row>
    <row r="182" spans="1:6" ht="22.5" customHeight="1" x14ac:dyDescent="0.2">
      <c r="A182" s="1" t="s">
        <v>1147</v>
      </c>
      <c r="B182" s="12"/>
      <c r="C182" s="12"/>
      <c r="D182" s="12"/>
      <c r="E182" s="12"/>
      <c r="F182" s="198">
        <v>667</v>
      </c>
    </row>
    <row r="183" spans="1:6" ht="22.5" customHeight="1" x14ac:dyDescent="0.2">
      <c r="A183" s="1" t="s">
        <v>1148</v>
      </c>
      <c r="B183" s="12"/>
      <c r="C183" s="12"/>
      <c r="D183" s="12"/>
      <c r="E183" s="12"/>
      <c r="F183" s="198">
        <v>668</v>
      </c>
    </row>
    <row r="184" spans="1:6" ht="22.5" customHeight="1" x14ac:dyDescent="0.2">
      <c r="A184" s="1" t="s">
        <v>1149</v>
      </c>
      <c r="B184" s="12"/>
      <c r="C184" s="12"/>
      <c r="D184" s="12"/>
      <c r="E184" s="12"/>
      <c r="F184" s="198">
        <v>669</v>
      </c>
    </row>
    <row r="185" spans="1:6" ht="22.5" customHeight="1" x14ac:dyDescent="0.2">
      <c r="A185" s="1" t="s">
        <v>1151</v>
      </c>
      <c r="B185" s="12"/>
      <c r="C185" s="12"/>
      <c r="D185" s="12"/>
      <c r="E185" s="12"/>
      <c r="F185" s="198">
        <v>671</v>
      </c>
    </row>
    <row r="186" spans="1:6" ht="22.5" customHeight="1" x14ac:dyDescent="0.2">
      <c r="A186" s="1" t="s">
        <v>1152</v>
      </c>
      <c r="B186" s="12"/>
      <c r="C186" s="12"/>
      <c r="D186" s="12"/>
      <c r="E186" s="12"/>
      <c r="F186" s="198">
        <v>672</v>
      </c>
    </row>
    <row r="187" spans="1:6" ht="22.5" customHeight="1" x14ac:dyDescent="0.2">
      <c r="A187" s="1" t="s">
        <v>1153</v>
      </c>
      <c r="B187" s="12"/>
      <c r="C187" s="12"/>
      <c r="D187" s="12"/>
      <c r="E187" s="12"/>
      <c r="F187" s="198">
        <v>673</v>
      </c>
    </row>
    <row r="188" spans="1:6" ht="22.5" customHeight="1" x14ac:dyDescent="0.2">
      <c r="A188" s="1" t="s">
        <v>1154</v>
      </c>
      <c r="B188" s="12"/>
      <c r="C188" s="12"/>
      <c r="D188" s="12"/>
      <c r="E188" s="12"/>
      <c r="F188" s="198">
        <v>674</v>
      </c>
    </row>
    <row r="189" spans="1:6" ht="22.5" customHeight="1" x14ac:dyDescent="0.2">
      <c r="A189" s="1" t="s">
        <v>1155</v>
      </c>
      <c r="B189" s="12"/>
      <c r="C189" s="12"/>
      <c r="D189" s="12"/>
      <c r="E189" s="12"/>
      <c r="F189" s="198">
        <v>675</v>
      </c>
    </row>
    <row r="190" spans="1:6" ht="22.5" customHeight="1" x14ac:dyDescent="0.2">
      <c r="A190" s="1" t="s">
        <v>1156</v>
      </c>
      <c r="B190" s="12"/>
      <c r="C190" s="12"/>
      <c r="D190" s="12"/>
      <c r="E190" s="12"/>
      <c r="F190" s="198">
        <v>676</v>
      </c>
    </row>
    <row r="191" spans="1:6" ht="22.5" customHeight="1" x14ac:dyDescent="0.2">
      <c r="A191" s="1" t="s">
        <v>1159</v>
      </c>
      <c r="B191" s="12"/>
      <c r="C191" s="12"/>
      <c r="D191" s="12"/>
      <c r="E191" s="12"/>
      <c r="F191" s="198">
        <v>670</v>
      </c>
    </row>
    <row r="192" spans="1:6" ht="22.5" customHeight="1" x14ac:dyDescent="0.2">
      <c r="A192" s="1" t="s">
        <v>1160</v>
      </c>
      <c r="B192" s="12"/>
      <c r="C192" s="12"/>
      <c r="D192" s="12"/>
      <c r="E192" s="12"/>
      <c r="F192" s="198">
        <v>679</v>
      </c>
    </row>
    <row r="193" spans="1:6" ht="22.5" customHeight="1" x14ac:dyDescent="0.2">
      <c r="A193" s="1" t="s">
        <v>1161</v>
      </c>
      <c r="B193" s="12"/>
      <c r="C193" s="12"/>
      <c r="D193" s="12"/>
      <c r="E193" s="12"/>
      <c r="F193" s="198">
        <v>684</v>
      </c>
    </row>
    <row r="194" spans="1:6" ht="22.5" customHeight="1" x14ac:dyDescent="0.2">
      <c r="A194" s="1" t="s">
        <v>1162</v>
      </c>
      <c r="B194" s="12"/>
      <c r="C194" s="12"/>
      <c r="D194" s="12"/>
      <c r="E194" s="12"/>
      <c r="F194" s="198">
        <v>683</v>
      </c>
    </row>
    <row r="195" spans="1:6" ht="22.5" customHeight="1" x14ac:dyDescent="0.2">
      <c r="A195" s="1" t="s">
        <v>1163</v>
      </c>
      <c r="B195" s="12"/>
      <c r="C195" s="12"/>
      <c r="D195" s="12"/>
      <c r="E195" s="12"/>
      <c r="F195" s="198">
        <v>664</v>
      </c>
    </row>
    <row r="196" spans="1:6" ht="22.5" customHeight="1" x14ac:dyDescent="0.2">
      <c r="A196" s="1" t="s">
        <v>1164</v>
      </c>
      <c r="B196" s="12"/>
      <c r="C196" s="12"/>
      <c r="D196" s="12"/>
      <c r="E196" s="12"/>
      <c r="F196" s="198">
        <v>615</v>
      </c>
    </row>
    <row r="197" spans="1:6" ht="22.5" customHeight="1" x14ac:dyDescent="0.2">
      <c r="A197" s="1" t="s">
        <v>1165</v>
      </c>
      <c r="B197" s="12"/>
      <c r="C197" s="12"/>
      <c r="D197" s="12"/>
      <c r="E197" s="12"/>
      <c r="F197" s="198">
        <v>686</v>
      </c>
    </row>
    <row r="198" spans="1:6" ht="22.5" customHeight="1" x14ac:dyDescent="0.2">
      <c r="A198" s="1" t="s">
        <v>1166</v>
      </c>
      <c r="B198" s="12"/>
      <c r="C198" s="12"/>
      <c r="D198" s="12"/>
      <c r="E198" s="12"/>
      <c r="F198" s="198">
        <v>687</v>
      </c>
    </row>
    <row r="199" spans="1:6" ht="22.5" customHeight="1" x14ac:dyDescent="0.2">
      <c r="A199" s="1" t="s">
        <v>1167</v>
      </c>
      <c r="B199" s="12"/>
      <c r="C199" s="12"/>
      <c r="D199" s="12"/>
      <c r="E199" s="12"/>
      <c r="F199" s="198">
        <v>678</v>
      </c>
    </row>
    <row r="200" spans="1:6" ht="22.5" customHeight="1" x14ac:dyDescent="0.2">
      <c r="A200" s="1" t="s">
        <v>1168</v>
      </c>
      <c r="B200" s="12"/>
      <c r="C200" s="12"/>
      <c r="D200" s="12"/>
      <c r="E200" s="12"/>
      <c r="F200" s="198">
        <v>697</v>
      </c>
    </row>
    <row r="201" spans="1:6" ht="22.5" customHeight="1" x14ac:dyDescent="0.2">
      <c r="A201" s="1" t="s">
        <v>1169</v>
      </c>
      <c r="B201" s="12"/>
      <c r="C201" s="12"/>
      <c r="D201" s="12"/>
      <c r="E201" s="12"/>
      <c r="F201" s="198">
        <v>699</v>
      </c>
    </row>
    <row r="202" spans="1:6" ht="22.5" customHeight="1" x14ac:dyDescent="0.2">
      <c r="A202" s="1" t="s">
        <v>1170</v>
      </c>
      <c r="B202" s="12"/>
      <c r="C202" s="12"/>
      <c r="D202" s="12"/>
      <c r="E202" s="12"/>
      <c r="F202" s="198">
        <v>692</v>
      </c>
    </row>
    <row r="203" spans="1:6" ht="22.5" customHeight="1" x14ac:dyDescent="0.2">
      <c r="A203" s="1" t="s">
        <v>1171</v>
      </c>
      <c r="B203" s="12"/>
      <c r="C203" s="12"/>
      <c r="D203" s="12"/>
      <c r="E203" s="12"/>
      <c r="F203" s="198">
        <v>693</v>
      </c>
    </row>
    <row r="204" spans="1:6" ht="22.5" customHeight="1" x14ac:dyDescent="0.2">
      <c r="A204" s="1" t="s">
        <v>1172</v>
      </c>
      <c r="B204" s="12"/>
      <c r="C204" s="12"/>
      <c r="D204" s="12"/>
      <c r="E204" s="12"/>
      <c r="F204" s="198">
        <v>694</v>
      </c>
    </row>
    <row r="205" spans="1:6" ht="22.5" customHeight="1" x14ac:dyDescent="0.2">
      <c r="A205" s="1" t="s">
        <v>1173</v>
      </c>
      <c r="B205" s="12"/>
      <c r="C205" s="12"/>
      <c r="D205" s="12"/>
      <c r="E205" s="12"/>
      <c r="F205" s="198">
        <v>696</v>
      </c>
    </row>
    <row r="206" spans="1:6" ht="22.5" customHeight="1" x14ac:dyDescent="0.2">
      <c r="A206" s="1" t="s">
        <v>1174</v>
      </c>
      <c r="B206" s="12"/>
      <c r="C206" s="12"/>
      <c r="D206" s="12"/>
      <c r="E206" s="12"/>
      <c r="F206" s="198">
        <v>616</v>
      </c>
    </row>
    <row r="207" spans="1:6" ht="22.5" customHeight="1" x14ac:dyDescent="0.2">
      <c r="A207" s="1" t="s">
        <v>1175</v>
      </c>
      <c r="B207" s="12"/>
      <c r="C207" s="12"/>
      <c r="D207" s="12"/>
      <c r="E207" s="12"/>
      <c r="F207" s="198">
        <v>617</v>
      </c>
    </row>
    <row r="208" spans="1:6" ht="22.5" customHeight="1" x14ac:dyDescent="0.2">
      <c r="A208" s="1" t="s">
        <v>1176</v>
      </c>
      <c r="B208" s="12"/>
      <c r="C208" s="12"/>
      <c r="D208" s="12"/>
      <c r="E208" s="12"/>
      <c r="F208" s="198">
        <v>698</v>
      </c>
    </row>
    <row r="209" spans="1:6" ht="22.5" customHeight="1" x14ac:dyDescent="0.2">
      <c r="A209" s="1" t="s">
        <v>1178</v>
      </c>
      <c r="B209" s="12"/>
      <c r="C209" s="12"/>
      <c r="D209" s="12"/>
      <c r="E209" s="12"/>
      <c r="F209" s="198">
        <v>623</v>
      </c>
    </row>
    <row r="210" spans="1:6" ht="22.5" customHeight="1" x14ac:dyDescent="0.2">
      <c r="A210" s="1" t="s">
        <v>1179</v>
      </c>
      <c r="B210" s="12"/>
      <c r="C210" s="12"/>
      <c r="D210" s="12"/>
      <c r="E210" s="12"/>
      <c r="F210" s="198">
        <v>624</v>
      </c>
    </row>
    <row r="211" spans="1:6" ht="22.5" customHeight="1" x14ac:dyDescent="0.2">
      <c r="A211" s="1" t="s">
        <v>1181</v>
      </c>
      <c r="B211" s="12"/>
      <c r="C211" s="12"/>
      <c r="D211" s="12"/>
      <c r="E211" s="12"/>
      <c r="F211" s="198">
        <v>626</v>
      </c>
    </row>
    <row r="212" spans="1:6" ht="30" customHeight="1" x14ac:dyDescent="0.2">
      <c r="A212" s="1" t="s">
        <v>1183</v>
      </c>
      <c r="B212" s="12"/>
      <c r="C212" s="12"/>
      <c r="D212" s="12"/>
      <c r="E212" s="12"/>
      <c r="F212" s="198" t="s">
        <v>1182</v>
      </c>
    </row>
    <row r="213" spans="1:6" ht="30" customHeight="1" x14ac:dyDescent="0.2">
      <c r="A213" s="1" t="s">
        <v>1184</v>
      </c>
      <c r="B213" s="12"/>
      <c r="C213" s="12"/>
      <c r="D213" s="12"/>
      <c r="E213" s="12"/>
      <c r="F213" s="198">
        <v>632</v>
      </c>
    </row>
    <row r="214" spans="1:6" ht="22.5" customHeight="1" x14ac:dyDescent="0.2">
      <c r="A214" s="1" t="s">
        <v>1185</v>
      </c>
      <c r="B214" s="12"/>
      <c r="C214" s="12"/>
      <c r="D214" s="12"/>
      <c r="E214" s="12"/>
      <c r="F214" s="198">
        <v>633</v>
      </c>
    </row>
    <row r="215" spans="1:6" ht="22.5" customHeight="1" x14ac:dyDescent="0.2">
      <c r="A215" s="1" t="s">
        <v>1187</v>
      </c>
      <c r="B215" s="12"/>
      <c r="C215" s="12"/>
      <c r="D215" s="12"/>
      <c r="E215" s="12"/>
      <c r="F215" s="198">
        <v>691</v>
      </c>
    </row>
    <row r="216" spans="1:6" ht="22.5" customHeight="1" x14ac:dyDescent="0.2">
      <c r="A216" s="1" t="s">
        <v>1194</v>
      </c>
      <c r="B216" s="12"/>
      <c r="C216" s="12"/>
      <c r="D216" s="12"/>
      <c r="E216" s="12"/>
      <c r="F216" s="198" t="s">
        <v>1193</v>
      </c>
    </row>
    <row r="217" spans="1:6" ht="22.5" customHeight="1" x14ac:dyDescent="0.2">
      <c r="A217" s="1" t="s">
        <v>1196</v>
      </c>
      <c r="B217" s="12"/>
      <c r="C217" s="12"/>
      <c r="D217" s="12"/>
      <c r="E217" s="12"/>
      <c r="F217" s="198" t="s">
        <v>1195</v>
      </c>
    </row>
    <row r="218" spans="1:6" ht="22.5" customHeight="1" x14ac:dyDescent="0.2">
      <c r="A218" s="1" t="s">
        <v>1198</v>
      </c>
      <c r="B218" s="12"/>
      <c r="C218" s="12"/>
      <c r="D218" s="12"/>
      <c r="E218" s="12"/>
      <c r="F218" s="198" t="s">
        <v>1197</v>
      </c>
    </row>
    <row r="219" spans="1:6" ht="22.5" customHeight="1" x14ac:dyDescent="0.2">
      <c r="A219" s="1" t="s">
        <v>1200</v>
      </c>
      <c r="B219" s="12"/>
      <c r="C219" s="12"/>
      <c r="D219" s="12"/>
      <c r="E219" s="12"/>
      <c r="F219" s="198" t="s">
        <v>1199</v>
      </c>
    </row>
    <row r="220" spans="1:6" ht="22.5" customHeight="1" x14ac:dyDescent="0.2">
      <c r="A220" s="1" t="s">
        <v>1202</v>
      </c>
      <c r="B220" s="12"/>
      <c r="C220" s="12"/>
      <c r="D220" s="12"/>
      <c r="E220" s="12"/>
      <c r="F220" s="198" t="s">
        <v>1201</v>
      </c>
    </row>
    <row r="221" spans="1:6" ht="22.5" customHeight="1" x14ac:dyDescent="0.2">
      <c r="A221" s="1" t="s">
        <v>1204</v>
      </c>
      <c r="B221" s="12"/>
      <c r="C221" s="12"/>
      <c r="D221" s="12"/>
      <c r="E221" s="12"/>
      <c r="F221" s="198" t="s">
        <v>1203</v>
      </c>
    </row>
    <row r="222" spans="1:6" ht="22.5" customHeight="1" x14ac:dyDescent="0.2">
      <c r="A222" s="1" t="s">
        <v>1205</v>
      </c>
      <c r="B222" s="12"/>
      <c r="C222" s="12"/>
      <c r="D222" s="12"/>
      <c r="E222" s="12"/>
      <c r="F222" s="198">
        <v>650</v>
      </c>
    </row>
    <row r="223" spans="1:6" ht="22.5" customHeight="1" x14ac:dyDescent="0.2">
      <c r="A223" s="1" t="s">
        <v>1208</v>
      </c>
      <c r="B223" s="12"/>
      <c r="C223" s="12"/>
      <c r="D223" s="12"/>
      <c r="E223" s="12"/>
      <c r="F223" s="198">
        <v>634</v>
      </c>
    </row>
    <row r="224" spans="1:6" ht="22.5" customHeight="1" x14ac:dyDescent="0.2">
      <c r="A224" s="1" t="s">
        <v>1209</v>
      </c>
      <c r="B224" s="12"/>
      <c r="C224" s="12"/>
      <c r="D224" s="12"/>
      <c r="E224" s="12"/>
      <c r="F224" s="198">
        <v>951</v>
      </c>
    </row>
    <row r="225" spans="1:6" ht="22.5" customHeight="1" x14ac:dyDescent="0.2">
      <c r="A225" s="1" t="s">
        <v>1210</v>
      </c>
      <c r="B225" s="12"/>
      <c r="C225" s="12"/>
      <c r="D225" s="12"/>
      <c r="E225" s="12"/>
      <c r="F225" s="198">
        <v>613</v>
      </c>
    </row>
    <row r="226" spans="1:6" ht="22.5" customHeight="1" x14ac:dyDescent="0.2">
      <c r="A226" s="1" t="s">
        <v>1211</v>
      </c>
      <c r="B226" s="12"/>
      <c r="C226" s="12"/>
      <c r="D226" s="12"/>
      <c r="E226" s="12"/>
      <c r="F226" s="198">
        <v>682</v>
      </c>
    </row>
    <row r="227" spans="1:6" ht="28.5" customHeight="1" x14ac:dyDescent="0.2">
      <c r="A227" s="1" t="s">
        <v>1356</v>
      </c>
      <c r="B227" s="12"/>
      <c r="C227" s="12"/>
      <c r="D227" s="12"/>
      <c r="E227" s="12"/>
      <c r="F227" s="198">
        <v>953</v>
      </c>
    </row>
    <row r="228" spans="1:6" ht="22.5" customHeight="1" x14ac:dyDescent="0.2">
      <c r="A228" s="1" t="s">
        <v>1360</v>
      </c>
      <c r="B228" s="12"/>
      <c r="C228" s="12"/>
      <c r="D228" s="12"/>
      <c r="E228" s="12"/>
      <c r="F228" s="198">
        <v>639</v>
      </c>
    </row>
    <row r="229" spans="1:6" ht="22.5" customHeight="1" x14ac:dyDescent="0.2">
      <c r="A229" s="1" t="s">
        <v>1372</v>
      </c>
      <c r="B229" s="12"/>
      <c r="C229" s="12"/>
      <c r="D229" s="12"/>
      <c r="E229" s="12"/>
      <c r="F229" s="198">
        <v>959</v>
      </c>
    </row>
    <row r="230" spans="1:6" ht="22.5" customHeight="1" x14ac:dyDescent="0.2">
      <c r="A230" s="1" t="s">
        <v>1528</v>
      </c>
      <c r="B230" s="12"/>
      <c r="C230" s="12"/>
      <c r="D230" s="12"/>
      <c r="E230" s="12"/>
      <c r="F230" s="234">
        <v>700</v>
      </c>
    </row>
    <row r="231" spans="1:6" ht="22.5" customHeight="1" x14ac:dyDescent="0.2">
      <c r="A231" s="1"/>
      <c r="B231" s="12"/>
      <c r="C231" s="12"/>
      <c r="D231" s="12"/>
      <c r="E231" s="12"/>
      <c r="F231" s="198"/>
    </row>
    <row r="232" spans="1:6" ht="22.5" customHeight="1" x14ac:dyDescent="0.2">
      <c r="A232" s="1"/>
      <c r="B232" s="12"/>
      <c r="C232" s="12"/>
      <c r="D232" s="12"/>
      <c r="E232" s="12"/>
      <c r="F232" s="198"/>
    </row>
  </sheetData>
  <autoFilter ref="A144:F232" xr:uid="{00000000-0001-0000-0700-000000000000}"/>
  <sortState xmlns:xlrd2="http://schemas.microsoft.com/office/spreadsheetml/2017/richdata2" ref="F145:F229">
    <sortCondition ref="F145:F229"/>
  </sortState>
  <customSheetViews>
    <customSheetView guid="{5032A364-B81A-48DA-88DA-AB3B86B47EE9}" scale="80" fitToPage="1">
      <pageMargins left="0.70866141732283472" right="0.70866141732283472" top="0.74803149606299213" bottom="0.74803149606299213" header="0.31496062992125984" footer="0.31496062992125984"/>
      <pageSetup paperSize="9" scale="61" fitToHeight="0" orientation="portrait" r:id="rId1"/>
      <headerFooter differentFirst="1" scaleWithDoc="0">
        <oddFooter>&amp;C&amp;P of &amp;N</oddFooter>
        <firstHeader>&amp;L
Annex 5 – Schedule of Line Loss Factors</firstHeader>
        <firstFooter>&amp;C&amp;P of &amp;N</firstFooter>
      </headerFooter>
    </customSheetView>
  </customSheetViews>
  <mergeCells count="10">
    <mergeCell ref="A2:E2"/>
    <mergeCell ref="B9:E9"/>
    <mergeCell ref="A3:E3"/>
    <mergeCell ref="A4:A5"/>
    <mergeCell ref="A143:F143"/>
    <mergeCell ref="A12:F12"/>
    <mergeCell ref="A13:F13"/>
    <mergeCell ref="A142:F142"/>
    <mergeCell ref="A24:F24"/>
    <mergeCell ref="A25:F25"/>
  </mergeCells>
  <phoneticPr fontId="11" type="noConversion"/>
  <hyperlinks>
    <hyperlink ref="A1" location="Overview!A1" display="Back to Overview" xr:uid="{00000000-0004-0000-0700-000000000000}"/>
  </hyperlinks>
  <pageMargins left="0.70866141732283472" right="0.70866141732283472" top="0.74803149606299213" bottom="0.74803149606299213" header="0.31496062992125984" footer="0.31496062992125984"/>
  <pageSetup paperSize="9" scale="52" fitToHeight="0" orientation="portrait" r:id="rId2"/>
  <headerFooter differentFirst="1" scaleWithDoc="0">
    <oddFooter>&amp;C&amp;"Calibri"&amp;11&amp;K000000&amp;P of &amp;N_x000D_&amp;1#&amp;"Calibri"&amp;12&amp;K008000Internal Use</oddFooter>
    <firstHeader>&amp;L
Annex 5 – Schedule of Line Loss Factors</firstHeader>
    <firstFooter>&amp;C&amp;"Calibri"&amp;11&amp;K000000&amp;P of &amp;N_x000D_&amp;1#&amp;"Calibri"&amp;12&amp;K008000Internal Use</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Q28"/>
  <sheetViews>
    <sheetView tabSelected="1" zoomScale="80" zoomScaleNormal="80" zoomScaleSheetLayoutView="100" workbookViewId="0">
      <selection activeCell="J8" sqref="J8"/>
    </sheetView>
  </sheetViews>
  <sheetFormatPr defaultColWidth="9.140625" defaultRowHeight="27.75" customHeight="1" x14ac:dyDescent="0.2"/>
  <cols>
    <col min="1" max="2" width="16" style="2" customWidth="1"/>
    <col min="3" max="3" width="8.42578125" style="2" customWidth="1"/>
    <col min="4" max="4" width="20.7109375" style="2" customWidth="1"/>
    <col min="5" max="5" width="16.42578125" style="3" customWidth="1"/>
    <col min="6" max="6" width="10.28515625" style="3" customWidth="1"/>
    <col min="7" max="7" width="20.7109375" style="2" customWidth="1"/>
    <col min="8" max="8" width="50.5703125" style="3" customWidth="1"/>
    <col min="9" max="10" width="15.5703125" style="3" customWidth="1"/>
    <col min="11" max="11" width="15.5703125" style="10" customWidth="1"/>
    <col min="12" max="13" width="15.5703125" style="4" customWidth="1"/>
    <col min="14" max="17" width="15.5703125" style="2" customWidth="1"/>
    <col min="18" max="16384" width="9.140625" style="2"/>
  </cols>
  <sheetData>
    <row r="1" spans="1:17" ht="100.5" customHeight="1" x14ac:dyDescent="0.2">
      <c r="A1" s="15" t="s">
        <v>25</v>
      </c>
      <c r="B1" s="15"/>
      <c r="C1" s="15"/>
      <c r="D1" s="15"/>
      <c r="G1" s="24"/>
      <c r="H1" s="273" t="s">
        <v>163</v>
      </c>
      <c r="I1" s="315"/>
    </row>
    <row r="2" spans="1:17" ht="27.75" customHeight="1" x14ac:dyDescent="0.2">
      <c r="A2" s="318" t="s">
        <v>162</v>
      </c>
      <c r="B2" s="319"/>
      <c r="C2" s="319"/>
      <c r="D2" s="319"/>
      <c r="E2" s="319"/>
      <c r="F2" s="319"/>
      <c r="G2" s="319"/>
      <c r="H2" s="319"/>
      <c r="I2" s="319"/>
      <c r="J2" s="319"/>
      <c r="K2" s="319"/>
      <c r="L2" s="319"/>
      <c r="M2" s="319"/>
      <c r="N2" s="319"/>
      <c r="O2" s="319"/>
      <c r="P2" s="319"/>
      <c r="Q2" s="319"/>
    </row>
    <row r="3" spans="1:17" ht="17.25" customHeight="1" x14ac:dyDescent="0.2">
      <c r="A3" s="15"/>
      <c r="B3" s="15"/>
      <c r="C3" s="15"/>
      <c r="D3" s="15"/>
      <c r="G3" s="24"/>
    </row>
    <row r="4" spans="1:17" s="11" customFormat="1" ht="25.5" customHeight="1" x14ac:dyDescent="0.2">
      <c r="A4" s="316" t="str">
        <f>Overview!B4&amp; " - Effective from "&amp;Overview!D4&amp;" - "&amp;Overview!E4&amp;" new designated EHV charges"</f>
        <v>SP Manweb - Effective from 1 April 2027 - Final new designated EHV charges</v>
      </c>
      <c r="B4" s="317"/>
      <c r="C4" s="317"/>
      <c r="D4" s="317"/>
      <c r="E4" s="317"/>
      <c r="F4" s="317"/>
      <c r="G4" s="317"/>
      <c r="H4" s="317"/>
      <c r="I4" s="317"/>
      <c r="J4" s="317"/>
      <c r="K4" s="317"/>
      <c r="L4" s="317"/>
      <c r="M4" s="317"/>
      <c r="N4" s="317"/>
      <c r="O4" s="317"/>
      <c r="P4" s="317"/>
      <c r="Q4" s="317"/>
    </row>
    <row r="5" spans="1:17" ht="69.75" customHeight="1" x14ac:dyDescent="0.2">
      <c r="A5" s="28" t="s">
        <v>166</v>
      </c>
      <c r="B5" s="28" t="s">
        <v>77</v>
      </c>
      <c r="C5" s="22" t="s">
        <v>1529</v>
      </c>
      <c r="D5" s="28" t="s">
        <v>61</v>
      </c>
      <c r="E5" s="28" t="s">
        <v>78</v>
      </c>
      <c r="F5" s="22" t="s">
        <v>1529</v>
      </c>
      <c r="G5" s="28" t="s">
        <v>62</v>
      </c>
      <c r="H5" s="70" t="s">
        <v>55</v>
      </c>
      <c r="I5" s="53" t="s">
        <v>631</v>
      </c>
      <c r="J5" s="70" t="str">
        <f>'Annex 2 Designated EHV charges'!I10</f>
        <v>Import
Super Red
unit charge
(p/kWh)</v>
      </c>
      <c r="K5" s="70" t="str">
        <f>'Annex 2 Designated EHV charges'!J10</f>
        <v>Import
fixed charge
(p/day)</v>
      </c>
      <c r="L5" s="70" t="str">
        <f>'Annex 2 Designated EHV charges'!K10</f>
        <v>Import
capacity charge
(p/kVA/day)</v>
      </c>
      <c r="M5" s="70" t="str">
        <f>'Annex 2 Designated EHV charges'!L10</f>
        <v>Import
exceeded capacity charge
(p/kVA/day)</v>
      </c>
      <c r="N5" s="70" t="str">
        <f>'Annex 2 Designated EHV charges'!M10</f>
        <v>Export
Super Red
unit charge
(p/kWh)</v>
      </c>
      <c r="O5" s="70" t="str">
        <f>'Annex 2 Designated EHV charges'!N10</f>
        <v>Export
fixed charge
(p/day)</v>
      </c>
      <c r="P5" s="70" t="str">
        <f>'Annex 2 Designated EHV charges'!O10</f>
        <v>Export
capacity charge
(p/kVA/day)</v>
      </c>
      <c r="Q5" s="70" t="str">
        <f>'Annex 2 Designated EHV charges'!P10</f>
        <v>Export
exceeded capacity charge
(p/kVA/day)</v>
      </c>
    </row>
    <row r="6" spans="1:17" ht="22.5" customHeight="1" x14ac:dyDescent="0.2">
      <c r="A6" s="45" t="s">
        <v>1538</v>
      </c>
      <c r="B6" s="45" t="s">
        <v>34</v>
      </c>
      <c r="C6" s="45">
        <v>356</v>
      </c>
      <c r="D6" s="339">
        <v>1300035357009</v>
      </c>
      <c r="E6" s="46" t="s">
        <v>45</v>
      </c>
      <c r="F6" s="46"/>
      <c r="G6" s="228"/>
      <c r="H6" s="55" t="s">
        <v>1276</v>
      </c>
      <c r="I6" s="220">
        <v>1</v>
      </c>
      <c r="J6" s="221">
        <v>0.17</v>
      </c>
      <c r="K6" s="224">
        <v>15689.258428628371</v>
      </c>
      <c r="L6" s="222">
        <v>2.87</v>
      </c>
      <c r="M6" s="222">
        <v>2.87</v>
      </c>
      <c r="N6" s="223"/>
      <c r="O6" s="225"/>
      <c r="P6" s="223"/>
      <c r="Q6" s="223"/>
    </row>
    <row r="7" spans="1:17" ht="22.5" customHeight="1" x14ac:dyDescent="0.2">
      <c r="A7" s="45"/>
      <c r="B7" s="45" t="s">
        <v>35</v>
      </c>
      <c r="C7" s="45"/>
      <c r="D7" s="45"/>
      <c r="E7" s="46" t="s">
        <v>46</v>
      </c>
      <c r="F7" s="45"/>
      <c r="G7" s="228"/>
      <c r="H7" s="47"/>
      <c r="I7" s="220"/>
      <c r="J7" s="221"/>
      <c r="K7" s="224"/>
      <c r="L7" s="222"/>
      <c r="M7" s="222"/>
      <c r="N7" s="223"/>
      <c r="O7" s="225"/>
      <c r="P7" s="223"/>
      <c r="Q7" s="223"/>
    </row>
    <row r="8" spans="1:17" ht="22.5" customHeight="1" x14ac:dyDescent="0.2">
      <c r="A8" s="45"/>
      <c r="B8" s="45" t="s">
        <v>36</v>
      </c>
      <c r="C8" s="45"/>
      <c r="D8" s="45"/>
      <c r="E8" s="46" t="s">
        <v>47</v>
      </c>
      <c r="F8" s="46"/>
      <c r="G8" s="228"/>
      <c r="H8" s="47"/>
      <c r="I8" s="220"/>
      <c r="J8" s="221"/>
      <c r="K8" s="224"/>
      <c r="L8" s="222"/>
      <c r="M8" s="222"/>
      <c r="N8" s="223"/>
      <c r="O8" s="225"/>
      <c r="P8" s="223"/>
      <c r="Q8" s="223"/>
    </row>
    <row r="9" spans="1:17" ht="22.5" customHeight="1" x14ac:dyDescent="0.2">
      <c r="A9" s="45"/>
      <c r="B9" s="45" t="s">
        <v>37</v>
      </c>
      <c r="C9" s="45"/>
      <c r="D9" s="45"/>
      <c r="E9" s="46" t="s">
        <v>48</v>
      </c>
      <c r="F9" s="46"/>
      <c r="G9" s="228"/>
      <c r="H9" s="47"/>
      <c r="I9" s="220"/>
      <c r="J9" s="221"/>
      <c r="K9" s="224"/>
      <c r="L9" s="222"/>
      <c r="M9" s="222"/>
      <c r="N9" s="223"/>
      <c r="O9" s="225"/>
      <c r="P9" s="223"/>
      <c r="Q9" s="223"/>
    </row>
    <row r="10" spans="1:17" ht="22.5" customHeight="1" x14ac:dyDescent="0.2">
      <c r="A10" s="45"/>
      <c r="B10" s="45" t="s">
        <v>38</v>
      </c>
      <c r="C10" s="45"/>
      <c r="D10" s="45"/>
      <c r="E10" s="46" t="s">
        <v>49</v>
      </c>
      <c r="F10" s="46"/>
      <c r="G10" s="228"/>
      <c r="H10" s="47"/>
      <c r="I10" s="220"/>
      <c r="J10" s="221"/>
      <c r="K10" s="224"/>
      <c r="L10" s="222"/>
      <c r="M10" s="222"/>
      <c r="N10" s="223"/>
      <c r="O10" s="225"/>
      <c r="P10" s="223"/>
      <c r="Q10" s="223"/>
    </row>
    <row r="11" spans="1:17" ht="22.5" customHeight="1" x14ac:dyDescent="0.2">
      <c r="A11" s="45"/>
      <c r="B11" s="45" t="s">
        <v>39</v>
      </c>
      <c r="C11" s="45"/>
      <c r="D11" s="45"/>
      <c r="E11" s="46" t="s">
        <v>50</v>
      </c>
      <c r="F11" s="46"/>
      <c r="G11" s="228"/>
      <c r="H11" s="47"/>
      <c r="I11" s="220"/>
      <c r="J11" s="221"/>
      <c r="K11" s="224"/>
      <c r="L11" s="222"/>
      <c r="M11" s="222"/>
      <c r="N11" s="223"/>
      <c r="O11" s="225"/>
      <c r="P11" s="223"/>
      <c r="Q11" s="223"/>
    </row>
    <row r="12" spans="1:17" ht="22.5" customHeight="1" x14ac:dyDescent="0.2">
      <c r="A12" s="45"/>
      <c r="B12" s="45" t="s">
        <v>40</v>
      </c>
      <c r="C12" s="45"/>
      <c r="D12" s="45"/>
      <c r="E12" s="46" t="s">
        <v>51</v>
      </c>
      <c r="F12" s="46"/>
      <c r="G12" s="228"/>
      <c r="H12" s="47"/>
      <c r="I12" s="220"/>
      <c r="J12" s="221"/>
      <c r="K12" s="224"/>
      <c r="L12" s="222"/>
      <c r="M12" s="222"/>
      <c r="N12" s="223"/>
      <c r="O12" s="225"/>
      <c r="P12" s="223"/>
      <c r="Q12" s="223"/>
    </row>
    <row r="13" spans="1:17" ht="22.5" customHeight="1" x14ac:dyDescent="0.2">
      <c r="A13" s="45"/>
      <c r="B13" s="45" t="s">
        <v>41</v>
      </c>
      <c r="C13" s="45"/>
      <c r="D13" s="45"/>
      <c r="E13" s="46" t="s">
        <v>52</v>
      </c>
      <c r="F13" s="46"/>
      <c r="G13" s="228"/>
      <c r="H13" s="47"/>
      <c r="I13" s="220"/>
      <c r="J13" s="221"/>
      <c r="K13" s="224"/>
      <c r="L13" s="222"/>
      <c r="M13" s="222"/>
      <c r="N13" s="223"/>
      <c r="O13" s="225"/>
      <c r="P13" s="223"/>
      <c r="Q13" s="223"/>
    </row>
    <row r="14" spans="1:17" ht="22.5" customHeight="1" x14ac:dyDescent="0.2">
      <c r="A14" s="45"/>
      <c r="B14" s="45" t="s">
        <v>42</v>
      </c>
      <c r="C14" s="45"/>
      <c r="D14" s="45"/>
      <c r="E14" s="46" t="s">
        <v>53</v>
      </c>
      <c r="F14" s="46"/>
      <c r="G14" s="228"/>
      <c r="H14" s="47"/>
      <c r="I14" s="220"/>
      <c r="J14" s="221"/>
      <c r="K14" s="224"/>
      <c r="L14" s="222"/>
      <c r="M14" s="222"/>
      <c r="N14" s="223"/>
      <c r="O14" s="225"/>
      <c r="P14" s="223"/>
      <c r="Q14" s="223"/>
    </row>
    <row r="15" spans="1:17" ht="22.5" customHeight="1" x14ac:dyDescent="0.2">
      <c r="A15" s="45"/>
      <c r="B15" s="45" t="s">
        <v>43</v>
      </c>
      <c r="C15" s="45"/>
      <c r="D15" s="45"/>
      <c r="E15" s="46" t="s">
        <v>54</v>
      </c>
      <c r="F15" s="46"/>
      <c r="G15" s="228"/>
      <c r="H15" s="47"/>
      <c r="I15" s="220"/>
      <c r="J15" s="221"/>
      <c r="K15" s="224"/>
      <c r="L15" s="222"/>
      <c r="M15" s="222"/>
      <c r="N15" s="223"/>
      <c r="O15" s="225"/>
      <c r="P15" s="223"/>
      <c r="Q15" s="223"/>
    </row>
    <row r="17" spans="1:17" ht="27.75" customHeight="1" x14ac:dyDescent="0.2">
      <c r="A17" s="316" t="str">
        <f>Overview!B4&amp; " - Effective from "&amp;Overview!D4&amp;" - "&amp;Overview!E4&amp;" new designated EHV line loss factors"</f>
        <v>SP Manweb - Effective from 1 April 2027 - Final new designated EHV line loss factors</v>
      </c>
      <c r="B17" s="317"/>
      <c r="C17" s="317"/>
      <c r="D17" s="317"/>
      <c r="E17" s="317"/>
      <c r="F17" s="317"/>
      <c r="G17" s="317"/>
      <c r="H17" s="317"/>
      <c r="I17" s="317"/>
      <c r="J17" s="317"/>
      <c r="K17" s="317"/>
      <c r="L17" s="317"/>
      <c r="M17" s="317"/>
      <c r="N17" s="317"/>
      <c r="O17" s="317"/>
      <c r="P17" s="317"/>
      <c r="Q17" s="317"/>
    </row>
    <row r="18" spans="1:17" ht="62.25" customHeight="1" x14ac:dyDescent="0.2">
      <c r="A18" s="28" t="s">
        <v>166</v>
      </c>
      <c r="B18" s="28" t="s">
        <v>77</v>
      </c>
      <c r="C18" s="22" t="s">
        <v>1529</v>
      </c>
      <c r="D18" s="28" t="s">
        <v>61</v>
      </c>
      <c r="E18" s="28" t="s">
        <v>78</v>
      </c>
      <c r="F18" s="22" t="s">
        <v>1529</v>
      </c>
      <c r="G18" s="28" t="s">
        <v>62</v>
      </c>
      <c r="H18" s="70" t="s">
        <v>55</v>
      </c>
      <c r="I18" s="53" t="s">
        <v>631</v>
      </c>
      <c r="J18" s="32" t="s">
        <v>137</v>
      </c>
      <c r="K18" s="32" t="s">
        <v>136</v>
      </c>
      <c r="L18" s="32" t="s">
        <v>138</v>
      </c>
      <c r="M18" s="32" t="s">
        <v>139</v>
      </c>
      <c r="N18" s="34" t="s">
        <v>140</v>
      </c>
      <c r="O18" s="34" t="s">
        <v>141</v>
      </c>
      <c r="P18" s="34" t="s">
        <v>142</v>
      </c>
      <c r="Q18" s="34" t="s">
        <v>143</v>
      </c>
    </row>
    <row r="19" spans="1:17" ht="22.5" customHeight="1" x14ac:dyDescent="0.2">
      <c r="A19" s="45"/>
      <c r="B19" s="45" t="s">
        <v>34</v>
      </c>
      <c r="C19" s="45"/>
      <c r="D19" s="45"/>
      <c r="E19" s="46" t="s">
        <v>45</v>
      </c>
      <c r="F19" s="35"/>
      <c r="G19" s="35"/>
      <c r="H19" s="36"/>
      <c r="I19" s="36"/>
      <c r="J19" s="37"/>
      <c r="K19" s="37"/>
      <c r="L19" s="30"/>
      <c r="M19" s="31"/>
      <c r="N19" s="33"/>
      <c r="O19" s="33"/>
      <c r="P19" s="33"/>
      <c r="Q19" s="33"/>
    </row>
    <row r="20" spans="1:17" ht="22.5" customHeight="1" x14ac:dyDescent="0.2">
      <c r="A20" s="45"/>
      <c r="B20" s="45" t="s">
        <v>35</v>
      </c>
      <c r="C20" s="45"/>
      <c r="D20" s="45"/>
      <c r="E20" s="46" t="s">
        <v>46</v>
      </c>
      <c r="F20" s="35"/>
      <c r="G20" s="35"/>
      <c r="H20" s="36"/>
      <c r="I20" s="36"/>
      <c r="J20" s="37"/>
      <c r="K20" s="37"/>
      <c r="L20" s="30"/>
      <c r="M20" s="31"/>
      <c r="N20" s="33"/>
      <c r="O20" s="33"/>
      <c r="P20" s="33"/>
      <c r="Q20" s="33"/>
    </row>
    <row r="21" spans="1:17" ht="22.5" customHeight="1" x14ac:dyDescent="0.2">
      <c r="A21" s="45"/>
      <c r="B21" s="45" t="s">
        <v>36</v>
      </c>
      <c r="C21" s="45"/>
      <c r="D21" s="45"/>
      <c r="E21" s="46" t="s">
        <v>47</v>
      </c>
      <c r="F21" s="35"/>
      <c r="G21" s="35"/>
      <c r="H21" s="36"/>
      <c r="I21" s="36"/>
      <c r="J21" s="37"/>
      <c r="K21" s="37"/>
      <c r="L21" s="30"/>
      <c r="M21" s="31"/>
      <c r="N21" s="33"/>
      <c r="O21" s="33"/>
      <c r="P21" s="33"/>
      <c r="Q21" s="33"/>
    </row>
    <row r="22" spans="1:17" ht="22.5" customHeight="1" x14ac:dyDescent="0.2">
      <c r="A22" s="45"/>
      <c r="B22" s="45" t="s">
        <v>37</v>
      </c>
      <c r="C22" s="45"/>
      <c r="D22" s="45"/>
      <c r="E22" s="46" t="s">
        <v>48</v>
      </c>
      <c r="F22" s="35"/>
      <c r="G22" s="35"/>
      <c r="H22" s="36"/>
      <c r="I22" s="36"/>
      <c r="J22" s="37"/>
      <c r="K22" s="37"/>
      <c r="L22" s="30"/>
      <c r="M22" s="31"/>
      <c r="N22" s="33"/>
      <c r="O22" s="33"/>
      <c r="P22" s="33"/>
      <c r="Q22" s="33"/>
    </row>
    <row r="23" spans="1:17" ht="22.5" customHeight="1" x14ac:dyDescent="0.2">
      <c r="A23" s="45"/>
      <c r="B23" s="45" t="s">
        <v>38</v>
      </c>
      <c r="C23" s="45"/>
      <c r="D23" s="45"/>
      <c r="E23" s="46" t="s">
        <v>49</v>
      </c>
      <c r="F23" s="35"/>
      <c r="G23" s="35"/>
      <c r="H23" s="36"/>
      <c r="I23" s="36"/>
      <c r="J23" s="37"/>
      <c r="K23" s="37"/>
      <c r="L23" s="30"/>
      <c r="M23" s="31"/>
      <c r="N23" s="33"/>
      <c r="O23" s="33"/>
      <c r="P23" s="33"/>
      <c r="Q23" s="33"/>
    </row>
    <row r="24" spans="1:17" ht="22.5" customHeight="1" x14ac:dyDescent="0.2">
      <c r="A24" s="45"/>
      <c r="B24" s="45" t="s">
        <v>39</v>
      </c>
      <c r="C24" s="45"/>
      <c r="D24" s="45"/>
      <c r="E24" s="46" t="s">
        <v>50</v>
      </c>
      <c r="F24" s="35"/>
      <c r="G24" s="35"/>
      <c r="H24" s="36"/>
      <c r="I24" s="36"/>
      <c r="J24" s="37"/>
      <c r="K24" s="37"/>
      <c r="L24" s="30"/>
      <c r="M24" s="31"/>
      <c r="N24" s="33"/>
      <c r="O24" s="33"/>
      <c r="P24" s="33"/>
      <c r="Q24" s="33"/>
    </row>
    <row r="25" spans="1:17" ht="22.5" customHeight="1" x14ac:dyDescent="0.2">
      <c r="A25" s="45"/>
      <c r="B25" s="45" t="s">
        <v>40</v>
      </c>
      <c r="C25" s="45"/>
      <c r="D25" s="45"/>
      <c r="E25" s="46" t="s">
        <v>51</v>
      </c>
      <c r="F25" s="35"/>
      <c r="G25" s="35"/>
      <c r="H25" s="36"/>
      <c r="I25" s="36"/>
      <c r="J25" s="37"/>
      <c r="K25" s="37"/>
      <c r="L25" s="30"/>
      <c r="M25" s="31"/>
      <c r="N25" s="33"/>
      <c r="O25" s="33"/>
      <c r="P25" s="33"/>
      <c r="Q25" s="33"/>
    </row>
    <row r="26" spans="1:17" ht="22.5" customHeight="1" x14ac:dyDescent="0.2">
      <c r="A26" s="45"/>
      <c r="B26" s="45" t="s">
        <v>41</v>
      </c>
      <c r="C26" s="45"/>
      <c r="D26" s="45"/>
      <c r="E26" s="46" t="s">
        <v>52</v>
      </c>
      <c r="F26" s="35"/>
      <c r="G26" s="35"/>
      <c r="H26" s="36"/>
      <c r="I26" s="36"/>
      <c r="J26" s="37"/>
      <c r="K26" s="37"/>
      <c r="L26" s="30"/>
      <c r="M26" s="31"/>
      <c r="N26" s="33"/>
      <c r="O26" s="33"/>
      <c r="P26" s="33"/>
      <c r="Q26" s="33"/>
    </row>
    <row r="27" spans="1:17" ht="22.5" customHeight="1" x14ac:dyDescent="0.2">
      <c r="A27" s="45"/>
      <c r="B27" s="45" t="s">
        <v>42</v>
      </c>
      <c r="C27" s="45"/>
      <c r="D27" s="45"/>
      <c r="E27" s="46" t="s">
        <v>53</v>
      </c>
      <c r="F27" s="35"/>
      <c r="G27" s="35"/>
      <c r="H27" s="36"/>
      <c r="I27" s="36"/>
      <c r="J27" s="37"/>
      <c r="K27" s="37"/>
      <c r="L27" s="30"/>
      <c r="M27" s="31"/>
      <c r="N27" s="33"/>
      <c r="O27" s="33"/>
      <c r="P27" s="33"/>
      <c r="Q27" s="33"/>
    </row>
    <row r="28" spans="1:17" ht="22.5" customHeight="1" x14ac:dyDescent="0.2">
      <c r="A28" s="45"/>
      <c r="B28" s="45" t="s">
        <v>43</v>
      </c>
      <c r="C28" s="45"/>
      <c r="D28" s="45"/>
      <c r="E28" s="46" t="s">
        <v>54</v>
      </c>
      <c r="F28" s="35"/>
      <c r="G28" s="35"/>
      <c r="H28" s="36"/>
      <c r="I28" s="36"/>
      <c r="J28" s="37"/>
      <c r="K28" s="37"/>
      <c r="L28" s="30"/>
      <c r="M28" s="31"/>
      <c r="N28" s="33"/>
      <c r="O28" s="33"/>
      <c r="P28" s="33"/>
      <c r="Q28" s="33"/>
    </row>
  </sheetData>
  <autoFilter ref="A5:Q28" xr:uid="{00000000-0001-0000-0800-000000000000}"/>
  <customSheetViews>
    <customSheetView guid="{5032A364-B81A-48DA-88DA-AB3B86B47EE9}" scale="80" fitToPage="1">
      <selection activeCell="A4" sqref="A4:M4"/>
      <pageMargins left="0.39370078740157483" right="0.35433070866141736" top="1.1023622047244095" bottom="0.74803149606299213" header="0.35433070866141736" footer="0.51181102362204722"/>
      <pageSetup paperSize="9" scale="71" fitToHeight="0" orientation="landscape" r:id="rId1"/>
      <headerFooter differentFirst="1" scaleWithDoc="0">
        <oddFooter>&amp;C&amp;P of &amp;N</oddFooter>
        <firstHeader>&amp;L
Annex 2 - Schedule of Charges for use of the Distribution System by Designated EHV Properties (including LDNOs with Designated EHV Properties/end-users).</firstHeader>
        <firstFooter>&amp;C&amp;P of &amp;N</firstFooter>
      </headerFooter>
    </customSheetView>
  </customSheetViews>
  <mergeCells count="4">
    <mergeCell ref="H1:I1"/>
    <mergeCell ref="A4:Q4"/>
    <mergeCell ref="A2:Q2"/>
    <mergeCell ref="A17:Q17"/>
  </mergeCells>
  <phoneticPr fontId="6" type="noConversion"/>
  <hyperlinks>
    <hyperlink ref="A1" location="Overview!A1" display="Back to Overview" xr:uid="{00000000-0004-0000-0800-000000000000}"/>
  </hyperlinks>
  <pageMargins left="0.39370078740157483" right="0.35433070866141736" top="1.1023622047244095" bottom="0.55118110236220474" header="0.35433070866141736" footer="0.31496062992125984"/>
  <pageSetup paperSize="9" scale="35" fitToHeight="0" orientation="portrait" r:id="rId2"/>
  <headerFooter differentFirst="1" scaleWithDoc="0">
    <oddFooter>&amp;L&amp;8Note: The list of MPANs / MSIDs provided may be incomplete; the DNO reserves the right to apply the listed charges to any other MPANs / MSIDs associated with the site.&amp;R&amp;P of &amp;N&amp;C&amp;1#&amp;"Calibri"&amp;12&amp;K008000Internal Use</oddFooter>
    <firstHeader>&amp;L
Annex 6 - New Designated EHV Properties. Addendum to Schedule of Charges for use of the Distribution System by Designated EHV Properties (including LDNOs with Designated EHV Properties/end-users).</firstHeader>
    <firstFooter>&amp;L&amp;8Note: The list of MPANs / MSIDs provided may be incomplete; the DNO reserves the right to apply the listed charges to any other MPANs / MSIDs associated with the site.&amp;R&amp;P of &amp;N&amp;C&amp;1#&amp;"Calibri"&amp;12&amp;K008000Internal Use</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165"/>
  <sheetViews>
    <sheetView zoomScale="80" zoomScaleNormal="80" zoomScaleSheetLayoutView="100" workbookViewId="0">
      <selection activeCell="J20" sqref="J20"/>
    </sheetView>
  </sheetViews>
  <sheetFormatPr defaultColWidth="9.140625" defaultRowHeight="27.75" customHeight="1" x14ac:dyDescent="0.2"/>
  <cols>
    <col min="1" max="1" width="63.42578125" style="2" customWidth="1"/>
    <col min="2" max="2" width="17.5703125" style="3" customWidth="1"/>
    <col min="3" max="3" width="6.85546875" style="2" customWidth="1"/>
    <col min="4" max="5" width="17.5703125" style="3" customWidth="1"/>
    <col min="6" max="6" width="3.140625" style="215" customWidth="1"/>
    <col min="7" max="7" width="9.140625" style="242"/>
    <col min="8" max="11" width="9.140625" style="203"/>
    <col min="12" max="16384" width="9.140625" style="2"/>
  </cols>
  <sheetData>
    <row r="1" spans="1:11" ht="27.75" customHeight="1" x14ac:dyDescent="0.2">
      <c r="A1" s="15" t="s">
        <v>25</v>
      </c>
      <c r="B1" s="320"/>
      <c r="C1" s="320"/>
      <c r="D1" s="171"/>
      <c r="E1" s="171"/>
    </row>
    <row r="2" spans="1:11" ht="35.1" customHeight="1" x14ac:dyDescent="0.2">
      <c r="A2" s="274" t="str">
        <f>Overview!B4&amp; " - Effective from "&amp;Overview!D4&amp;" - "&amp;Overview!E4&amp;" Supplier of Last Resort and Eligible Bad Debt Pass-Through Costs"</f>
        <v>SP Manweb - Effective from 1 April 2027 - Final Supplier of Last Resort and Eligible Bad Debt Pass-Through Costs</v>
      </c>
      <c r="B2" s="275"/>
      <c r="C2" s="275"/>
      <c r="D2" s="275"/>
      <c r="E2" s="276"/>
    </row>
    <row r="3" spans="1:11" s="73" customFormat="1" ht="21" customHeight="1" x14ac:dyDescent="0.2">
      <c r="A3" s="80"/>
      <c r="B3" s="80"/>
      <c r="C3" s="80"/>
      <c r="D3" s="80"/>
      <c r="E3" s="80"/>
      <c r="F3" s="217"/>
      <c r="G3" s="243"/>
      <c r="H3" s="219"/>
      <c r="I3" s="219"/>
      <c r="J3" s="219"/>
      <c r="K3" s="219"/>
    </row>
    <row r="4" spans="1:11" ht="78.75" customHeight="1" x14ac:dyDescent="0.2">
      <c r="A4" s="28" t="s">
        <v>153</v>
      </c>
      <c r="B4" s="16" t="s">
        <v>447</v>
      </c>
      <c r="C4" s="16" t="s">
        <v>29</v>
      </c>
      <c r="D4" s="16" t="s">
        <v>495</v>
      </c>
      <c r="E4" s="16" t="s">
        <v>496</v>
      </c>
      <c r="G4" s="242">
        <v>1</v>
      </c>
      <c r="I4" s="203">
        <f>COUNTIF($G$5:$G$164,$J4)</f>
        <v>26</v>
      </c>
      <c r="J4" s="203">
        <v>1</v>
      </c>
    </row>
    <row r="5" spans="1:11" ht="120" x14ac:dyDescent="0.2">
      <c r="A5" s="18" t="s">
        <v>685</v>
      </c>
      <c r="B5" s="41" t="s">
        <v>1216</v>
      </c>
      <c r="C5" s="179" t="s">
        <v>618</v>
      </c>
      <c r="D5" s="180">
        <v>0</v>
      </c>
      <c r="E5" s="180">
        <v>0</v>
      </c>
      <c r="F5" s="218"/>
      <c r="G5" s="242">
        <v>1</v>
      </c>
      <c r="I5" s="203">
        <f t="shared" ref="I5:I8" si="0">COUNTIF($G$5:$G$164,$J5)</f>
        <v>35</v>
      </c>
      <c r="J5" s="203">
        <v>2</v>
      </c>
    </row>
    <row r="6" spans="1:11" ht="27" customHeight="1" x14ac:dyDescent="0.2">
      <c r="A6" s="18" t="s">
        <v>632</v>
      </c>
      <c r="B6" s="206" t="s">
        <v>1217</v>
      </c>
      <c r="C6" s="162" t="s">
        <v>617</v>
      </c>
      <c r="D6" s="181"/>
      <c r="E6" s="180">
        <v>0</v>
      </c>
      <c r="F6" s="218"/>
      <c r="G6" s="242">
        <v>1</v>
      </c>
      <c r="I6" s="203">
        <f t="shared" si="0"/>
        <v>35</v>
      </c>
      <c r="J6" s="203">
        <v>3</v>
      </c>
    </row>
    <row r="7" spans="1:11" ht="27" customHeight="1" x14ac:dyDescent="0.2">
      <c r="A7" s="18" t="s">
        <v>633</v>
      </c>
      <c r="B7" s="206" t="s">
        <v>1218</v>
      </c>
      <c r="C7" s="162" t="s">
        <v>617</v>
      </c>
      <c r="D7" s="181"/>
      <c r="E7" s="180">
        <v>0</v>
      </c>
      <c r="F7" s="218"/>
      <c r="G7" s="242">
        <v>1</v>
      </c>
      <c r="I7" s="203">
        <f t="shared" si="0"/>
        <v>35</v>
      </c>
      <c r="J7" s="203">
        <v>4</v>
      </c>
    </row>
    <row r="8" spans="1:11" ht="27" customHeight="1" x14ac:dyDescent="0.2">
      <c r="A8" s="18" t="s">
        <v>634</v>
      </c>
      <c r="B8" s="206" t="s">
        <v>1219</v>
      </c>
      <c r="C8" s="162" t="s">
        <v>617</v>
      </c>
      <c r="D8" s="181"/>
      <c r="E8" s="180">
        <v>0</v>
      </c>
      <c r="F8" s="218"/>
      <c r="G8" s="242">
        <v>1</v>
      </c>
      <c r="I8" s="203">
        <f t="shared" si="0"/>
        <v>29</v>
      </c>
      <c r="J8" s="203">
        <v>5</v>
      </c>
    </row>
    <row r="9" spans="1:11" ht="27" customHeight="1" x14ac:dyDescent="0.2">
      <c r="A9" s="18" t="s">
        <v>635</v>
      </c>
      <c r="B9" s="206" t="s">
        <v>1220</v>
      </c>
      <c r="C9" s="162" t="s">
        <v>617</v>
      </c>
      <c r="D9" s="181"/>
      <c r="E9" s="180">
        <v>0</v>
      </c>
      <c r="F9" s="218"/>
      <c r="G9" s="242">
        <v>1</v>
      </c>
    </row>
    <row r="10" spans="1:11" ht="27" customHeight="1" x14ac:dyDescent="0.2">
      <c r="A10" s="18" t="s">
        <v>636</v>
      </c>
      <c r="B10" s="206" t="s">
        <v>1221</v>
      </c>
      <c r="C10" s="162" t="s">
        <v>617</v>
      </c>
      <c r="D10" s="181"/>
      <c r="E10" s="180">
        <v>0</v>
      </c>
      <c r="F10" s="218"/>
      <c r="G10" s="242">
        <v>1</v>
      </c>
    </row>
    <row r="11" spans="1:11" ht="27" customHeight="1" x14ac:dyDescent="0.2">
      <c r="A11" s="163" t="s">
        <v>500</v>
      </c>
      <c r="B11" s="41" t="s">
        <v>747</v>
      </c>
      <c r="C11" s="162">
        <v>0</v>
      </c>
      <c r="D11" s="181"/>
      <c r="E11" s="180">
        <v>0</v>
      </c>
      <c r="F11" s="218"/>
      <c r="G11" s="242">
        <v>1</v>
      </c>
    </row>
    <row r="12" spans="1:11" ht="27" customHeight="1" x14ac:dyDescent="0.2">
      <c r="A12" s="163" t="s">
        <v>501</v>
      </c>
      <c r="B12" s="41" t="s">
        <v>748</v>
      </c>
      <c r="C12" s="162">
        <v>0</v>
      </c>
      <c r="D12" s="181"/>
      <c r="E12" s="180">
        <v>0</v>
      </c>
      <c r="F12" s="218"/>
      <c r="G12" s="242">
        <v>1</v>
      </c>
    </row>
    <row r="13" spans="1:11" ht="27" customHeight="1" x14ac:dyDescent="0.2">
      <c r="A13" s="163" t="s">
        <v>502</v>
      </c>
      <c r="B13" s="41" t="s">
        <v>749</v>
      </c>
      <c r="C13" s="162">
        <v>0</v>
      </c>
      <c r="D13" s="181"/>
      <c r="E13" s="180">
        <v>0</v>
      </c>
      <c r="F13" s="218"/>
      <c r="G13" s="242">
        <v>1</v>
      </c>
    </row>
    <row r="14" spans="1:11" ht="27.75" customHeight="1" x14ac:dyDescent="0.2">
      <c r="A14" s="163" t="s">
        <v>503</v>
      </c>
      <c r="B14" s="41" t="s">
        <v>750</v>
      </c>
      <c r="C14" s="162">
        <v>0</v>
      </c>
      <c r="D14" s="181"/>
      <c r="E14" s="180">
        <v>0</v>
      </c>
      <c r="F14" s="218"/>
      <c r="G14" s="242">
        <v>1</v>
      </c>
    </row>
    <row r="15" spans="1:11" ht="27.75" customHeight="1" x14ac:dyDescent="0.2">
      <c r="A15" s="167" t="s">
        <v>504</v>
      </c>
      <c r="B15" s="41" t="s">
        <v>751</v>
      </c>
      <c r="C15" s="162">
        <v>0</v>
      </c>
      <c r="D15" s="181"/>
      <c r="E15" s="180">
        <v>0</v>
      </c>
      <c r="F15" s="218"/>
      <c r="G15" s="242">
        <v>1</v>
      </c>
    </row>
    <row r="16" spans="1:11" ht="27.75" customHeight="1" x14ac:dyDescent="0.2">
      <c r="A16" s="167" t="s">
        <v>505</v>
      </c>
      <c r="B16" s="41" t="s">
        <v>752</v>
      </c>
      <c r="C16" s="162">
        <v>0</v>
      </c>
      <c r="D16" s="181"/>
      <c r="E16" s="180">
        <v>0</v>
      </c>
      <c r="F16" s="218"/>
      <c r="G16" s="242">
        <v>1</v>
      </c>
    </row>
    <row r="17" spans="1:7" ht="27.75" customHeight="1" x14ac:dyDescent="0.2">
      <c r="A17" s="167" t="s">
        <v>506</v>
      </c>
      <c r="B17" s="41" t="s">
        <v>753</v>
      </c>
      <c r="C17" s="162">
        <v>0</v>
      </c>
      <c r="D17" s="181"/>
      <c r="E17" s="180">
        <v>0</v>
      </c>
      <c r="F17" s="218"/>
      <c r="G17" s="242">
        <v>1</v>
      </c>
    </row>
    <row r="18" spans="1:7" ht="27.75" customHeight="1" x14ac:dyDescent="0.2">
      <c r="A18" s="167" t="s">
        <v>507</v>
      </c>
      <c r="B18" s="41" t="s">
        <v>754</v>
      </c>
      <c r="C18" s="162">
        <v>0</v>
      </c>
      <c r="D18" s="181"/>
      <c r="E18" s="180">
        <v>0</v>
      </c>
      <c r="F18" s="218"/>
      <c r="G18" s="242">
        <v>1</v>
      </c>
    </row>
    <row r="19" spans="1:7" ht="27.75" customHeight="1" x14ac:dyDescent="0.2">
      <c r="A19" s="167" t="s">
        <v>508</v>
      </c>
      <c r="B19" s="41" t="s">
        <v>755</v>
      </c>
      <c r="C19" s="162">
        <v>0</v>
      </c>
      <c r="D19" s="181"/>
      <c r="E19" s="180">
        <v>0</v>
      </c>
      <c r="F19" s="218"/>
      <c r="G19" s="242">
        <v>1</v>
      </c>
    </row>
    <row r="20" spans="1:7" ht="27.75" customHeight="1" x14ac:dyDescent="0.2">
      <c r="A20" s="167" t="s">
        <v>509</v>
      </c>
      <c r="B20" s="41" t="s">
        <v>756</v>
      </c>
      <c r="C20" s="162">
        <v>0</v>
      </c>
      <c r="D20" s="181"/>
      <c r="E20" s="180">
        <v>0</v>
      </c>
      <c r="F20" s="218"/>
      <c r="G20" s="242">
        <v>1</v>
      </c>
    </row>
    <row r="21" spans="1:7" ht="27.75" customHeight="1" x14ac:dyDescent="0.2">
      <c r="A21" s="167" t="s">
        <v>510</v>
      </c>
      <c r="B21" s="41" t="s">
        <v>757</v>
      </c>
      <c r="C21" s="162">
        <v>0</v>
      </c>
      <c r="D21" s="181"/>
      <c r="E21" s="180">
        <v>0</v>
      </c>
      <c r="F21" s="218"/>
      <c r="G21" s="242">
        <v>1</v>
      </c>
    </row>
    <row r="22" spans="1:7" ht="27.75" customHeight="1" x14ac:dyDescent="0.2">
      <c r="A22" s="167" t="s">
        <v>511</v>
      </c>
      <c r="B22" s="41" t="s">
        <v>758</v>
      </c>
      <c r="C22" s="162">
        <v>0</v>
      </c>
      <c r="D22" s="181"/>
      <c r="E22" s="180">
        <v>0</v>
      </c>
      <c r="F22" s="218"/>
      <c r="G22" s="242">
        <v>1</v>
      </c>
    </row>
    <row r="23" spans="1:7" ht="27.75" customHeight="1" x14ac:dyDescent="0.2">
      <c r="A23" s="163" t="s">
        <v>512</v>
      </c>
      <c r="B23" s="41" t="s">
        <v>759</v>
      </c>
      <c r="C23" s="162">
        <v>0</v>
      </c>
      <c r="D23" s="181"/>
      <c r="E23" s="180">
        <v>0</v>
      </c>
      <c r="F23" s="218"/>
      <c r="G23" s="242">
        <v>1</v>
      </c>
    </row>
    <row r="24" spans="1:7" ht="27.75" customHeight="1" x14ac:dyDescent="0.2">
      <c r="A24" s="163" t="s">
        <v>513</v>
      </c>
      <c r="B24" s="41" t="s">
        <v>760</v>
      </c>
      <c r="C24" s="162">
        <v>0</v>
      </c>
      <c r="D24" s="181"/>
      <c r="E24" s="180">
        <v>0</v>
      </c>
      <c r="F24" s="218"/>
      <c r="G24" s="242">
        <v>1</v>
      </c>
    </row>
    <row r="25" spans="1:7" ht="27.75" customHeight="1" x14ac:dyDescent="0.2">
      <c r="A25" s="163" t="s">
        <v>514</v>
      </c>
      <c r="B25" s="41" t="s">
        <v>761</v>
      </c>
      <c r="C25" s="162">
        <v>0</v>
      </c>
      <c r="D25" s="181"/>
      <c r="E25" s="180">
        <v>0</v>
      </c>
      <c r="F25" s="218"/>
      <c r="G25" s="242">
        <v>1</v>
      </c>
    </row>
    <row r="26" spans="1:7" ht="27.75" customHeight="1" x14ac:dyDescent="0.2">
      <c r="A26" s="163" t="s">
        <v>686</v>
      </c>
      <c r="B26" s="41"/>
      <c r="C26" s="179" t="s">
        <v>618</v>
      </c>
      <c r="D26" s="180">
        <v>0</v>
      </c>
      <c r="E26" s="180">
        <v>0</v>
      </c>
      <c r="F26" s="218"/>
      <c r="G26" s="242">
        <v>1</v>
      </c>
    </row>
    <row r="27" spans="1:7" ht="27.75" customHeight="1" x14ac:dyDescent="0.2">
      <c r="A27" s="163" t="s">
        <v>638</v>
      </c>
      <c r="B27" s="41"/>
      <c r="C27" s="162" t="s">
        <v>617</v>
      </c>
      <c r="D27" s="181"/>
      <c r="E27" s="180">
        <v>0</v>
      </c>
      <c r="F27" s="218"/>
      <c r="G27" s="242">
        <v>1</v>
      </c>
    </row>
    <row r="28" spans="1:7" ht="27.75" customHeight="1" x14ac:dyDescent="0.2">
      <c r="A28" s="163" t="s">
        <v>639</v>
      </c>
      <c r="B28" s="41"/>
      <c r="C28" s="162" t="s">
        <v>617</v>
      </c>
      <c r="D28" s="181"/>
      <c r="E28" s="180">
        <v>0</v>
      </c>
      <c r="F28" s="218"/>
      <c r="G28" s="242">
        <v>1</v>
      </c>
    </row>
    <row r="29" spans="1:7" ht="27.75" customHeight="1" x14ac:dyDescent="0.2">
      <c r="A29" s="163" t="s">
        <v>640</v>
      </c>
      <c r="B29" s="41"/>
      <c r="C29" s="162" t="s">
        <v>617</v>
      </c>
      <c r="D29" s="181"/>
      <c r="E29" s="180">
        <v>0</v>
      </c>
      <c r="F29" s="218"/>
      <c r="G29" s="242">
        <v>1</v>
      </c>
    </row>
    <row r="30" spans="1:7" ht="27.75" customHeight="1" x14ac:dyDescent="0.2">
      <c r="A30" s="163" t="s">
        <v>641</v>
      </c>
      <c r="B30" s="41"/>
      <c r="C30" s="162" t="s">
        <v>617</v>
      </c>
      <c r="D30" s="181"/>
      <c r="E30" s="180">
        <v>0</v>
      </c>
      <c r="F30" s="218"/>
      <c r="G30" s="242">
        <v>1</v>
      </c>
    </row>
    <row r="31" spans="1:7" ht="27.75" customHeight="1" x14ac:dyDescent="0.2">
      <c r="A31" s="163" t="s">
        <v>642</v>
      </c>
      <c r="B31" s="41"/>
      <c r="C31" s="162" t="s">
        <v>617</v>
      </c>
      <c r="D31" s="181"/>
      <c r="E31" s="180">
        <v>0</v>
      </c>
      <c r="F31" s="218"/>
      <c r="G31" s="242">
        <v>2</v>
      </c>
    </row>
    <row r="32" spans="1:7" ht="27.75" customHeight="1" x14ac:dyDescent="0.2">
      <c r="A32" s="163" t="s">
        <v>515</v>
      </c>
      <c r="B32" s="41"/>
      <c r="C32" s="162">
        <v>0</v>
      </c>
      <c r="D32" s="181"/>
      <c r="E32" s="180">
        <v>0</v>
      </c>
      <c r="F32" s="218"/>
      <c r="G32" s="242">
        <v>2</v>
      </c>
    </row>
    <row r="33" spans="1:7" ht="27.75" customHeight="1" x14ac:dyDescent="0.2">
      <c r="A33" s="163" t="s">
        <v>516</v>
      </c>
      <c r="B33" s="41"/>
      <c r="C33" s="162">
        <v>0</v>
      </c>
      <c r="D33" s="181"/>
      <c r="E33" s="180">
        <v>0</v>
      </c>
      <c r="F33" s="218"/>
      <c r="G33" s="242">
        <v>2</v>
      </c>
    </row>
    <row r="34" spans="1:7" ht="27.75" customHeight="1" x14ac:dyDescent="0.2">
      <c r="A34" s="163" t="s">
        <v>517</v>
      </c>
      <c r="B34" s="41"/>
      <c r="C34" s="162">
        <v>0</v>
      </c>
      <c r="D34" s="181"/>
      <c r="E34" s="180">
        <v>0</v>
      </c>
      <c r="F34" s="218"/>
      <c r="G34" s="242">
        <v>2</v>
      </c>
    </row>
    <row r="35" spans="1:7" ht="27.75" customHeight="1" x14ac:dyDescent="0.2">
      <c r="A35" s="163" t="s">
        <v>518</v>
      </c>
      <c r="B35" s="41"/>
      <c r="C35" s="162">
        <v>0</v>
      </c>
      <c r="D35" s="181"/>
      <c r="E35" s="180">
        <v>0</v>
      </c>
      <c r="F35" s="218"/>
      <c r="G35" s="242">
        <v>2</v>
      </c>
    </row>
    <row r="36" spans="1:7" ht="27.75" customHeight="1" x14ac:dyDescent="0.2">
      <c r="A36" s="163" t="s">
        <v>519</v>
      </c>
      <c r="B36" s="41"/>
      <c r="C36" s="162">
        <v>0</v>
      </c>
      <c r="D36" s="181"/>
      <c r="E36" s="180">
        <v>0</v>
      </c>
      <c r="F36" s="218"/>
      <c r="G36" s="242">
        <v>2</v>
      </c>
    </row>
    <row r="37" spans="1:7" ht="27.75" customHeight="1" x14ac:dyDescent="0.2">
      <c r="A37" s="167" t="s">
        <v>687</v>
      </c>
      <c r="B37" s="41"/>
      <c r="C37" s="179" t="s">
        <v>618</v>
      </c>
      <c r="D37" s="180">
        <v>0</v>
      </c>
      <c r="E37" s="180">
        <v>0</v>
      </c>
      <c r="F37" s="218"/>
      <c r="G37" s="242">
        <v>2</v>
      </c>
    </row>
    <row r="38" spans="1:7" ht="27.75" customHeight="1" x14ac:dyDescent="0.2">
      <c r="A38" s="163" t="s">
        <v>644</v>
      </c>
      <c r="B38" s="41"/>
      <c r="C38" s="162" t="s">
        <v>617</v>
      </c>
      <c r="D38" s="181"/>
      <c r="E38" s="180">
        <v>0</v>
      </c>
      <c r="F38" s="218"/>
      <c r="G38" s="242">
        <v>2</v>
      </c>
    </row>
    <row r="39" spans="1:7" ht="27.75" customHeight="1" x14ac:dyDescent="0.2">
      <c r="A39" s="163" t="s">
        <v>645</v>
      </c>
      <c r="B39" s="41"/>
      <c r="C39" s="162" t="s">
        <v>617</v>
      </c>
      <c r="D39" s="181"/>
      <c r="E39" s="180">
        <v>0</v>
      </c>
      <c r="F39" s="218"/>
      <c r="G39" s="242">
        <v>2</v>
      </c>
    </row>
    <row r="40" spans="1:7" ht="27.75" customHeight="1" x14ac:dyDescent="0.2">
      <c r="A40" s="163" t="s">
        <v>646</v>
      </c>
      <c r="B40" s="41"/>
      <c r="C40" s="162" t="s">
        <v>617</v>
      </c>
      <c r="D40" s="181"/>
      <c r="E40" s="180">
        <v>0</v>
      </c>
      <c r="F40" s="218"/>
      <c r="G40" s="242">
        <v>2</v>
      </c>
    </row>
    <row r="41" spans="1:7" ht="27.75" customHeight="1" x14ac:dyDescent="0.2">
      <c r="A41" s="163" t="s">
        <v>647</v>
      </c>
      <c r="B41" s="41"/>
      <c r="C41" s="162" t="s">
        <v>617</v>
      </c>
      <c r="D41" s="181"/>
      <c r="E41" s="180">
        <v>0</v>
      </c>
      <c r="F41" s="218"/>
      <c r="G41" s="242">
        <v>2</v>
      </c>
    </row>
    <row r="42" spans="1:7" ht="27.75" customHeight="1" x14ac:dyDescent="0.2">
      <c r="A42" s="163" t="s">
        <v>648</v>
      </c>
      <c r="B42" s="41"/>
      <c r="C42" s="162" t="s">
        <v>617</v>
      </c>
      <c r="D42" s="181"/>
      <c r="E42" s="180">
        <v>0</v>
      </c>
      <c r="F42" s="218"/>
      <c r="G42" s="242">
        <v>2</v>
      </c>
    </row>
    <row r="43" spans="1:7" ht="27.75" customHeight="1" x14ac:dyDescent="0.2">
      <c r="A43" s="163" t="s">
        <v>521</v>
      </c>
      <c r="B43" s="41"/>
      <c r="C43" s="162">
        <v>0</v>
      </c>
      <c r="D43" s="181"/>
      <c r="E43" s="180">
        <v>0</v>
      </c>
      <c r="F43" s="218"/>
      <c r="G43" s="242">
        <v>2</v>
      </c>
    </row>
    <row r="44" spans="1:7" ht="27.75" customHeight="1" x14ac:dyDescent="0.2">
      <c r="A44" s="163" t="s">
        <v>522</v>
      </c>
      <c r="B44" s="41"/>
      <c r="C44" s="162">
        <v>0</v>
      </c>
      <c r="D44" s="181"/>
      <c r="E44" s="180">
        <v>0</v>
      </c>
      <c r="F44" s="218"/>
      <c r="G44" s="242">
        <v>2</v>
      </c>
    </row>
    <row r="45" spans="1:7" ht="27.75" customHeight="1" x14ac:dyDescent="0.2">
      <c r="A45" s="163" t="s">
        <v>523</v>
      </c>
      <c r="B45" s="41"/>
      <c r="C45" s="162">
        <v>0</v>
      </c>
      <c r="D45" s="181"/>
      <c r="E45" s="180">
        <v>0</v>
      </c>
      <c r="F45" s="218"/>
      <c r="G45" s="242">
        <v>2</v>
      </c>
    </row>
    <row r="46" spans="1:7" ht="27.75" customHeight="1" x14ac:dyDescent="0.2">
      <c r="A46" s="163" t="s">
        <v>524</v>
      </c>
      <c r="B46" s="41"/>
      <c r="C46" s="162">
        <v>0</v>
      </c>
      <c r="D46" s="181"/>
      <c r="E46" s="180">
        <v>0</v>
      </c>
      <c r="F46" s="218"/>
      <c r="G46" s="242">
        <v>2</v>
      </c>
    </row>
    <row r="47" spans="1:7" ht="27.75" customHeight="1" x14ac:dyDescent="0.2">
      <c r="A47" s="163" t="s">
        <v>525</v>
      </c>
      <c r="B47" s="41"/>
      <c r="C47" s="162">
        <v>0</v>
      </c>
      <c r="D47" s="181"/>
      <c r="E47" s="180">
        <v>0</v>
      </c>
      <c r="F47" s="218"/>
      <c r="G47" s="242">
        <v>2</v>
      </c>
    </row>
    <row r="48" spans="1:7" ht="27.75" customHeight="1" x14ac:dyDescent="0.2">
      <c r="A48" s="163" t="s">
        <v>526</v>
      </c>
      <c r="B48" s="41"/>
      <c r="C48" s="162">
        <v>0</v>
      </c>
      <c r="D48" s="181"/>
      <c r="E48" s="180">
        <v>0</v>
      </c>
      <c r="F48" s="218"/>
      <c r="G48" s="242">
        <v>2</v>
      </c>
    </row>
    <row r="49" spans="1:7" ht="27.75" customHeight="1" x14ac:dyDescent="0.2">
      <c r="A49" s="163" t="s">
        <v>527</v>
      </c>
      <c r="B49" s="41"/>
      <c r="C49" s="162">
        <v>0</v>
      </c>
      <c r="D49" s="181"/>
      <c r="E49" s="180">
        <v>0</v>
      </c>
      <c r="F49" s="218"/>
      <c r="G49" s="242">
        <v>2</v>
      </c>
    </row>
    <row r="50" spans="1:7" ht="27.75" customHeight="1" x14ac:dyDescent="0.2">
      <c r="A50" s="163" t="s">
        <v>528</v>
      </c>
      <c r="B50" s="41"/>
      <c r="C50" s="162">
        <v>0</v>
      </c>
      <c r="D50" s="181"/>
      <c r="E50" s="180">
        <v>0</v>
      </c>
      <c r="F50" s="218"/>
      <c r="G50" s="242">
        <v>2</v>
      </c>
    </row>
    <row r="51" spans="1:7" ht="27.75" customHeight="1" x14ac:dyDescent="0.2">
      <c r="A51" s="163" t="s">
        <v>529</v>
      </c>
      <c r="B51" s="41"/>
      <c r="C51" s="162">
        <v>0</v>
      </c>
      <c r="D51" s="181"/>
      <c r="E51" s="180">
        <v>0</v>
      </c>
      <c r="F51" s="218"/>
      <c r="G51" s="242">
        <v>2</v>
      </c>
    </row>
    <row r="52" spans="1:7" ht="27.75" customHeight="1" x14ac:dyDescent="0.2">
      <c r="A52" s="163" t="s">
        <v>530</v>
      </c>
      <c r="B52" s="41"/>
      <c r="C52" s="162">
        <v>0</v>
      </c>
      <c r="D52" s="181"/>
      <c r="E52" s="180">
        <v>0</v>
      </c>
      <c r="F52" s="218"/>
      <c r="G52" s="242">
        <v>2</v>
      </c>
    </row>
    <row r="53" spans="1:7" ht="27.75" customHeight="1" x14ac:dyDescent="0.2">
      <c r="A53" s="163" t="s">
        <v>531</v>
      </c>
      <c r="B53" s="41"/>
      <c r="C53" s="162">
        <v>0</v>
      </c>
      <c r="D53" s="181"/>
      <c r="E53" s="180">
        <v>0</v>
      </c>
      <c r="F53" s="218"/>
      <c r="G53" s="242">
        <v>2</v>
      </c>
    </row>
    <row r="54" spans="1:7" ht="27.75" customHeight="1" x14ac:dyDescent="0.2">
      <c r="A54" s="163" t="s">
        <v>532</v>
      </c>
      <c r="B54" s="41"/>
      <c r="C54" s="162">
        <v>0</v>
      </c>
      <c r="D54" s="181"/>
      <c r="E54" s="180">
        <v>0</v>
      </c>
      <c r="F54" s="218"/>
      <c r="G54" s="242">
        <v>2</v>
      </c>
    </row>
    <row r="55" spans="1:7" ht="27.75" customHeight="1" x14ac:dyDescent="0.2">
      <c r="A55" s="163" t="s">
        <v>533</v>
      </c>
      <c r="B55" s="41"/>
      <c r="C55" s="162">
        <v>0</v>
      </c>
      <c r="D55" s="181"/>
      <c r="E55" s="180">
        <v>0</v>
      </c>
      <c r="F55" s="218"/>
      <c r="G55" s="242">
        <v>2</v>
      </c>
    </row>
    <row r="56" spans="1:7" ht="27.75" customHeight="1" x14ac:dyDescent="0.2">
      <c r="A56" s="163" t="s">
        <v>534</v>
      </c>
      <c r="B56" s="41"/>
      <c r="C56" s="162">
        <v>0</v>
      </c>
      <c r="D56" s="181"/>
      <c r="E56" s="180">
        <v>0</v>
      </c>
      <c r="F56" s="218"/>
      <c r="G56" s="242">
        <v>2</v>
      </c>
    </row>
    <row r="57" spans="1:7" ht="27.75" customHeight="1" x14ac:dyDescent="0.2">
      <c r="A57" s="163" t="s">
        <v>535</v>
      </c>
      <c r="B57" s="41"/>
      <c r="C57" s="162">
        <v>0</v>
      </c>
      <c r="D57" s="181"/>
      <c r="E57" s="180">
        <v>0</v>
      </c>
      <c r="F57" s="218"/>
      <c r="G57" s="242">
        <v>2</v>
      </c>
    </row>
    <row r="58" spans="1:7" ht="27.75" customHeight="1" x14ac:dyDescent="0.2">
      <c r="A58" s="163" t="s">
        <v>688</v>
      </c>
      <c r="B58" s="41"/>
      <c r="C58" s="179" t="s">
        <v>618</v>
      </c>
      <c r="D58" s="180">
        <v>0</v>
      </c>
      <c r="E58" s="180">
        <v>0</v>
      </c>
      <c r="F58" s="218"/>
      <c r="G58" s="242">
        <v>2</v>
      </c>
    </row>
    <row r="59" spans="1:7" ht="27.75" customHeight="1" x14ac:dyDescent="0.2">
      <c r="A59" s="163" t="s">
        <v>650</v>
      </c>
      <c r="B59" s="41"/>
      <c r="C59" s="162" t="s">
        <v>617</v>
      </c>
      <c r="D59" s="181"/>
      <c r="E59" s="180">
        <v>0</v>
      </c>
      <c r="F59" s="218"/>
      <c r="G59" s="242">
        <v>2</v>
      </c>
    </row>
    <row r="60" spans="1:7" ht="27.75" customHeight="1" x14ac:dyDescent="0.2">
      <c r="A60" s="163" t="s">
        <v>651</v>
      </c>
      <c r="B60" s="41"/>
      <c r="C60" s="162" t="s">
        <v>617</v>
      </c>
      <c r="D60" s="181"/>
      <c r="E60" s="180">
        <v>0</v>
      </c>
      <c r="F60" s="218"/>
      <c r="G60" s="242">
        <v>2</v>
      </c>
    </row>
    <row r="61" spans="1:7" ht="27.75" customHeight="1" x14ac:dyDescent="0.2">
      <c r="A61" s="163" t="s">
        <v>652</v>
      </c>
      <c r="B61" s="41"/>
      <c r="C61" s="162" t="s">
        <v>617</v>
      </c>
      <c r="D61" s="181"/>
      <c r="E61" s="180">
        <v>0</v>
      </c>
      <c r="F61" s="218"/>
      <c r="G61" s="242">
        <v>2</v>
      </c>
    </row>
    <row r="62" spans="1:7" ht="27.75" customHeight="1" x14ac:dyDescent="0.2">
      <c r="A62" s="163" t="s">
        <v>653</v>
      </c>
      <c r="B62" s="41"/>
      <c r="C62" s="162" t="s">
        <v>617</v>
      </c>
      <c r="D62" s="181"/>
      <c r="E62" s="180">
        <v>0</v>
      </c>
      <c r="F62" s="218"/>
      <c r="G62" s="244">
        <v>2</v>
      </c>
    </row>
    <row r="63" spans="1:7" ht="27.75" customHeight="1" x14ac:dyDescent="0.2">
      <c r="A63" s="163" t="s">
        <v>654</v>
      </c>
      <c r="B63" s="41"/>
      <c r="C63" s="162" t="s">
        <v>617</v>
      </c>
      <c r="D63" s="181"/>
      <c r="E63" s="180">
        <v>0</v>
      </c>
      <c r="F63" s="218"/>
      <c r="G63" s="244">
        <v>2</v>
      </c>
    </row>
    <row r="64" spans="1:7" ht="27.75" customHeight="1" x14ac:dyDescent="0.2">
      <c r="A64" s="163" t="s">
        <v>596</v>
      </c>
      <c r="B64" s="41"/>
      <c r="C64" s="162">
        <v>0</v>
      </c>
      <c r="D64" s="181"/>
      <c r="E64" s="180">
        <v>0</v>
      </c>
      <c r="F64" s="218"/>
      <c r="G64" s="244">
        <v>2</v>
      </c>
    </row>
    <row r="65" spans="1:7" ht="27.75" customHeight="1" x14ac:dyDescent="0.2">
      <c r="A65" s="163" t="s">
        <v>597</v>
      </c>
      <c r="B65" s="41"/>
      <c r="C65" s="162">
        <v>0</v>
      </c>
      <c r="D65" s="181"/>
      <c r="E65" s="180">
        <v>0</v>
      </c>
      <c r="F65" s="218"/>
      <c r="G65" s="244">
        <v>2</v>
      </c>
    </row>
    <row r="66" spans="1:7" ht="27.75" customHeight="1" x14ac:dyDescent="0.2">
      <c r="A66" s="163" t="s">
        <v>598</v>
      </c>
      <c r="B66" s="41"/>
      <c r="C66" s="162">
        <v>0</v>
      </c>
      <c r="D66" s="181"/>
      <c r="E66" s="180">
        <v>0</v>
      </c>
      <c r="F66" s="218"/>
      <c r="G66" s="244">
        <v>3</v>
      </c>
    </row>
    <row r="67" spans="1:7" ht="27.75" customHeight="1" x14ac:dyDescent="0.2">
      <c r="A67" s="163" t="s">
        <v>599</v>
      </c>
      <c r="B67" s="41"/>
      <c r="C67" s="162">
        <v>0</v>
      </c>
      <c r="D67" s="181"/>
      <c r="E67" s="180">
        <v>0</v>
      </c>
      <c r="F67" s="218"/>
      <c r="G67" s="244">
        <v>3</v>
      </c>
    </row>
    <row r="68" spans="1:7" ht="27.75" customHeight="1" x14ac:dyDescent="0.2">
      <c r="A68" s="163" t="s">
        <v>600</v>
      </c>
      <c r="B68" s="41"/>
      <c r="C68" s="162">
        <v>0</v>
      </c>
      <c r="D68" s="181"/>
      <c r="E68" s="180">
        <v>0</v>
      </c>
      <c r="F68" s="218"/>
      <c r="G68" s="244">
        <v>3</v>
      </c>
    </row>
    <row r="69" spans="1:7" ht="27.75" customHeight="1" x14ac:dyDescent="0.2">
      <c r="A69" s="163" t="s">
        <v>601</v>
      </c>
      <c r="B69" s="41"/>
      <c r="C69" s="162">
        <v>0</v>
      </c>
      <c r="D69" s="181"/>
      <c r="E69" s="180">
        <v>0</v>
      </c>
      <c r="F69" s="218"/>
      <c r="G69" s="244">
        <v>3</v>
      </c>
    </row>
    <row r="70" spans="1:7" ht="27.75" customHeight="1" x14ac:dyDescent="0.2">
      <c r="A70" s="163" t="s">
        <v>602</v>
      </c>
      <c r="B70" s="41"/>
      <c r="C70" s="162">
        <v>0</v>
      </c>
      <c r="D70" s="181"/>
      <c r="E70" s="180">
        <v>0</v>
      </c>
      <c r="F70" s="218"/>
      <c r="G70" s="244">
        <v>3</v>
      </c>
    </row>
    <row r="71" spans="1:7" ht="27.75" customHeight="1" x14ac:dyDescent="0.2">
      <c r="A71" s="163" t="s">
        <v>603</v>
      </c>
      <c r="B71" s="41"/>
      <c r="C71" s="162">
        <v>0</v>
      </c>
      <c r="D71" s="181"/>
      <c r="E71" s="180">
        <v>0</v>
      </c>
      <c r="F71" s="218"/>
      <c r="G71" s="244">
        <v>3</v>
      </c>
    </row>
    <row r="72" spans="1:7" ht="27.75" customHeight="1" x14ac:dyDescent="0.2">
      <c r="A72" s="163" t="s">
        <v>604</v>
      </c>
      <c r="B72" s="41"/>
      <c r="C72" s="162">
        <v>0</v>
      </c>
      <c r="D72" s="181"/>
      <c r="E72" s="180">
        <v>0</v>
      </c>
      <c r="F72" s="218"/>
      <c r="G72" s="244">
        <v>3</v>
      </c>
    </row>
    <row r="73" spans="1:7" ht="27.75" customHeight="1" x14ac:dyDescent="0.2">
      <c r="A73" s="163" t="s">
        <v>605</v>
      </c>
      <c r="B73" s="41"/>
      <c r="C73" s="162">
        <v>0</v>
      </c>
      <c r="D73" s="181"/>
      <c r="E73" s="180">
        <v>0</v>
      </c>
      <c r="F73" s="218"/>
      <c r="G73" s="244">
        <v>3</v>
      </c>
    </row>
    <row r="74" spans="1:7" ht="27.75" customHeight="1" x14ac:dyDescent="0.2">
      <c r="A74" s="163" t="s">
        <v>606</v>
      </c>
      <c r="B74" s="41"/>
      <c r="C74" s="162">
        <v>0</v>
      </c>
      <c r="D74" s="181"/>
      <c r="E74" s="180">
        <v>0</v>
      </c>
      <c r="F74" s="218"/>
      <c r="G74" s="244">
        <v>3</v>
      </c>
    </row>
    <row r="75" spans="1:7" ht="27.75" customHeight="1" x14ac:dyDescent="0.2">
      <c r="A75" s="163" t="s">
        <v>607</v>
      </c>
      <c r="B75" s="41"/>
      <c r="C75" s="162">
        <v>0</v>
      </c>
      <c r="D75" s="181"/>
      <c r="E75" s="180">
        <v>0</v>
      </c>
      <c r="F75" s="218"/>
      <c r="G75" s="244">
        <v>3</v>
      </c>
    </row>
    <row r="76" spans="1:7" ht="27.75" customHeight="1" x14ac:dyDescent="0.2">
      <c r="A76" s="163" t="s">
        <v>608</v>
      </c>
      <c r="B76" s="41"/>
      <c r="C76" s="162">
        <v>0</v>
      </c>
      <c r="D76" s="181"/>
      <c r="E76" s="180">
        <v>0</v>
      </c>
      <c r="F76" s="218"/>
      <c r="G76" s="244">
        <v>3</v>
      </c>
    </row>
    <row r="77" spans="1:7" ht="27.75" customHeight="1" x14ac:dyDescent="0.2">
      <c r="A77" s="163" t="s">
        <v>609</v>
      </c>
      <c r="B77" s="41"/>
      <c r="C77" s="162">
        <v>0</v>
      </c>
      <c r="D77" s="181"/>
      <c r="E77" s="180">
        <v>0</v>
      </c>
      <c r="F77" s="218"/>
      <c r="G77" s="244">
        <v>3</v>
      </c>
    </row>
    <row r="78" spans="1:7" ht="27.75" customHeight="1" x14ac:dyDescent="0.2">
      <c r="A78" s="163" t="s">
        <v>610</v>
      </c>
      <c r="B78" s="41"/>
      <c r="C78" s="162">
        <v>0</v>
      </c>
      <c r="D78" s="181"/>
      <c r="E78" s="180">
        <v>0</v>
      </c>
      <c r="F78" s="218"/>
      <c r="G78" s="244">
        <v>3</v>
      </c>
    </row>
    <row r="79" spans="1:7" ht="27.75" customHeight="1" x14ac:dyDescent="0.2">
      <c r="A79" s="163" t="s">
        <v>689</v>
      </c>
      <c r="B79" s="41"/>
      <c r="C79" s="179" t="s">
        <v>618</v>
      </c>
      <c r="D79" s="180">
        <v>0</v>
      </c>
      <c r="E79" s="180">
        <v>0</v>
      </c>
      <c r="F79" s="218"/>
      <c r="G79" s="244">
        <v>3</v>
      </c>
    </row>
    <row r="80" spans="1:7" ht="27.75" customHeight="1" x14ac:dyDescent="0.2">
      <c r="A80" s="163" t="s">
        <v>656</v>
      </c>
      <c r="B80" s="41"/>
      <c r="C80" s="162" t="s">
        <v>617</v>
      </c>
      <c r="D80" s="181"/>
      <c r="E80" s="180">
        <v>0</v>
      </c>
      <c r="F80" s="218"/>
      <c r="G80" s="244">
        <v>3</v>
      </c>
    </row>
    <row r="81" spans="1:7" ht="27.75" customHeight="1" x14ac:dyDescent="0.2">
      <c r="A81" s="163" t="s">
        <v>657</v>
      </c>
      <c r="B81" s="41"/>
      <c r="C81" s="162" t="s">
        <v>617</v>
      </c>
      <c r="D81" s="181"/>
      <c r="E81" s="180">
        <v>0</v>
      </c>
      <c r="F81" s="218"/>
      <c r="G81" s="244">
        <v>3</v>
      </c>
    </row>
    <row r="82" spans="1:7" ht="27.75" customHeight="1" x14ac:dyDescent="0.2">
      <c r="A82" s="163" t="s">
        <v>658</v>
      </c>
      <c r="B82" s="41"/>
      <c r="C82" s="162" t="s">
        <v>617</v>
      </c>
      <c r="D82" s="181"/>
      <c r="E82" s="180">
        <v>0</v>
      </c>
      <c r="F82" s="218"/>
      <c r="G82" s="244">
        <v>3</v>
      </c>
    </row>
    <row r="83" spans="1:7" ht="27.75" customHeight="1" x14ac:dyDescent="0.2">
      <c r="A83" s="163" t="s">
        <v>659</v>
      </c>
      <c r="B83" s="41"/>
      <c r="C83" s="162" t="s">
        <v>617</v>
      </c>
      <c r="D83" s="181"/>
      <c r="E83" s="180">
        <v>0</v>
      </c>
      <c r="F83" s="218"/>
      <c r="G83" s="244">
        <v>3</v>
      </c>
    </row>
    <row r="84" spans="1:7" ht="27.75" customHeight="1" x14ac:dyDescent="0.2">
      <c r="A84" s="163" t="s">
        <v>660</v>
      </c>
      <c r="B84" s="41"/>
      <c r="C84" s="162" t="s">
        <v>617</v>
      </c>
      <c r="D84" s="181"/>
      <c r="E84" s="180">
        <v>0</v>
      </c>
      <c r="F84" s="218"/>
      <c r="G84" s="244">
        <v>3</v>
      </c>
    </row>
    <row r="85" spans="1:7" ht="27.75" customHeight="1" x14ac:dyDescent="0.2">
      <c r="A85" s="163" t="s">
        <v>581</v>
      </c>
      <c r="B85" s="41"/>
      <c r="C85" s="162">
        <v>0</v>
      </c>
      <c r="D85" s="181"/>
      <c r="E85" s="180">
        <v>0</v>
      </c>
      <c r="F85" s="218"/>
      <c r="G85" s="244">
        <v>3</v>
      </c>
    </row>
    <row r="86" spans="1:7" ht="27.75" customHeight="1" x14ac:dyDescent="0.2">
      <c r="A86" s="163" t="s">
        <v>582</v>
      </c>
      <c r="B86" s="41"/>
      <c r="C86" s="162">
        <v>0</v>
      </c>
      <c r="D86" s="181"/>
      <c r="E86" s="180">
        <v>0</v>
      </c>
      <c r="F86" s="218"/>
      <c r="G86" s="244">
        <v>3</v>
      </c>
    </row>
    <row r="87" spans="1:7" ht="27.75" customHeight="1" x14ac:dyDescent="0.2">
      <c r="A87" s="163" t="s">
        <v>583</v>
      </c>
      <c r="B87" s="41"/>
      <c r="C87" s="162">
        <v>0</v>
      </c>
      <c r="D87" s="181"/>
      <c r="E87" s="180">
        <v>0</v>
      </c>
      <c r="F87" s="218"/>
      <c r="G87" s="244">
        <v>3</v>
      </c>
    </row>
    <row r="88" spans="1:7" ht="27.75" customHeight="1" x14ac:dyDescent="0.2">
      <c r="A88" s="163" t="s">
        <v>584</v>
      </c>
      <c r="B88" s="41"/>
      <c r="C88" s="162">
        <v>0</v>
      </c>
      <c r="D88" s="181"/>
      <c r="E88" s="180">
        <v>0</v>
      </c>
      <c r="F88" s="218"/>
      <c r="G88" s="244">
        <v>3</v>
      </c>
    </row>
    <row r="89" spans="1:7" ht="27.75" customHeight="1" x14ac:dyDescent="0.2">
      <c r="A89" s="163" t="s">
        <v>585</v>
      </c>
      <c r="B89" s="41"/>
      <c r="C89" s="162">
        <v>0</v>
      </c>
      <c r="D89" s="181"/>
      <c r="E89" s="180">
        <v>0</v>
      </c>
      <c r="F89" s="218"/>
      <c r="G89" s="244">
        <v>3</v>
      </c>
    </row>
    <row r="90" spans="1:7" ht="27.75" customHeight="1" x14ac:dyDescent="0.2">
      <c r="A90" s="163" t="s">
        <v>586</v>
      </c>
      <c r="B90" s="41"/>
      <c r="C90" s="162">
        <v>0</v>
      </c>
      <c r="D90" s="181"/>
      <c r="E90" s="180">
        <v>0</v>
      </c>
      <c r="F90" s="218"/>
      <c r="G90" s="244">
        <v>3</v>
      </c>
    </row>
    <row r="91" spans="1:7" ht="27.75" customHeight="1" x14ac:dyDescent="0.2">
      <c r="A91" s="163" t="s">
        <v>587</v>
      </c>
      <c r="B91" s="41"/>
      <c r="C91" s="162">
        <v>0</v>
      </c>
      <c r="D91" s="181"/>
      <c r="E91" s="180">
        <v>0</v>
      </c>
      <c r="F91" s="218"/>
      <c r="G91" s="244">
        <v>3</v>
      </c>
    </row>
    <row r="92" spans="1:7" ht="27.75" customHeight="1" x14ac:dyDescent="0.2">
      <c r="A92" s="163" t="s">
        <v>588</v>
      </c>
      <c r="B92" s="41"/>
      <c r="C92" s="162">
        <v>0</v>
      </c>
      <c r="D92" s="181"/>
      <c r="E92" s="180">
        <v>0</v>
      </c>
      <c r="F92" s="218"/>
      <c r="G92" s="244">
        <v>3</v>
      </c>
    </row>
    <row r="93" spans="1:7" ht="27.75" customHeight="1" x14ac:dyDescent="0.2">
      <c r="A93" s="163" t="s">
        <v>589</v>
      </c>
      <c r="B93" s="41"/>
      <c r="C93" s="162">
        <v>0</v>
      </c>
      <c r="D93" s="181"/>
      <c r="E93" s="180">
        <v>0</v>
      </c>
      <c r="F93" s="218"/>
      <c r="G93" s="244">
        <v>3</v>
      </c>
    </row>
    <row r="94" spans="1:7" ht="27.75" customHeight="1" x14ac:dyDescent="0.2">
      <c r="A94" s="163" t="s">
        <v>590</v>
      </c>
      <c r="B94" s="41"/>
      <c r="C94" s="162">
        <v>0</v>
      </c>
      <c r="D94" s="181"/>
      <c r="E94" s="180">
        <v>0</v>
      </c>
      <c r="F94" s="218"/>
      <c r="G94" s="244">
        <v>3</v>
      </c>
    </row>
    <row r="95" spans="1:7" ht="27.75" customHeight="1" x14ac:dyDescent="0.2">
      <c r="A95" s="163" t="s">
        <v>591</v>
      </c>
      <c r="B95" s="41"/>
      <c r="C95" s="162">
        <v>0</v>
      </c>
      <c r="D95" s="181"/>
      <c r="E95" s="180">
        <v>0</v>
      </c>
      <c r="F95" s="218"/>
      <c r="G95" s="244">
        <v>3</v>
      </c>
    </row>
    <row r="96" spans="1:7" ht="27.75" customHeight="1" x14ac:dyDescent="0.2">
      <c r="A96" s="163" t="s">
        <v>592</v>
      </c>
      <c r="B96" s="41"/>
      <c r="C96" s="162">
        <v>0</v>
      </c>
      <c r="D96" s="181"/>
      <c r="E96" s="180">
        <v>0</v>
      </c>
      <c r="F96" s="218"/>
      <c r="G96" s="244">
        <v>3</v>
      </c>
    </row>
    <row r="97" spans="1:7" ht="27.75" customHeight="1" x14ac:dyDescent="0.2">
      <c r="A97" s="163" t="s">
        <v>593</v>
      </c>
      <c r="B97" s="41"/>
      <c r="C97" s="162">
        <v>0</v>
      </c>
      <c r="D97" s="181"/>
      <c r="E97" s="180">
        <v>0</v>
      </c>
      <c r="F97" s="218"/>
      <c r="G97" s="244">
        <v>3</v>
      </c>
    </row>
    <row r="98" spans="1:7" ht="27.75" customHeight="1" x14ac:dyDescent="0.2">
      <c r="A98" s="163" t="s">
        <v>594</v>
      </c>
      <c r="B98" s="41"/>
      <c r="C98" s="162">
        <v>0</v>
      </c>
      <c r="D98" s="181"/>
      <c r="E98" s="180">
        <v>0</v>
      </c>
      <c r="F98" s="218"/>
      <c r="G98" s="244">
        <v>3</v>
      </c>
    </row>
    <row r="99" spans="1:7" ht="27.75" customHeight="1" x14ac:dyDescent="0.2">
      <c r="A99" s="163" t="s">
        <v>595</v>
      </c>
      <c r="B99" s="41"/>
      <c r="C99" s="162">
        <v>0</v>
      </c>
      <c r="D99" s="181"/>
      <c r="E99" s="180">
        <v>0</v>
      </c>
      <c r="F99" s="218"/>
      <c r="G99" s="244">
        <v>3</v>
      </c>
    </row>
    <row r="100" spans="1:7" ht="27.75" customHeight="1" x14ac:dyDescent="0.2">
      <c r="A100" s="163" t="s">
        <v>690</v>
      </c>
      <c r="B100" s="41"/>
      <c r="C100" s="179" t="s">
        <v>618</v>
      </c>
      <c r="D100" s="180">
        <v>0</v>
      </c>
      <c r="E100" s="180">
        <v>0</v>
      </c>
      <c r="F100" s="218"/>
      <c r="G100" s="244">
        <v>3</v>
      </c>
    </row>
    <row r="101" spans="1:7" ht="27.75" customHeight="1" x14ac:dyDescent="0.2">
      <c r="A101" s="163" t="s">
        <v>662</v>
      </c>
      <c r="B101" s="41"/>
      <c r="C101" s="162" t="s">
        <v>617</v>
      </c>
      <c r="D101" s="181"/>
      <c r="E101" s="180">
        <v>0</v>
      </c>
      <c r="F101" s="218"/>
      <c r="G101" s="244">
        <v>4</v>
      </c>
    </row>
    <row r="102" spans="1:7" ht="27.75" customHeight="1" x14ac:dyDescent="0.2">
      <c r="A102" s="163" t="s">
        <v>663</v>
      </c>
      <c r="B102" s="41"/>
      <c r="C102" s="162" t="s">
        <v>617</v>
      </c>
      <c r="D102" s="181"/>
      <c r="E102" s="180">
        <v>0</v>
      </c>
      <c r="F102" s="218"/>
      <c r="G102" s="244">
        <v>4</v>
      </c>
    </row>
    <row r="103" spans="1:7" ht="27.75" customHeight="1" x14ac:dyDescent="0.2">
      <c r="A103" s="163" t="s">
        <v>664</v>
      </c>
      <c r="B103" s="41"/>
      <c r="C103" s="162" t="s">
        <v>617</v>
      </c>
      <c r="D103" s="181"/>
      <c r="E103" s="180">
        <v>0</v>
      </c>
      <c r="F103" s="218"/>
      <c r="G103" s="244">
        <v>4</v>
      </c>
    </row>
    <row r="104" spans="1:7" ht="27.75" customHeight="1" x14ac:dyDescent="0.2">
      <c r="A104" s="163" t="s">
        <v>665</v>
      </c>
      <c r="B104" s="41"/>
      <c r="C104" s="162" t="s">
        <v>617</v>
      </c>
      <c r="D104" s="181"/>
      <c r="E104" s="180">
        <v>0</v>
      </c>
      <c r="F104" s="218"/>
      <c r="G104" s="244">
        <v>4</v>
      </c>
    </row>
    <row r="105" spans="1:7" ht="27.75" customHeight="1" x14ac:dyDescent="0.2">
      <c r="A105" s="163" t="s">
        <v>666</v>
      </c>
      <c r="B105" s="41"/>
      <c r="C105" s="162" t="s">
        <v>617</v>
      </c>
      <c r="D105" s="181"/>
      <c r="E105" s="180">
        <v>0</v>
      </c>
      <c r="F105" s="218"/>
      <c r="G105" s="244">
        <v>4</v>
      </c>
    </row>
    <row r="106" spans="1:7" ht="27.75" customHeight="1" x14ac:dyDescent="0.2">
      <c r="A106" s="163" t="s">
        <v>566</v>
      </c>
      <c r="B106" s="41"/>
      <c r="C106" s="162">
        <v>0</v>
      </c>
      <c r="D106" s="181"/>
      <c r="E106" s="180">
        <v>0</v>
      </c>
      <c r="F106" s="218"/>
      <c r="G106" s="244">
        <v>4</v>
      </c>
    </row>
    <row r="107" spans="1:7" ht="27.75" customHeight="1" x14ac:dyDescent="0.2">
      <c r="A107" s="163" t="s">
        <v>567</v>
      </c>
      <c r="B107" s="41"/>
      <c r="C107" s="162">
        <v>0</v>
      </c>
      <c r="D107" s="181"/>
      <c r="E107" s="180">
        <v>0</v>
      </c>
      <c r="F107" s="218"/>
      <c r="G107" s="244">
        <v>4</v>
      </c>
    </row>
    <row r="108" spans="1:7" ht="27.75" customHeight="1" x14ac:dyDescent="0.2">
      <c r="A108" s="163" t="s">
        <v>568</v>
      </c>
      <c r="B108" s="41"/>
      <c r="C108" s="162">
        <v>0</v>
      </c>
      <c r="D108" s="181"/>
      <c r="E108" s="180">
        <v>0</v>
      </c>
      <c r="F108" s="218"/>
      <c r="G108" s="244">
        <v>4</v>
      </c>
    </row>
    <row r="109" spans="1:7" ht="27.75" customHeight="1" x14ac:dyDescent="0.2">
      <c r="A109" s="163" t="s">
        <v>569</v>
      </c>
      <c r="B109" s="41"/>
      <c r="C109" s="162">
        <v>0</v>
      </c>
      <c r="D109" s="181"/>
      <c r="E109" s="180">
        <v>0</v>
      </c>
      <c r="F109" s="218"/>
      <c r="G109" s="244">
        <v>4</v>
      </c>
    </row>
    <row r="110" spans="1:7" ht="27.75" customHeight="1" x14ac:dyDescent="0.2">
      <c r="A110" s="163" t="s">
        <v>570</v>
      </c>
      <c r="B110" s="41"/>
      <c r="C110" s="162">
        <v>0</v>
      </c>
      <c r="D110" s="181"/>
      <c r="E110" s="180">
        <v>0</v>
      </c>
      <c r="F110" s="218"/>
      <c r="G110" s="244">
        <v>4</v>
      </c>
    </row>
    <row r="111" spans="1:7" ht="27.75" customHeight="1" x14ac:dyDescent="0.2">
      <c r="A111" s="163" t="s">
        <v>571</v>
      </c>
      <c r="B111" s="41"/>
      <c r="C111" s="162">
        <v>0</v>
      </c>
      <c r="D111" s="181"/>
      <c r="E111" s="180">
        <v>0</v>
      </c>
      <c r="F111" s="218"/>
      <c r="G111" s="244">
        <v>4</v>
      </c>
    </row>
    <row r="112" spans="1:7" ht="27.75" customHeight="1" x14ac:dyDescent="0.2">
      <c r="A112" s="163" t="s">
        <v>572</v>
      </c>
      <c r="B112" s="41"/>
      <c r="C112" s="162">
        <v>0</v>
      </c>
      <c r="D112" s="181"/>
      <c r="E112" s="180">
        <v>0</v>
      </c>
      <c r="F112" s="218"/>
      <c r="G112" s="244">
        <v>4</v>
      </c>
    </row>
    <row r="113" spans="1:7" ht="27.75" customHeight="1" x14ac:dyDescent="0.2">
      <c r="A113" s="163" t="s">
        <v>573</v>
      </c>
      <c r="B113" s="41"/>
      <c r="C113" s="162">
        <v>0</v>
      </c>
      <c r="D113" s="181"/>
      <c r="E113" s="180">
        <v>0</v>
      </c>
      <c r="F113" s="218"/>
      <c r="G113" s="244">
        <v>4</v>
      </c>
    </row>
    <row r="114" spans="1:7" ht="27.75" customHeight="1" x14ac:dyDescent="0.2">
      <c r="A114" s="163" t="s">
        <v>574</v>
      </c>
      <c r="B114" s="41"/>
      <c r="C114" s="162">
        <v>0</v>
      </c>
      <c r="D114" s="181"/>
      <c r="E114" s="180">
        <v>0</v>
      </c>
      <c r="F114" s="218"/>
      <c r="G114" s="244">
        <v>4</v>
      </c>
    </row>
    <row r="115" spans="1:7" ht="27.75" customHeight="1" x14ac:dyDescent="0.2">
      <c r="A115" s="163" t="s">
        <v>575</v>
      </c>
      <c r="B115" s="41"/>
      <c r="C115" s="162">
        <v>0</v>
      </c>
      <c r="D115" s="181"/>
      <c r="E115" s="180">
        <v>0</v>
      </c>
      <c r="F115" s="218"/>
      <c r="G115" s="244">
        <v>4</v>
      </c>
    </row>
    <row r="116" spans="1:7" ht="27.75" customHeight="1" x14ac:dyDescent="0.2">
      <c r="A116" s="163" t="s">
        <v>576</v>
      </c>
      <c r="B116" s="41"/>
      <c r="C116" s="162">
        <v>0</v>
      </c>
      <c r="D116" s="181"/>
      <c r="E116" s="180">
        <v>0</v>
      </c>
      <c r="F116" s="218"/>
      <c r="G116" s="244">
        <v>4</v>
      </c>
    </row>
    <row r="117" spans="1:7" ht="27.75" customHeight="1" x14ac:dyDescent="0.2">
      <c r="A117" s="163" t="s">
        <v>577</v>
      </c>
      <c r="B117" s="41"/>
      <c r="C117" s="162">
        <v>0</v>
      </c>
      <c r="D117" s="181"/>
      <c r="E117" s="180">
        <v>0</v>
      </c>
      <c r="F117" s="218"/>
      <c r="G117" s="244">
        <v>4</v>
      </c>
    </row>
    <row r="118" spans="1:7" ht="27.75" customHeight="1" x14ac:dyDescent="0.2">
      <c r="A118" s="163" t="s">
        <v>578</v>
      </c>
      <c r="B118" s="41"/>
      <c r="C118" s="162">
        <v>0</v>
      </c>
      <c r="D118" s="181"/>
      <c r="E118" s="180">
        <v>0</v>
      </c>
      <c r="F118" s="218"/>
      <c r="G118" s="244">
        <v>4</v>
      </c>
    </row>
    <row r="119" spans="1:7" ht="27.75" customHeight="1" x14ac:dyDescent="0.2">
      <c r="A119" s="163" t="s">
        <v>579</v>
      </c>
      <c r="B119" s="41"/>
      <c r="C119" s="162">
        <v>0</v>
      </c>
      <c r="D119" s="181"/>
      <c r="E119" s="180">
        <v>0</v>
      </c>
      <c r="F119" s="218"/>
      <c r="G119" s="244">
        <v>4</v>
      </c>
    </row>
    <row r="120" spans="1:7" ht="27.75" customHeight="1" x14ac:dyDescent="0.2">
      <c r="A120" s="163" t="s">
        <v>580</v>
      </c>
      <c r="B120" s="41"/>
      <c r="C120" s="162">
        <v>0</v>
      </c>
      <c r="D120" s="181"/>
      <c r="E120" s="180">
        <v>0</v>
      </c>
      <c r="F120" s="218"/>
      <c r="G120" s="244">
        <v>4</v>
      </c>
    </row>
    <row r="121" spans="1:7" ht="27.75" customHeight="1" x14ac:dyDescent="0.2">
      <c r="A121" s="163" t="s">
        <v>691</v>
      </c>
      <c r="B121" s="41"/>
      <c r="C121" s="179" t="s">
        <v>618</v>
      </c>
      <c r="D121" s="180">
        <v>0</v>
      </c>
      <c r="E121" s="180">
        <v>0</v>
      </c>
      <c r="F121" s="218"/>
      <c r="G121" s="244">
        <v>4</v>
      </c>
    </row>
    <row r="122" spans="1:7" ht="27.75" customHeight="1" x14ac:dyDescent="0.2">
      <c r="A122" s="163" t="s">
        <v>668</v>
      </c>
      <c r="B122" s="41"/>
      <c r="C122" s="162" t="s">
        <v>617</v>
      </c>
      <c r="D122" s="181"/>
      <c r="E122" s="180">
        <v>0</v>
      </c>
      <c r="F122" s="218"/>
      <c r="G122" s="244">
        <v>4</v>
      </c>
    </row>
    <row r="123" spans="1:7" ht="27.75" customHeight="1" x14ac:dyDescent="0.2">
      <c r="A123" s="163" t="s">
        <v>669</v>
      </c>
      <c r="B123" s="41"/>
      <c r="C123" s="162" t="s">
        <v>617</v>
      </c>
      <c r="D123" s="181"/>
      <c r="E123" s="180">
        <v>0</v>
      </c>
      <c r="F123" s="218"/>
      <c r="G123" s="244">
        <v>4</v>
      </c>
    </row>
    <row r="124" spans="1:7" ht="27.75" customHeight="1" x14ac:dyDescent="0.2">
      <c r="A124" s="163" t="s">
        <v>670</v>
      </c>
      <c r="B124" s="41"/>
      <c r="C124" s="162" t="s">
        <v>617</v>
      </c>
      <c r="D124" s="181"/>
      <c r="E124" s="180">
        <v>0</v>
      </c>
      <c r="F124" s="218"/>
      <c r="G124" s="244">
        <v>4</v>
      </c>
    </row>
    <row r="125" spans="1:7" ht="27.75" customHeight="1" x14ac:dyDescent="0.2">
      <c r="A125" s="163" t="s">
        <v>671</v>
      </c>
      <c r="B125" s="41"/>
      <c r="C125" s="162" t="s">
        <v>617</v>
      </c>
      <c r="D125" s="181"/>
      <c r="E125" s="180">
        <v>0</v>
      </c>
      <c r="F125" s="218"/>
      <c r="G125" s="244">
        <v>4</v>
      </c>
    </row>
    <row r="126" spans="1:7" ht="27.75" customHeight="1" x14ac:dyDescent="0.2">
      <c r="A126" s="163" t="s">
        <v>672</v>
      </c>
      <c r="B126" s="41"/>
      <c r="C126" s="162" t="s">
        <v>617</v>
      </c>
      <c r="D126" s="181"/>
      <c r="E126" s="180">
        <v>0</v>
      </c>
      <c r="F126" s="218"/>
      <c r="G126" s="244">
        <v>4</v>
      </c>
    </row>
    <row r="127" spans="1:7" ht="27.75" customHeight="1" x14ac:dyDescent="0.2">
      <c r="A127" s="163" t="s">
        <v>551</v>
      </c>
      <c r="B127" s="41"/>
      <c r="C127" s="162">
        <v>0</v>
      </c>
      <c r="D127" s="181"/>
      <c r="E127" s="180">
        <v>0</v>
      </c>
      <c r="F127" s="218"/>
      <c r="G127" s="244">
        <v>4</v>
      </c>
    </row>
    <row r="128" spans="1:7" ht="27.75" customHeight="1" x14ac:dyDescent="0.2">
      <c r="A128" s="163" t="s">
        <v>552</v>
      </c>
      <c r="B128" s="41"/>
      <c r="C128" s="162">
        <v>0</v>
      </c>
      <c r="D128" s="181"/>
      <c r="E128" s="180">
        <v>0</v>
      </c>
      <c r="F128" s="218"/>
      <c r="G128" s="244">
        <v>4</v>
      </c>
    </row>
    <row r="129" spans="1:7" ht="27.75" customHeight="1" x14ac:dyDescent="0.2">
      <c r="A129" s="163" t="s">
        <v>553</v>
      </c>
      <c r="B129" s="41"/>
      <c r="C129" s="162">
        <v>0</v>
      </c>
      <c r="D129" s="181"/>
      <c r="E129" s="180">
        <v>0</v>
      </c>
      <c r="F129" s="218"/>
      <c r="G129" s="244">
        <v>4</v>
      </c>
    </row>
    <row r="130" spans="1:7" ht="27.75" customHeight="1" x14ac:dyDescent="0.2">
      <c r="A130" s="163" t="s">
        <v>554</v>
      </c>
      <c r="B130" s="41"/>
      <c r="C130" s="162">
        <v>0</v>
      </c>
      <c r="D130" s="181"/>
      <c r="E130" s="180">
        <v>0</v>
      </c>
      <c r="F130" s="218"/>
      <c r="G130" s="244">
        <v>4</v>
      </c>
    </row>
    <row r="131" spans="1:7" ht="27.75" customHeight="1" x14ac:dyDescent="0.2">
      <c r="A131" s="163" t="s">
        <v>555</v>
      </c>
      <c r="B131" s="41"/>
      <c r="C131" s="162">
        <v>0</v>
      </c>
      <c r="D131" s="181"/>
      <c r="E131" s="180">
        <v>0</v>
      </c>
      <c r="F131" s="218"/>
      <c r="G131" s="244">
        <v>4</v>
      </c>
    </row>
    <row r="132" spans="1:7" ht="27.75" customHeight="1" x14ac:dyDescent="0.2">
      <c r="A132" s="163" t="s">
        <v>556</v>
      </c>
      <c r="B132" s="41"/>
      <c r="C132" s="162">
        <v>0</v>
      </c>
      <c r="D132" s="181"/>
      <c r="E132" s="180">
        <v>0</v>
      </c>
      <c r="F132" s="218"/>
      <c r="G132" s="244">
        <v>4</v>
      </c>
    </row>
    <row r="133" spans="1:7" ht="27.75" customHeight="1" x14ac:dyDescent="0.2">
      <c r="A133" s="163" t="s">
        <v>557</v>
      </c>
      <c r="B133" s="41"/>
      <c r="C133" s="162">
        <v>0</v>
      </c>
      <c r="D133" s="181"/>
      <c r="E133" s="180">
        <v>0</v>
      </c>
      <c r="F133" s="218"/>
      <c r="G133" s="244">
        <v>4</v>
      </c>
    </row>
    <row r="134" spans="1:7" ht="27.75" customHeight="1" x14ac:dyDescent="0.2">
      <c r="A134" s="163" t="s">
        <v>558</v>
      </c>
      <c r="B134" s="41"/>
      <c r="C134" s="162">
        <v>0</v>
      </c>
      <c r="D134" s="181"/>
      <c r="E134" s="180">
        <v>0</v>
      </c>
      <c r="F134" s="218"/>
      <c r="G134" s="244">
        <v>4</v>
      </c>
    </row>
    <row r="135" spans="1:7" ht="27.75" customHeight="1" x14ac:dyDescent="0.2">
      <c r="A135" s="163" t="s">
        <v>559</v>
      </c>
      <c r="B135" s="41"/>
      <c r="C135" s="162">
        <v>0</v>
      </c>
      <c r="D135" s="181"/>
      <c r="E135" s="180">
        <v>0</v>
      </c>
      <c r="F135" s="218"/>
      <c r="G135" s="244">
        <v>4</v>
      </c>
    </row>
    <row r="136" spans="1:7" ht="27.75" customHeight="1" x14ac:dyDescent="0.2">
      <c r="A136" s="163" t="s">
        <v>560</v>
      </c>
      <c r="B136" s="41"/>
      <c r="C136" s="162">
        <v>0</v>
      </c>
      <c r="D136" s="181"/>
      <c r="E136" s="180">
        <v>0</v>
      </c>
      <c r="F136" s="218"/>
      <c r="G136" s="244">
        <v>5</v>
      </c>
    </row>
    <row r="137" spans="1:7" ht="27.75" customHeight="1" x14ac:dyDescent="0.2">
      <c r="A137" s="163" t="s">
        <v>561</v>
      </c>
      <c r="B137" s="41"/>
      <c r="C137" s="162">
        <v>0</v>
      </c>
      <c r="D137" s="181"/>
      <c r="E137" s="180">
        <v>0</v>
      </c>
      <c r="F137" s="218"/>
      <c r="G137" s="244">
        <v>5</v>
      </c>
    </row>
    <row r="138" spans="1:7" ht="27.75" customHeight="1" x14ac:dyDescent="0.2">
      <c r="A138" s="163" t="s">
        <v>562</v>
      </c>
      <c r="B138" s="41"/>
      <c r="C138" s="162">
        <v>0</v>
      </c>
      <c r="D138" s="181"/>
      <c r="E138" s="180">
        <v>0</v>
      </c>
      <c r="F138" s="218"/>
      <c r="G138" s="244">
        <v>5</v>
      </c>
    </row>
    <row r="139" spans="1:7" ht="27.75" customHeight="1" x14ac:dyDescent="0.2">
      <c r="A139" s="163" t="s">
        <v>563</v>
      </c>
      <c r="B139" s="41"/>
      <c r="C139" s="162">
        <v>0</v>
      </c>
      <c r="D139" s="181"/>
      <c r="E139" s="180">
        <v>0</v>
      </c>
      <c r="F139" s="218"/>
      <c r="G139" s="244">
        <v>5</v>
      </c>
    </row>
    <row r="140" spans="1:7" ht="27.75" customHeight="1" x14ac:dyDescent="0.2">
      <c r="A140" s="163" t="s">
        <v>564</v>
      </c>
      <c r="B140" s="41"/>
      <c r="C140" s="162">
        <v>0</v>
      </c>
      <c r="D140" s="181"/>
      <c r="E140" s="180">
        <v>0</v>
      </c>
      <c r="F140" s="218"/>
      <c r="G140" s="244">
        <v>5</v>
      </c>
    </row>
    <row r="141" spans="1:7" ht="27.75" customHeight="1" x14ac:dyDescent="0.2">
      <c r="A141" s="163" t="s">
        <v>565</v>
      </c>
      <c r="B141" s="41"/>
      <c r="C141" s="162">
        <v>0</v>
      </c>
      <c r="D141" s="181"/>
      <c r="E141" s="180">
        <v>0</v>
      </c>
      <c r="F141" s="218"/>
      <c r="G141" s="244">
        <v>5</v>
      </c>
    </row>
    <row r="142" spans="1:7" ht="27.75" customHeight="1" x14ac:dyDescent="0.2">
      <c r="A142" s="163" t="s">
        <v>692</v>
      </c>
      <c r="B142" s="41"/>
      <c r="C142" s="179" t="s">
        <v>618</v>
      </c>
      <c r="D142" s="180">
        <v>0</v>
      </c>
      <c r="E142" s="180">
        <v>0</v>
      </c>
      <c r="F142" s="218"/>
      <c r="G142" s="244">
        <v>5</v>
      </c>
    </row>
    <row r="143" spans="1:7" ht="27.75" customHeight="1" x14ac:dyDescent="0.2">
      <c r="A143" s="163" t="s">
        <v>674</v>
      </c>
      <c r="B143" s="41"/>
      <c r="C143" s="162" t="s">
        <v>617</v>
      </c>
      <c r="D143" s="181"/>
      <c r="E143" s="180">
        <v>0</v>
      </c>
      <c r="F143" s="218"/>
      <c r="G143" s="244">
        <v>5</v>
      </c>
    </row>
    <row r="144" spans="1:7" ht="27.75" customHeight="1" x14ac:dyDescent="0.2">
      <c r="A144" s="163" t="s">
        <v>675</v>
      </c>
      <c r="B144" s="41"/>
      <c r="C144" s="162" t="s">
        <v>617</v>
      </c>
      <c r="D144" s="181"/>
      <c r="E144" s="180">
        <v>0</v>
      </c>
      <c r="F144" s="218"/>
      <c r="G144" s="244">
        <v>5</v>
      </c>
    </row>
    <row r="145" spans="1:7" ht="27.75" customHeight="1" x14ac:dyDescent="0.2">
      <c r="A145" s="163" t="s">
        <v>676</v>
      </c>
      <c r="B145" s="41"/>
      <c r="C145" s="162" t="s">
        <v>617</v>
      </c>
      <c r="D145" s="181"/>
      <c r="E145" s="180">
        <v>0</v>
      </c>
      <c r="F145" s="218"/>
      <c r="G145" s="244">
        <v>5</v>
      </c>
    </row>
    <row r="146" spans="1:7" ht="27.75" customHeight="1" x14ac:dyDescent="0.2">
      <c r="A146" s="163" t="s">
        <v>677</v>
      </c>
      <c r="B146" s="41"/>
      <c r="C146" s="162" t="s">
        <v>617</v>
      </c>
      <c r="D146" s="181"/>
      <c r="E146" s="180">
        <v>0</v>
      </c>
      <c r="F146" s="218"/>
      <c r="G146" s="244">
        <v>5</v>
      </c>
    </row>
    <row r="147" spans="1:7" ht="27.75" customHeight="1" x14ac:dyDescent="0.2">
      <c r="A147" s="163" t="s">
        <v>678</v>
      </c>
      <c r="B147" s="41"/>
      <c r="C147" s="162" t="s">
        <v>617</v>
      </c>
      <c r="D147" s="181"/>
      <c r="E147" s="180">
        <v>0</v>
      </c>
      <c r="F147" s="218"/>
      <c r="G147" s="244">
        <v>5</v>
      </c>
    </row>
    <row r="148" spans="1:7" ht="27.75" customHeight="1" x14ac:dyDescent="0.2">
      <c r="A148" s="163" t="s">
        <v>536</v>
      </c>
      <c r="B148" s="41"/>
      <c r="C148" s="162">
        <v>0</v>
      </c>
      <c r="D148" s="181"/>
      <c r="E148" s="180">
        <v>0</v>
      </c>
      <c r="F148" s="218"/>
      <c r="G148" s="244">
        <v>5</v>
      </c>
    </row>
    <row r="149" spans="1:7" ht="27.75" customHeight="1" x14ac:dyDescent="0.2">
      <c r="A149" s="163" t="s">
        <v>537</v>
      </c>
      <c r="B149" s="41"/>
      <c r="C149" s="162">
        <v>0</v>
      </c>
      <c r="D149" s="181"/>
      <c r="E149" s="180">
        <v>0</v>
      </c>
      <c r="F149" s="218"/>
      <c r="G149" s="244">
        <v>5</v>
      </c>
    </row>
    <row r="150" spans="1:7" ht="27.75" customHeight="1" x14ac:dyDescent="0.2">
      <c r="A150" s="163" t="s">
        <v>538</v>
      </c>
      <c r="B150" s="41"/>
      <c r="C150" s="162">
        <v>0</v>
      </c>
      <c r="D150" s="181"/>
      <c r="E150" s="180">
        <v>0</v>
      </c>
      <c r="F150" s="218"/>
      <c r="G150" s="244">
        <v>5</v>
      </c>
    </row>
    <row r="151" spans="1:7" ht="27.75" customHeight="1" x14ac:dyDescent="0.2">
      <c r="A151" s="163" t="s">
        <v>539</v>
      </c>
      <c r="B151" s="41"/>
      <c r="C151" s="162">
        <v>0</v>
      </c>
      <c r="D151" s="181"/>
      <c r="E151" s="180">
        <v>0</v>
      </c>
      <c r="F151" s="218"/>
      <c r="G151" s="244">
        <v>5</v>
      </c>
    </row>
    <row r="152" spans="1:7" ht="27.75" customHeight="1" x14ac:dyDescent="0.2">
      <c r="A152" s="163" t="s">
        <v>540</v>
      </c>
      <c r="B152" s="41"/>
      <c r="C152" s="162">
        <v>0</v>
      </c>
      <c r="D152" s="181"/>
      <c r="E152" s="180">
        <v>0</v>
      </c>
      <c r="F152" s="218"/>
      <c r="G152" s="244">
        <v>5</v>
      </c>
    </row>
    <row r="153" spans="1:7" ht="27.75" customHeight="1" x14ac:dyDescent="0.2">
      <c r="A153" s="163" t="s">
        <v>541</v>
      </c>
      <c r="B153" s="41"/>
      <c r="C153" s="162">
        <v>0</v>
      </c>
      <c r="D153" s="181"/>
      <c r="E153" s="180">
        <v>0</v>
      </c>
      <c r="F153" s="218"/>
      <c r="G153" s="244">
        <v>5</v>
      </c>
    </row>
    <row r="154" spans="1:7" ht="27.75" customHeight="1" x14ac:dyDescent="0.2">
      <c r="A154" s="163" t="s">
        <v>542</v>
      </c>
      <c r="B154" s="41"/>
      <c r="C154" s="162">
        <v>0</v>
      </c>
      <c r="D154" s="181"/>
      <c r="E154" s="180">
        <v>0</v>
      </c>
      <c r="F154" s="218"/>
      <c r="G154" s="244">
        <v>5</v>
      </c>
    </row>
    <row r="155" spans="1:7" ht="27.75" customHeight="1" x14ac:dyDescent="0.2">
      <c r="A155" s="163" t="s">
        <v>543</v>
      </c>
      <c r="B155" s="41"/>
      <c r="C155" s="162">
        <v>0</v>
      </c>
      <c r="D155" s="181"/>
      <c r="E155" s="180">
        <v>0</v>
      </c>
      <c r="F155" s="218"/>
      <c r="G155" s="244">
        <v>5</v>
      </c>
    </row>
    <row r="156" spans="1:7" ht="27.75" customHeight="1" x14ac:dyDescent="0.2">
      <c r="A156" s="163" t="s">
        <v>544</v>
      </c>
      <c r="B156" s="41"/>
      <c r="C156" s="162">
        <v>0</v>
      </c>
      <c r="D156" s="181"/>
      <c r="E156" s="180">
        <v>0</v>
      </c>
      <c r="F156" s="218"/>
      <c r="G156" s="244">
        <v>5</v>
      </c>
    </row>
    <row r="157" spans="1:7" ht="27.75" customHeight="1" x14ac:dyDescent="0.2">
      <c r="A157" s="163" t="s">
        <v>545</v>
      </c>
      <c r="B157" s="41"/>
      <c r="C157" s="162">
        <v>0</v>
      </c>
      <c r="D157" s="181"/>
      <c r="E157" s="180">
        <v>0</v>
      </c>
      <c r="F157" s="218"/>
      <c r="G157" s="244">
        <v>5</v>
      </c>
    </row>
    <row r="158" spans="1:7" ht="27.75" customHeight="1" x14ac:dyDescent="0.2">
      <c r="A158" s="163" t="s">
        <v>546</v>
      </c>
      <c r="B158" s="41"/>
      <c r="C158" s="162">
        <v>0</v>
      </c>
      <c r="D158" s="181"/>
      <c r="E158" s="180">
        <v>0</v>
      </c>
      <c r="F158" s="218"/>
      <c r="G158" s="244">
        <v>5</v>
      </c>
    </row>
    <row r="159" spans="1:7" ht="27.75" customHeight="1" x14ac:dyDescent="0.2">
      <c r="A159" s="163" t="s">
        <v>547</v>
      </c>
      <c r="B159" s="41"/>
      <c r="C159" s="162">
        <v>0</v>
      </c>
      <c r="D159" s="181"/>
      <c r="E159" s="180">
        <v>0</v>
      </c>
      <c r="F159" s="218"/>
      <c r="G159" s="244">
        <v>5</v>
      </c>
    </row>
    <row r="160" spans="1:7" ht="27.75" customHeight="1" x14ac:dyDescent="0.2">
      <c r="A160" s="163" t="s">
        <v>548</v>
      </c>
      <c r="B160" s="41"/>
      <c r="C160" s="162">
        <v>0</v>
      </c>
      <c r="D160" s="181"/>
      <c r="E160" s="180">
        <v>0</v>
      </c>
      <c r="F160" s="218"/>
      <c r="G160" s="244">
        <v>5</v>
      </c>
    </row>
    <row r="161" spans="1:7" ht="27.75" customHeight="1" x14ac:dyDescent="0.2">
      <c r="A161" s="163" t="s">
        <v>549</v>
      </c>
      <c r="B161" s="41"/>
      <c r="C161" s="162">
        <v>0</v>
      </c>
      <c r="D161" s="181"/>
      <c r="E161" s="180">
        <v>0</v>
      </c>
      <c r="F161" s="218"/>
      <c r="G161" s="244">
        <v>5</v>
      </c>
    </row>
    <row r="162" spans="1:7" ht="27.75" customHeight="1" x14ac:dyDescent="0.2">
      <c r="A162" s="163" t="s">
        <v>550</v>
      </c>
      <c r="B162" s="41"/>
      <c r="C162" s="162">
        <v>0</v>
      </c>
      <c r="D162" s="181"/>
      <c r="E162" s="180">
        <v>0</v>
      </c>
      <c r="F162" s="218"/>
      <c r="G162" s="244">
        <v>5</v>
      </c>
    </row>
    <row r="163" spans="1:7" ht="27.75" customHeight="1" x14ac:dyDescent="0.2">
      <c r="A163" s="2" t="s">
        <v>725</v>
      </c>
      <c r="B163" s="2"/>
      <c r="C163" s="3"/>
      <c r="F163" s="218"/>
      <c r="G163" s="244">
        <v>5</v>
      </c>
    </row>
    <row r="164" spans="1:7" ht="27.75" customHeight="1" x14ac:dyDescent="0.2">
      <c r="A164" s="2" t="s">
        <v>726</v>
      </c>
      <c r="B164" s="2"/>
      <c r="C164" s="3"/>
      <c r="F164" s="218"/>
      <c r="G164" s="244">
        <v>5</v>
      </c>
    </row>
    <row r="165" spans="1:7" ht="27.75" customHeight="1" x14ac:dyDescent="0.2">
      <c r="F165" s="218"/>
      <c r="G165" s="244"/>
    </row>
  </sheetData>
  <autoFilter ref="A4:G164" xr:uid="{00000000-0001-0000-0900-000000000000}"/>
  <mergeCells count="2">
    <mergeCell ref="A2:E2"/>
    <mergeCell ref="B1:C1"/>
  </mergeCells>
  <hyperlinks>
    <hyperlink ref="A1" location="Overview!A1" display="Back to Overview" xr:uid="{00000000-0004-0000-0900-000000000000}"/>
  </hyperlinks>
  <pageMargins left="0.39370078740157483" right="0.39370078740157483" top="0.9055118110236221" bottom="0.74803149606299213" header="0.51181102362204722" footer="0.51181102362204722"/>
  <pageSetup paperSize="9" scale="79" fitToHeight="10" orientation="portrait" r:id="rId1"/>
  <headerFooter scaleWithDoc="0">
    <oddHeader>&amp;L&amp;"Arial,Bold"
&amp;"Arial,Regular"Annex 7&amp;"Arial,Bold" &amp;"Arial,Regular"- Schedule of Charges to recover Excess Supplier of Last Resort pass-through costs</oddHeader>
    <oddFooter>&amp;R&amp;P of &amp;N&amp;C&amp;1#&amp;"Calibri"&amp;12&amp;K008000Internal Use</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tabColor theme="1" tint="0.499984740745262"/>
    <pageSetUpPr fitToPage="1"/>
  </sheetPr>
  <dimension ref="A1:K463"/>
  <sheetViews>
    <sheetView topLeftCell="A370" zoomScale="85" zoomScaleNormal="85" zoomScaleSheetLayoutView="100" workbookViewId="0">
      <selection activeCell="I380" sqref="I380"/>
    </sheetView>
  </sheetViews>
  <sheetFormatPr defaultColWidth="9.140625" defaultRowHeight="27.75" customHeight="1" x14ac:dyDescent="0.2"/>
  <cols>
    <col min="1" max="1" width="29.85546875" style="2" customWidth="1"/>
    <col min="2" max="2" width="48.5703125" style="2" customWidth="1"/>
    <col min="3" max="3" width="35.140625" style="3" customWidth="1"/>
    <col min="4" max="4" width="23.7109375" style="3" customWidth="1"/>
    <col min="5" max="5" width="15.5703125" style="2" customWidth="1"/>
    <col min="6" max="8" width="9.140625" style="2"/>
    <col min="9" max="9" width="12.28515625" style="2" bestFit="1" customWidth="1"/>
    <col min="10" max="16384" width="9.140625" style="2"/>
  </cols>
  <sheetData>
    <row r="1" spans="1:11" ht="27.75" customHeight="1" x14ac:dyDescent="0.2">
      <c r="A1" s="15" t="s">
        <v>25</v>
      </c>
      <c r="B1" s="3"/>
      <c r="C1" s="2"/>
      <c r="E1" s="10"/>
      <c r="F1" s="4"/>
      <c r="G1" s="4"/>
    </row>
    <row r="2" spans="1:11" s="11" customFormat="1" ht="22.5" customHeight="1" x14ac:dyDescent="0.2">
      <c r="A2" s="274" t="str">
        <f>Overview!B4&amp; " - Effective from "&amp;Overview!D4&amp;" - "&amp;Overview!E4&amp;" Nodal/Zonal charges"</f>
        <v>SP Manweb - Effective from 1 April 2027 - Final Nodal/Zonal charges</v>
      </c>
      <c r="B2" s="275"/>
      <c r="C2" s="275"/>
      <c r="D2" s="276"/>
      <c r="I2" s="2"/>
      <c r="J2" s="2"/>
      <c r="K2" s="2"/>
    </row>
    <row r="3" spans="1:11" ht="60.75" customHeight="1" x14ac:dyDescent="0.2">
      <c r="A3" s="22" t="s">
        <v>76</v>
      </c>
      <c r="B3" s="22" t="s">
        <v>0</v>
      </c>
      <c r="C3" s="22" t="s">
        <v>59</v>
      </c>
      <c r="D3" s="22" t="s">
        <v>60</v>
      </c>
      <c r="I3" s="11"/>
      <c r="J3" s="11"/>
      <c r="K3" s="11"/>
    </row>
    <row r="4" spans="1:11" ht="21.75" customHeight="1" x14ac:dyDescent="0.2">
      <c r="A4" s="7" t="s">
        <v>1389</v>
      </c>
      <c r="B4" s="8">
        <v>1</v>
      </c>
      <c r="C4" s="8"/>
      <c r="D4" s="196">
        <v>0</v>
      </c>
    </row>
    <row r="5" spans="1:11" ht="21.75" customHeight="1" x14ac:dyDescent="0.2">
      <c r="A5" s="7" t="s">
        <v>1390</v>
      </c>
      <c r="B5" s="8">
        <v>1</v>
      </c>
      <c r="C5" s="8"/>
      <c r="D5" s="196">
        <v>0</v>
      </c>
    </row>
    <row r="6" spans="1:11" ht="21.75" customHeight="1" x14ac:dyDescent="0.2">
      <c r="A6" s="7" t="s">
        <v>1391</v>
      </c>
      <c r="B6" s="8">
        <v>1</v>
      </c>
      <c r="C6" s="8"/>
      <c r="D6" s="196">
        <v>0</v>
      </c>
    </row>
    <row r="7" spans="1:11" ht="21.75" customHeight="1" x14ac:dyDescent="0.2">
      <c r="A7" s="7" t="s">
        <v>1392</v>
      </c>
      <c r="B7" s="8">
        <v>1</v>
      </c>
      <c r="C7" s="8"/>
      <c r="D7" s="196">
        <v>0</v>
      </c>
    </row>
    <row r="8" spans="1:11" ht="21.75" customHeight="1" x14ac:dyDescent="0.2">
      <c r="A8" s="7" t="s">
        <v>775</v>
      </c>
      <c r="B8" s="8">
        <v>1</v>
      </c>
      <c r="C8" s="8"/>
      <c r="D8" s="196">
        <v>0</v>
      </c>
    </row>
    <row r="9" spans="1:11" ht="21.75" customHeight="1" x14ac:dyDescent="0.2">
      <c r="A9" s="7" t="s">
        <v>1393</v>
      </c>
      <c r="B9" s="8">
        <v>1</v>
      </c>
      <c r="C9" s="8"/>
      <c r="D9" s="196">
        <v>0</v>
      </c>
    </row>
    <row r="10" spans="1:11" ht="21.75" customHeight="1" x14ac:dyDescent="0.2">
      <c r="A10" s="7" t="s">
        <v>1394</v>
      </c>
      <c r="B10" s="8">
        <v>1</v>
      </c>
      <c r="C10" s="8"/>
      <c r="D10" s="196">
        <v>0</v>
      </c>
    </row>
    <row r="11" spans="1:11" ht="21.75" customHeight="1" x14ac:dyDescent="0.2">
      <c r="A11" s="7" t="s">
        <v>1395</v>
      </c>
      <c r="B11" s="8">
        <v>1</v>
      </c>
      <c r="C11" s="8"/>
      <c r="D11" s="196">
        <v>0</v>
      </c>
    </row>
    <row r="12" spans="1:11" ht="21.75" customHeight="1" x14ac:dyDescent="0.2">
      <c r="A12" s="7" t="s">
        <v>1396</v>
      </c>
      <c r="B12" s="8">
        <v>1</v>
      </c>
      <c r="C12" s="8"/>
      <c r="D12" s="196">
        <v>0</v>
      </c>
    </row>
    <row r="13" spans="1:11" ht="21.75" customHeight="1" x14ac:dyDescent="0.2">
      <c r="A13" s="7" t="s">
        <v>1397</v>
      </c>
      <c r="B13" s="8">
        <v>1</v>
      </c>
      <c r="C13" s="8"/>
      <c r="D13" s="196">
        <v>0</v>
      </c>
    </row>
    <row r="14" spans="1:11" ht="21.75" customHeight="1" x14ac:dyDescent="0.2">
      <c r="A14" s="7" t="s">
        <v>1398</v>
      </c>
      <c r="B14" s="8">
        <v>1</v>
      </c>
      <c r="C14" s="8"/>
      <c r="D14" s="196">
        <v>0</v>
      </c>
    </row>
    <row r="15" spans="1:11" ht="21.75" customHeight="1" x14ac:dyDescent="0.2">
      <c r="A15" s="7" t="s">
        <v>1399</v>
      </c>
      <c r="B15" s="8">
        <v>1</v>
      </c>
      <c r="C15" s="8"/>
      <c r="D15" s="196">
        <v>0</v>
      </c>
    </row>
    <row r="16" spans="1:11" ht="21.75" customHeight="1" x14ac:dyDescent="0.2">
      <c r="A16" s="7" t="s">
        <v>1400</v>
      </c>
      <c r="B16" s="8">
        <v>1</v>
      </c>
      <c r="C16" s="8"/>
      <c r="D16" s="196">
        <v>0</v>
      </c>
    </row>
    <row r="17" spans="1:4" ht="21.75" customHeight="1" x14ac:dyDescent="0.2">
      <c r="A17" s="7" t="s">
        <v>1401</v>
      </c>
      <c r="B17" s="8">
        <v>1</v>
      </c>
      <c r="C17" s="8"/>
      <c r="D17" s="196">
        <v>0</v>
      </c>
    </row>
    <row r="18" spans="1:4" ht="21.75" customHeight="1" x14ac:dyDescent="0.2">
      <c r="A18" s="7" t="s">
        <v>1402</v>
      </c>
      <c r="B18" s="8">
        <v>1</v>
      </c>
      <c r="C18" s="8"/>
      <c r="D18" s="196">
        <v>0</v>
      </c>
    </row>
    <row r="19" spans="1:4" ht="21.75" customHeight="1" x14ac:dyDescent="0.2">
      <c r="A19" s="7" t="s">
        <v>1403</v>
      </c>
      <c r="B19" s="8">
        <v>1</v>
      </c>
      <c r="C19" s="8"/>
      <c r="D19" s="196">
        <v>0</v>
      </c>
    </row>
    <row r="20" spans="1:4" ht="21.75" customHeight="1" x14ac:dyDescent="0.2">
      <c r="A20" s="7" t="s">
        <v>1404</v>
      </c>
      <c r="B20" s="8">
        <v>2</v>
      </c>
      <c r="C20" s="8" t="s">
        <v>1389</v>
      </c>
      <c r="D20" s="196">
        <v>0</v>
      </c>
    </row>
    <row r="21" spans="1:4" ht="21.75" customHeight="1" x14ac:dyDescent="0.2">
      <c r="A21" s="7" t="s">
        <v>1405</v>
      </c>
      <c r="B21" s="8">
        <v>2</v>
      </c>
      <c r="C21" s="8" t="s">
        <v>1389</v>
      </c>
      <c r="D21" s="196">
        <v>0</v>
      </c>
    </row>
    <row r="22" spans="1:4" ht="21.75" customHeight="1" x14ac:dyDescent="0.2">
      <c r="A22" s="7" t="s">
        <v>1406</v>
      </c>
      <c r="B22" s="8">
        <v>2</v>
      </c>
      <c r="C22" s="8" t="s">
        <v>1390</v>
      </c>
      <c r="D22" s="196">
        <v>0</v>
      </c>
    </row>
    <row r="23" spans="1:4" ht="21.75" customHeight="1" x14ac:dyDescent="0.2">
      <c r="A23" s="7" t="s">
        <v>1407</v>
      </c>
      <c r="B23" s="8">
        <v>2</v>
      </c>
      <c r="C23" s="8" t="s">
        <v>1390</v>
      </c>
      <c r="D23" s="196">
        <v>0</v>
      </c>
    </row>
    <row r="24" spans="1:4" ht="21.75" customHeight="1" x14ac:dyDescent="0.2">
      <c r="A24" s="7" t="s">
        <v>1408</v>
      </c>
      <c r="B24" s="8">
        <v>2</v>
      </c>
      <c r="C24" s="8" t="s">
        <v>1390</v>
      </c>
      <c r="D24" s="196">
        <v>1.5264669902551999</v>
      </c>
    </row>
    <row r="25" spans="1:4" ht="21.75" customHeight="1" x14ac:dyDescent="0.2">
      <c r="A25" s="7" t="s">
        <v>1409</v>
      </c>
      <c r="B25" s="8">
        <v>2</v>
      </c>
      <c r="C25" s="8" t="s">
        <v>1390</v>
      </c>
      <c r="D25" s="196">
        <v>9.7789740004029504</v>
      </c>
    </row>
    <row r="26" spans="1:4" ht="21.75" customHeight="1" x14ac:dyDescent="0.2">
      <c r="A26" s="7" t="s">
        <v>1410</v>
      </c>
      <c r="B26" s="8">
        <v>2</v>
      </c>
      <c r="C26" s="8" t="s">
        <v>1390</v>
      </c>
      <c r="D26" s="196">
        <v>0</v>
      </c>
    </row>
    <row r="27" spans="1:4" ht="21.75" customHeight="1" x14ac:dyDescent="0.2">
      <c r="A27" s="7" t="s">
        <v>1411</v>
      </c>
      <c r="B27" s="8">
        <v>2</v>
      </c>
      <c r="C27" s="8" t="s">
        <v>1391</v>
      </c>
      <c r="D27" s="196">
        <v>16.6915754192928</v>
      </c>
    </row>
    <row r="28" spans="1:4" ht="21.75" customHeight="1" x14ac:dyDescent="0.2">
      <c r="A28" s="7" t="s">
        <v>1412</v>
      </c>
      <c r="B28" s="8">
        <v>2</v>
      </c>
      <c r="C28" s="8" t="s">
        <v>1391</v>
      </c>
      <c r="D28" s="196">
        <v>0.76200000000000001</v>
      </c>
    </row>
    <row r="29" spans="1:4" ht="21.75" customHeight="1" x14ac:dyDescent="0.2">
      <c r="A29" s="7" t="s">
        <v>1413</v>
      </c>
      <c r="B29" s="8">
        <v>2</v>
      </c>
      <c r="C29" s="8" t="s">
        <v>1391</v>
      </c>
      <c r="D29" s="196">
        <v>2.80308513975816</v>
      </c>
    </row>
    <row r="30" spans="1:4" ht="21.75" customHeight="1" x14ac:dyDescent="0.2">
      <c r="A30" s="7" t="s">
        <v>1414</v>
      </c>
      <c r="B30" s="8">
        <v>2</v>
      </c>
      <c r="C30" s="8" t="s">
        <v>1391</v>
      </c>
      <c r="D30" s="196">
        <v>0</v>
      </c>
    </row>
    <row r="31" spans="1:4" ht="21.75" customHeight="1" x14ac:dyDescent="0.2">
      <c r="A31" s="7" t="s">
        <v>1415</v>
      </c>
      <c r="B31" s="8">
        <v>2</v>
      </c>
      <c r="C31" s="8" t="s">
        <v>1392</v>
      </c>
      <c r="D31" s="196">
        <v>0</v>
      </c>
    </row>
    <row r="32" spans="1:4" ht="21.75" customHeight="1" x14ac:dyDescent="0.2">
      <c r="A32" s="7" t="s">
        <v>1416</v>
      </c>
      <c r="B32" s="8">
        <v>2</v>
      </c>
      <c r="C32" s="8" t="s">
        <v>1392</v>
      </c>
      <c r="D32" s="196">
        <v>1.8874943967851201</v>
      </c>
    </row>
    <row r="33" spans="1:4" ht="21.75" customHeight="1" x14ac:dyDescent="0.2">
      <c r="A33" s="7" t="s">
        <v>1417</v>
      </c>
      <c r="B33" s="8">
        <v>2</v>
      </c>
      <c r="C33" s="8" t="s">
        <v>1392</v>
      </c>
      <c r="D33" s="196">
        <v>0.52884534812286699</v>
      </c>
    </row>
    <row r="34" spans="1:4" ht="21.75" customHeight="1" x14ac:dyDescent="0.2">
      <c r="A34" s="7" t="s">
        <v>1418</v>
      </c>
      <c r="B34" s="8">
        <v>2</v>
      </c>
      <c r="C34" s="8" t="s">
        <v>1392</v>
      </c>
      <c r="D34" s="196">
        <v>1.30090919438856</v>
      </c>
    </row>
    <row r="35" spans="1:4" ht="21.75" customHeight="1" x14ac:dyDescent="0.2">
      <c r="A35" s="7" t="s">
        <v>1419</v>
      </c>
      <c r="B35" s="8">
        <v>2</v>
      </c>
      <c r="C35" s="8" t="s">
        <v>1392</v>
      </c>
      <c r="D35" s="196">
        <v>0</v>
      </c>
    </row>
    <row r="36" spans="1:4" ht="21.75" customHeight="1" x14ac:dyDescent="0.2">
      <c r="A36" s="7" t="s">
        <v>1420</v>
      </c>
      <c r="B36" s="8">
        <v>2</v>
      </c>
      <c r="C36" s="8" t="s">
        <v>1392</v>
      </c>
      <c r="D36" s="196">
        <v>0</v>
      </c>
    </row>
    <row r="37" spans="1:4" ht="21.75" customHeight="1" x14ac:dyDescent="0.2">
      <c r="A37" s="7" t="s">
        <v>1421</v>
      </c>
      <c r="B37" s="8">
        <v>2</v>
      </c>
      <c r="C37" s="8" t="s">
        <v>1392</v>
      </c>
      <c r="D37" s="196">
        <v>0</v>
      </c>
    </row>
    <row r="38" spans="1:4" ht="21.75" customHeight="1" x14ac:dyDescent="0.2">
      <c r="A38" s="7" t="s">
        <v>1422</v>
      </c>
      <c r="B38" s="8">
        <v>2</v>
      </c>
      <c r="C38" s="8" t="s">
        <v>1393</v>
      </c>
      <c r="D38" s="196">
        <v>0</v>
      </c>
    </row>
    <row r="39" spans="1:4" ht="21.75" customHeight="1" x14ac:dyDescent="0.2">
      <c r="A39" s="7" t="s">
        <v>1423</v>
      </c>
      <c r="B39" s="8">
        <v>2</v>
      </c>
      <c r="C39" s="8" t="s">
        <v>1393</v>
      </c>
      <c r="D39" s="196">
        <v>0</v>
      </c>
    </row>
    <row r="40" spans="1:4" ht="21.75" customHeight="1" x14ac:dyDescent="0.2">
      <c r="A40" s="7" t="s">
        <v>1424</v>
      </c>
      <c r="B40" s="8">
        <v>2</v>
      </c>
      <c r="C40" s="8" t="s">
        <v>1393</v>
      </c>
      <c r="D40" s="196">
        <v>0</v>
      </c>
    </row>
    <row r="41" spans="1:4" ht="21.75" customHeight="1" x14ac:dyDescent="0.2">
      <c r="A41" s="7" t="s">
        <v>1425</v>
      </c>
      <c r="B41" s="8">
        <v>2</v>
      </c>
      <c r="C41" s="8" t="s">
        <v>1393</v>
      </c>
      <c r="D41" s="196">
        <v>0.58023978251109998</v>
      </c>
    </row>
    <row r="42" spans="1:4" ht="21.75" customHeight="1" x14ac:dyDescent="0.2">
      <c r="A42" s="7" t="s">
        <v>1426</v>
      </c>
      <c r="B42" s="8">
        <v>2</v>
      </c>
      <c r="C42" s="8" t="s">
        <v>1393</v>
      </c>
      <c r="D42" s="196">
        <v>0</v>
      </c>
    </row>
    <row r="43" spans="1:4" ht="21.75" customHeight="1" x14ac:dyDescent="0.2">
      <c r="A43" s="7" t="s">
        <v>1427</v>
      </c>
      <c r="B43" s="8">
        <v>2</v>
      </c>
      <c r="C43" s="8" t="s">
        <v>1393</v>
      </c>
      <c r="D43" s="196">
        <v>0</v>
      </c>
    </row>
    <row r="44" spans="1:4" ht="21.75" customHeight="1" x14ac:dyDescent="0.2">
      <c r="A44" s="7" t="s">
        <v>1428</v>
      </c>
      <c r="B44" s="8">
        <v>2</v>
      </c>
      <c r="C44" s="8" t="s">
        <v>1393</v>
      </c>
      <c r="D44" s="196">
        <v>0</v>
      </c>
    </row>
    <row r="45" spans="1:4" ht="21.75" customHeight="1" x14ac:dyDescent="0.2">
      <c r="A45" s="7" t="s">
        <v>1429</v>
      </c>
      <c r="B45" s="8">
        <v>2</v>
      </c>
      <c r="C45" s="8" t="s">
        <v>1393</v>
      </c>
      <c r="D45" s="196">
        <v>1.8660000000000001</v>
      </c>
    </row>
    <row r="46" spans="1:4" ht="21.75" customHeight="1" x14ac:dyDescent="0.2">
      <c r="A46" s="7" t="s">
        <v>1130</v>
      </c>
      <c r="B46" s="8">
        <v>2</v>
      </c>
      <c r="C46" s="8" t="s">
        <v>1393</v>
      </c>
      <c r="D46" s="196">
        <v>0</v>
      </c>
    </row>
    <row r="47" spans="1:4" ht="21.75" customHeight="1" x14ac:dyDescent="0.2">
      <c r="A47" s="7" t="s">
        <v>1430</v>
      </c>
      <c r="B47" s="8">
        <v>2</v>
      </c>
      <c r="C47" s="8" t="s">
        <v>1393</v>
      </c>
      <c r="D47" s="196">
        <v>0</v>
      </c>
    </row>
    <row r="48" spans="1:4" ht="21.75" customHeight="1" x14ac:dyDescent="0.2">
      <c r="A48" s="7" t="s">
        <v>1431</v>
      </c>
      <c r="B48" s="8">
        <v>2</v>
      </c>
      <c r="C48" s="8" t="s">
        <v>1393</v>
      </c>
      <c r="D48" s="196">
        <v>0</v>
      </c>
    </row>
    <row r="49" spans="1:4" ht="21.75" customHeight="1" x14ac:dyDescent="0.2">
      <c r="A49" s="7" t="s">
        <v>1432</v>
      </c>
      <c r="B49" s="8">
        <v>2</v>
      </c>
      <c r="C49" s="8" t="s">
        <v>1394</v>
      </c>
      <c r="D49" s="196">
        <v>1.552</v>
      </c>
    </row>
    <row r="50" spans="1:4" ht="21.75" customHeight="1" x14ac:dyDescent="0.2">
      <c r="A50" s="7" t="s">
        <v>1433</v>
      </c>
      <c r="B50" s="8">
        <v>2</v>
      </c>
      <c r="C50" s="8" t="s">
        <v>1394</v>
      </c>
      <c r="D50" s="196">
        <v>0</v>
      </c>
    </row>
    <row r="51" spans="1:4" ht="21.75" customHeight="1" x14ac:dyDescent="0.2">
      <c r="A51" s="7" t="s">
        <v>1434</v>
      </c>
      <c r="B51" s="8">
        <v>2</v>
      </c>
      <c r="C51" s="8" t="s">
        <v>1394</v>
      </c>
      <c r="D51" s="196">
        <v>0</v>
      </c>
    </row>
    <row r="52" spans="1:4" ht="21.75" customHeight="1" x14ac:dyDescent="0.2">
      <c r="A52" s="7" t="s">
        <v>1435</v>
      </c>
      <c r="B52" s="8">
        <v>2</v>
      </c>
      <c r="C52" s="8" t="s">
        <v>1394</v>
      </c>
      <c r="D52" s="196">
        <v>3.62</v>
      </c>
    </row>
    <row r="53" spans="1:4" ht="21.75" customHeight="1" x14ac:dyDescent="0.2">
      <c r="A53" s="7" t="s">
        <v>1436</v>
      </c>
      <c r="B53" s="8">
        <v>2</v>
      </c>
      <c r="C53" s="8" t="s">
        <v>1395</v>
      </c>
      <c r="D53" s="196">
        <v>0.40717282522572401</v>
      </c>
    </row>
    <row r="54" spans="1:4" ht="21.75" customHeight="1" x14ac:dyDescent="0.2">
      <c r="A54" s="7" t="s">
        <v>1437</v>
      </c>
      <c r="B54" s="8">
        <v>2</v>
      </c>
      <c r="C54" s="8" t="s">
        <v>1396</v>
      </c>
      <c r="D54" s="196">
        <v>0</v>
      </c>
    </row>
    <row r="55" spans="1:4" ht="21.75" customHeight="1" x14ac:dyDescent="0.2">
      <c r="A55" s="7" t="s">
        <v>1438</v>
      </c>
      <c r="B55" s="8">
        <v>2</v>
      </c>
      <c r="C55" s="8" t="s">
        <v>1397</v>
      </c>
      <c r="D55" s="196">
        <v>1.1183980919129199</v>
      </c>
    </row>
    <row r="56" spans="1:4" ht="21.75" customHeight="1" x14ac:dyDescent="0.2">
      <c r="A56" s="7" t="s">
        <v>1439</v>
      </c>
      <c r="B56" s="8">
        <v>2</v>
      </c>
      <c r="C56" s="8" t="s">
        <v>1397</v>
      </c>
      <c r="D56" s="196">
        <v>0</v>
      </c>
    </row>
    <row r="57" spans="1:4" ht="21.75" customHeight="1" x14ac:dyDescent="0.2">
      <c r="A57" s="7" t="s">
        <v>1440</v>
      </c>
      <c r="B57" s="8">
        <v>2</v>
      </c>
      <c r="C57" s="8" t="s">
        <v>1397</v>
      </c>
      <c r="D57" s="196">
        <v>0</v>
      </c>
    </row>
    <row r="58" spans="1:4" ht="21.75" customHeight="1" x14ac:dyDescent="0.2">
      <c r="A58" s="7" t="s">
        <v>1441</v>
      </c>
      <c r="B58" s="8">
        <v>2</v>
      </c>
      <c r="C58" s="8" t="s">
        <v>1398</v>
      </c>
      <c r="D58" s="196">
        <v>5.1654016091970298</v>
      </c>
    </row>
    <row r="59" spans="1:4" ht="21.75" customHeight="1" x14ac:dyDescent="0.2">
      <c r="A59" s="7" t="s">
        <v>1442</v>
      </c>
      <c r="B59" s="8">
        <v>2</v>
      </c>
      <c r="C59" s="8" t="s">
        <v>1398</v>
      </c>
      <c r="D59" s="196">
        <v>0</v>
      </c>
    </row>
    <row r="60" spans="1:4" ht="21.75" customHeight="1" x14ac:dyDescent="0.2">
      <c r="A60" s="7" t="s">
        <v>1443</v>
      </c>
      <c r="B60" s="8">
        <v>2</v>
      </c>
      <c r="C60" s="8" t="s">
        <v>1398</v>
      </c>
      <c r="D60" s="196">
        <v>0</v>
      </c>
    </row>
    <row r="61" spans="1:4" ht="21.75" customHeight="1" x14ac:dyDescent="0.2">
      <c r="A61" s="7" t="s">
        <v>1444</v>
      </c>
      <c r="B61" s="8">
        <v>2</v>
      </c>
      <c r="C61" s="8" t="s">
        <v>1398</v>
      </c>
      <c r="D61" s="196">
        <v>5.0777219797753101</v>
      </c>
    </row>
    <row r="62" spans="1:4" ht="21.75" customHeight="1" x14ac:dyDescent="0.2">
      <c r="A62" s="7" t="s">
        <v>1445</v>
      </c>
      <c r="B62" s="8">
        <v>2</v>
      </c>
      <c r="C62" s="8" t="s">
        <v>1398</v>
      </c>
      <c r="D62" s="196">
        <v>2.1576504331640298</v>
      </c>
    </row>
    <row r="63" spans="1:4" ht="21.75" customHeight="1" x14ac:dyDescent="0.2">
      <c r="A63" s="7" t="s">
        <v>1142</v>
      </c>
      <c r="B63" s="8">
        <v>2</v>
      </c>
      <c r="C63" s="8" t="s">
        <v>1398</v>
      </c>
      <c r="D63" s="196">
        <v>0</v>
      </c>
    </row>
    <row r="64" spans="1:4" ht="21.75" customHeight="1" x14ac:dyDescent="0.2">
      <c r="A64" s="7" t="s">
        <v>1446</v>
      </c>
      <c r="B64" s="8">
        <v>2</v>
      </c>
      <c r="C64" s="8" t="s">
        <v>1399</v>
      </c>
      <c r="D64" s="196">
        <v>1.94927162044558</v>
      </c>
    </row>
    <row r="65" spans="1:4" ht="21.75" customHeight="1" x14ac:dyDescent="0.2">
      <c r="A65" s="7" t="s">
        <v>1447</v>
      </c>
      <c r="B65" s="8">
        <v>2</v>
      </c>
      <c r="C65" s="8" t="s">
        <v>1399</v>
      </c>
      <c r="D65" s="196">
        <v>0</v>
      </c>
    </row>
    <row r="66" spans="1:4" ht="21.75" customHeight="1" x14ac:dyDescent="0.2">
      <c r="A66" s="7" t="s">
        <v>1448</v>
      </c>
      <c r="B66" s="8">
        <v>2</v>
      </c>
      <c r="C66" s="8" t="s">
        <v>1399</v>
      </c>
      <c r="D66" s="196">
        <v>0.78317913473335998</v>
      </c>
    </row>
    <row r="67" spans="1:4" ht="21.75" customHeight="1" x14ac:dyDescent="0.2">
      <c r="A67" s="7" t="s">
        <v>1449</v>
      </c>
      <c r="B67" s="8">
        <v>2</v>
      </c>
      <c r="C67" s="8" t="s">
        <v>1399</v>
      </c>
      <c r="D67" s="196">
        <v>0</v>
      </c>
    </row>
    <row r="68" spans="1:4" ht="21.75" customHeight="1" x14ac:dyDescent="0.2">
      <c r="A68" s="7" t="s">
        <v>1450</v>
      </c>
      <c r="B68" s="8">
        <v>2</v>
      </c>
      <c r="C68" s="8" t="s">
        <v>1400</v>
      </c>
      <c r="D68" s="196">
        <v>3.30422131157516</v>
      </c>
    </row>
    <row r="69" spans="1:4" ht="21.75" customHeight="1" x14ac:dyDescent="0.2">
      <c r="A69" s="7" t="s">
        <v>1451</v>
      </c>
      <c r="B69" s="8">
        <v>2</v>
      </c>
      <c r="C69" s="8" t="s">
        <v>1400</v>
      </c>
      <c r="D69" s="196">
        <v>0.34922032304165601</v>
      </c>
    </row>
    <row r="70" spans="1:4" ht="21.75" customHeight="1" x14ac:dyDescent="0.2">
      <c r="A70" s="7" t="s">
        <v>1452</v>
      </c>
      <c r="B70" s="8">
        <v>2</v>
      </c>
      <c r="C70" s="8" t="s">
        <v>1400</v>
      </c>
      <c r="D70" s="196">
        <v>0</v>
      </c>
    </row>
    <row r="71" spans="1:4" ht="21.75" customHeight="1" x14ac:dyDescent="0.2">
      <c r="A71" s="7" t="s">
        <v>1453</v>
      </c>
      <c r="B71" s="8">
        <v>2</v>
      </c>
      <c r="C71" s="8" t="s">
        <v>1400</v>
      </c>
      <c r="D71" s="196">
        <v>2.8187098424771801</v>
      </c>
    </row>
    <row r="72" spans="1:4" ht="21.75" customHeight="1" x14ac:dyDescent="0.2">
      <c r="A72" s="7" t="s">
        <v>1454</v>
      </c>
      <c r="B72" s="8">
        <v>2</v>
      </c>
      <c r="C72" s="8" t="s">
        <v>1401</v>
      </c>
      <c r="D72" s="196">
        <v>0.41700400380336</v>
      </c>
    </row>
    <row r="73" spans="1:4" ht="21.75" customHeight="1" x14ac:dyDescent="0.2">
      <c r="A73" s="7" t="s">
        <v>1455</v>
      </c>
      <c r="B73" s="8">
        <v>2</v>
      </c>
      <c r="C73" s="8" t="s">
        <v>1401</v>
      </c>
      <c r="D73" s="196">
        <v>0</v>
      </c>
    </row>
    <row r="74" spans="1:4" ht="21.75" customHeight="1" x14ac:dyDescent="0.2">
      <c r="A74" s="7" t="s">
        <v>1456</v>
      </c>
      <c r="B74" s="8">
        <v>2</v>
      </c>
      <c r="C74" s="8" t="s">
        <v>1401</v>
      </c>
      <c r="D74" s="196">
        <v>1.00797514076517</v>
      </c>
    </row>
    <row r="75" spans="1:4" ht="21.75" customHeight="1" x14ac:dyDescent="0.2">
      <c r="A75" s="7" t="s">
        <v>1457</v>
      </c>
      <c r="B75" s="8">
        <v>2</v>
      </c>
      <c r="C75" s="8" t="s">
        <v>1401</v>
      </c>
      <c r="D75" s="196">
        <v>0</v>
      </c>
    </row>
    <row r="76" spans="1:4" ht="21.75" customHeight="1" x14ac:dyDescent="0.2">
      <c r="A76" s="7" t="s">
        <v>1458</v>
      </c>
      <c r="B76" s="8">
        <v>2</v>
      </c>
      <c r="C76" s="8" t="s">
        <v>1401</v>
      </c>
      <c r="D76" s="196">
        <v>0</v>
      </c>
    </row>
    <row r="77" spans="1:4" ht="21.75" customHeight="1" x14ac:dyDescent="0.2">
      <c r="A77" s="7" t="s">
        <v>1459</v>
      </c>
      <c r="B77" s="8">
        <v>2</v>
      </c>
      <c r="C77" s="8" t="s">
        <v>1401</v>
      </c>
      <c r="D77" s="196">
        <v>0</v>
      </c>
    </row>
    <row r="78" spans="1:4" ht="21.75" customHeight="1" x14ac:dyDescent="0.2">
      <c r="A78" s="7" t="s">
        <v>1460</v>
      </c>
      <c r="B78" s="8">
        <v>2</v>
      </c>
      <c r="C78" s="8" t="s">
        <v>1402</v>
      </c>
      <c r="D78" s="196">
        <v>2.43039785835074</v>
      </c>
    </row>
    <row r="79" spans="1:4" ht="21.75" customHeight="1" x14ac:dyDescent="0.2">
      <c r="A79" s="7" t="s">
        <v>1461</v>
      </c>
      <c r="B79" s="8">
        <v>2</v>
      </c>
      <c r="C79" s="8" t="s">
        <v>1403</v>
      </c>
      <c r="D79" s="196">
        <v>0</v>
      </c>
    </row>
    <row r="80" spans="1:4" ht="21.75" customHeight="1" x14ac:dyDescent="0.2">
      <c r="A80" s="7" t="s">
        <v>1462</v>
      </c>
      <c r="B80" s="8">
        <v>2</v>
      </c>
      <c r="C80" s="8" t="s">
        <v>1403</v>
      </c>
      <c r="D80" s="196">
        <v>0</v>
      </c>
    </row>
    <row r="81" spans="1:4" ht="21.75" customHeight="1" x14ac:dyDescent="0.2">
      <c r="A81" s="7" t="s">
        <v>776</v>
      </c>
      <c r="B81" s="8">
        <v>3</v>
      </c>
      <c r="C81" s="8" t="s">
        <v>1404</v>
      </c>
      <c r="D81" s="196">
        <v>0</v>
      </c>
    </row>
    <row r="82" spans="1:4" ht="21.75" customHeight="1" x14ac:dyDescent="0.2">
      <c r="A82" s="7" t="s">
        <v>779</v>
      </c>
      <c r="B82" s="8">
        <v>3</v>
      </c>
      <c r="C82" s="8" t="s">
        <v>1404</v>
      </c>
      <c r="D82" s="196">
        <v>0</v>
      </c>
    </row>
    <row r="83" spans="1:4" ht="21.75" customHeight="1" x14ac:dyDescent="0.2">
      <c r="A83" s="7" t="s">
        <v>835</v>
      </c>
      <c r="B83" s="8">
        <v>3</v>
      </c>
      <c r="C83" s="8" t="s">
        <v>1404</v>
      </c>
      <c r="D83" s="196">
        <v>0</v>
      </c>
    </row>
    <row r="84" spans="1:4" ht="21.75" customHeight="1" x14ac:dyDescent="0.2">
      <c r="A84" s="7" t="s">
        <v>924</v>
      </c>
      <c r="B84" s="8">
        <v>3</v>
      </c>
      <c r="C84" s="8" t="s">
        <v>1404</v>
      </c>
      <c r="D84" s="196">
        <v>0</v>
      </c>
    </row>
    <row r="85" spans="1:4" ht="21.75" customHeight="1" x14ac:dyDescent="0.2">
      <c r="A85" s="7" t="s">
        <v>1001</v>
      </c>
      <c r="B85" s="8">
        <v>3</v>
      </c>
      <c r="C85" s="8" t="s">
        <v>1404</v>
      </c>
      <c r="D85" s="196">
        <v>0</v>
      </c>
    </row>
    <row r="86" spans="1:4" ht="21.75" customHeight="1" x14ac:dyDescent="0.2">
      <c r="A86" s="7" t="s">
        <v>1012</v>
      </c>
      <c r="B86" s="8">
        <v>3</v>
      </c>
      <c r="C86" s="8" t="s">
        <v>1404</v>
      </c>
      <c r="D86" s="196">
        <v>3.6917090673411299</v>
      </c>
    </row>
    <row r="87" spans="1:4" ht="21.75" customHeight="1" x14ac:dyDescent="0.2">
      <c r="A87" s="7" t="s">
        <v>1062</v>
      </c>
      <c r="B87" s="8">
        <v>3</v>
      </c>
      <c r="C87" s="8" t="s">
        <v>1404</v>
      </c>
      <c r="D87" s="196">
        <v>0</v>
      </c>
    </row>
    <row r="88" spans="1:4" ht="21.75" customHeight="1" x14ac:dyDescent="0.2">
      <c r="A88" s="7" t="s">
        <v>1080</v>
      </c>
      <c r="B88" s="8">
        <v>3</v>
      </c>
      <c r="C88" s="8" t="s">
        <v>1404</v>
      </c>
      <c r="D88" s="196">
        <v>0</v>
      </c>
    </row>
    <row r="89" spans="1:4" ht="21.75" customHeight="1" x14ac:dyDescent="0.2">
      <c r="A89" s="7" t="s">
        <v>852</v>
      </c>
      <c r="B89" s="8">
        <v>3</v>
      </c>
      <c r="C89" s="8" t="s">
        <v>1406</v>
      </c>
      <c r="D89" s="196">
        <v>0</v>
      </c>
    </row>
    <row r="90" spans="1:4" ht="21.75" customHeight="1" x14ac:dyDescent="0.2">
      <c r="A90" s="7" t="s">
        <v>869</v>
      </c>
      <c r="B90" s="8">
        <v>3</v>
      </c>
      <c r="C90" s="8" t="s">
        <v>1406</v>
      </c>
      <c r="D90" s="196">
        <v>0</v>
      </c>
    </row>
    <row r="91" spans="1:4" ht="21.75" customHeight="1" x14ac:dyDescent="0.2">
      <c r="A91" s="7" t="s">
        <v>902</v>
      </c>
      <c r="B91" s="8">
        <v>3</v>
      </c>
      <c r="C91" s="8" t="s">
        <v>1406</v>
      </c>
      <c r="D91" s="196">
        <v>0</v>
      </c>
    </row>
    <row r="92" spans="1:4" ht="21.75" customHeight="1" x14ac:dyDescent="0.2">
      <c r="A92" s="7" t="s">
        <v>976</v>
      </c>
      <c r="B92" s="8">
        <v>3</v>
      </c>
      <c r="C92" s="8" t="s">
        <v>1406</v>
      </c>
      <c r="D92" s="196">
        <v>0</v>
      </c>
    </row>
    <row r="93" spans="1:4" ht="21.75" customHeight="1" x14ac:dyDescent="0.2">
      <c r="A93" s="7" t="s">
        <v>1009</v>
      </c>
      <c r="B93" s="8">
        <v>3</v>
      </c>
      <c r="C93" s="8" t="s">
        <v>1406</v>
      </c>
      <c r="D93" s="196">
        <v>0</v>
      </c>
    </row>
    <row r="94" spans="1:4" ht="21.75" customHeight="1" x14ac:dyDescent="0.2">
      <c r="A94" s="7" t="s">
        <v>1463</v>
      </c>
      <c r="B94" s="8">
        <v>3</v>
      </c>
      <c r="C94" s="8" t="s">
        <v>1406</v>
      </c>
      <c r="D94" s="196">
        <v>0</v>
      </c>
    </row>
    <row r="95" spans="1:4" ht="21.75" customHeight="1" x14ac:dyDescent="0.2">
      <c r="A95" s="7" t="s">
        <v>795</v>
      </c>
      <c r="B95" s="8">
        <v>3</v>
      </c>
      <c r="C95" s="8" t="s">
        <v>1408</v>
      </c>
      <c r="D95" s="196">
        <v>0</v>
      </c>
    </row>
    <row r="96" spans="1:4" ht="21.75" customHeight="1" x14ac:dyDescent="0.2">
      <c r="A96" s="7" t="s">
        <v>807</v>
      </c>
      <c r="B96" s="8">
        <v>3</v>
      </c>
      <c r="C96" s="8" t="s">
        <v>1408</v>
      </c>
      <c r="D96" s="196">
        <v>0</v>
      </c>
    </row>
    <row r="97" spans="1:4" ht="21.75" customHeight="1" x14ac:dyDescent="0.2">
      <c r="A97" s="7" t="s">
        <v>848</v>
      </c>
      <c r="B97" s="8">
        <v>3</v>
      </c>
      <c r="C97" s="8" t="s">
        <v>1408</v>
      </c>
      <c r="D97" s="196">
        <v>0</v>
      </c>
    </row>
    <row r="98" spans="1:4" ht="21.75" customHeight="1" x14ac:dyDescent="0.2">
      <c r="A98" s="7" t="s">
        <v>861</v>
      </c>
      <c r="B98" s="8">
        <v>3</v>
      </c>
      <c r="C98" s="8" t="s">
        <v>1408</v>
      </c>
      <c r="D98" s="196">
        <v>0</v>
      </c>
    </row>
    <row r="99" spans="1:4" ht="21.75" customHeight="1" x14ac:dyDescent="0.2">
      <c r="A99" s="7" t="s">
        <v>940</v>
      </c>
      <c r="B99" s="8">
        <v>3</v>
      </c>
      <c r="C99" s="8" t="s">
        <v>1408</v>
      </c>
      <c r="D99" s="196">
        <v>1.3664556627056801</v>
      </c>
    </row>
    <row r="100" spans="1:4" ht="21.75" customHeight="1" x14ac:dyDescent="0.2">
      <c r="A100" s="7" t="s">
        <v>814</v>
      </c>
      <c r="B100" s="8">
        <v>3</v>
      </c>
      <c r="C100" s="8" t="s">
        <v>1409</v>
      </c>
      <c r="D100" s="196">
        <v>0</v>
      </c>
    </row>
    <row r="101" spans="1:4" ht="21.75" customHeight="1" x14ac:dyDescent="0.2">
      <c r="A101" s="7" t="s">
        <v>823</v>
      </c>
      <c r="B101" s="8">
        <v>3</v>
      </c>
      <c r="C101" s="8" t="s">
        <v>1409</v>
      </c>
      <c r="D101" s="196">
        <v>0</v>
      </c>
    </row>
    <row r="102" spans="1:4" ht="21.75" customHeight="1" x14ac:dyDescent="0.2">
      <c r="A102" s="7" t="s">
        <v>1464</v>
      </c>
      <c r="B102" s="8">
        <v>3</v>
      </c>
      <c r="C102" s="8" t="s">
        <v>1409</v>
      </c>
      <c r="D102" s="196">
        <v>0</v>
      </c>
    </row>
    <row r="103" spans="1:4" ht="21.75" customHeight="1" x14ac:dyDescent="0.2">
      <c r="A103" s="7" t="s">
        <v>1465</v>
      </c>
      <c r="B103" s="8">
        <v>3</v>
      </c>
      <c r="C103" s="8" t="s">
        <v>1409</v>
      </c>
      <c r="D103" s="196">
        <v>0</v>
      </c>
    </row>
    <row r="104" spans="1:4" ht="21.75" customHeight="1" x14ac:dyDescent="0.2">
      <c r="A104" s="7" t="s">
        <v>916</v>
      </c>
      <c r="B104" s="8">
        <v>3</v>
      </c>
      <c r="C104" s="8" t="s">
        <v>1409</v>
      </c>
      <c r="D104" s="196">
        <v>0</v>
      </c>
    </row>
    <row r="105" spans="1:4" ht="21.75" customHeight="1" x14ac:dyDescent="0.2">
      <c r="A105" s="7" t="s">
        <v>930</v>
      </c>
      <c r="B105" s="8">
        <v>3</v>
      </c>
      <c r="C105" s="8" t="s">
        <v>1409</v>
      </c>
      <c r="D105" s="196">
        <v>0</v>
      </c>
    </row>
    <row r="106" spans="1:4" ht="21.75" customHeight="1" x14ac:dyDescent="0.2">
      <c r="A106" s="7" t="s">
        <v>1019</v>
      </c>
      <c r="B106" s="8">
        <v>3</v>
      </c>
      <c r="C106" s="8" t="s">
        <v>1409</v>
      </c>
      <c r="D106" s="196">
        <v>0</v>
      </c>
    </row>
    <row r="107" spans="1:4" ht="21.75" customHeight="1" x14ac:dyDescent="0.2">
      <c r="A107" s="7" t="s">
        <v>1466</v>
      </c>
      <c r="B107" s="8">
        <v>3</v>
      </c>
      <c r="C107" s="8" t="s">
        <v>1409</v>
      </c>
      <c r="D107" s="196">
        <v>0</v>
      </c>
    </row>
    <row r="108" spans="1:4" ht="21.75" customHeight="1" x14ac:dyDescent="0.2">
      <c r="A108" s="7" t="s">
        <v>1467</v>
      </c>
      <c r="B108" s="8">
        <v>3</v>
      </c>
      <c r="C108" s="8" t="s">
        <v>1410</v>
      </c>
      <c r="D108" s="196">
        <v>0</v>
      </c>
    </row>
    <row r="109" spans="1:4" ht="21.75" customHeight="1" x14ac:dyDescent="0.2">
      <c r="A109" s="7" t="s">
        <v>856</v>
      </c>
      <c r="B109" s="8">
        <v>3</v>
      </c>
      <c r="C109" s="8" t="s">
        <v>1410</v>
      </c>
      <c r="D109" s="196">
        <v>0</v>
      </c>
    </row>
    <row r="110" spans="1:4" ht="21.75" customHeight="1" x14ac:dyDescent="0.2">
      <c r="A110" s="7" t="s">
        <v>917</v>
      </c>
      <c r="B110" s="8">
        <v>3</v>
      </c>
      <c r="C110" s="8" t="s">
        <v>1410</v>
      </c>
      <c r="D110" s="196">
        <v>0</v>
      </c>
    </row>
    <row r="111" spans="1:4" ht="21.75" customHeight="1" x14ac:dyDescent="0.2">
      <c r="A111" s="7" t="s">
        <v>937</v>
      </c>
      <c r="B111" s="8">
        <v>3</v>
      </c>
      <c r="C111" s="8" t="s">
        <v>1410</v>
      </c>
      <c r="D111" s="196">
        <v>0</v>
      </c>
    </row>
    <row r="112" spans="1:4" ht="21.75" customHeight="1" x14ac:dyDescent="0.2">
      <c r="A112" s="7" t="s">
        <v>1032</v>
      </c>
      <c r="B112" s="8">
        <v>3</v>
      </c>
      <c r="C112" s="8" t="s">
        <v>1410</v>
      </c>
      <c r="D112" s="196">
        <v>0</v>
      </c>
    </row>
    <row r="113" spans="1:4" ht="21.75" customHeight="1" x14ac:dyDescent="0.2">
      <c r="A113" s="7" t="s">
        <v>836</v>
      </c>
      <c r="B113" s="8">
        <v>3</v>
      </c>
      <c r="C113" s="8" t="s">
        <v>1412</v>
      </c>
      <c r="D113" s="196">
        <v>0</v>
      </c>
    </row>
    <row r="114" spans="1:4" ht="21.75" customHeight="1" x14ac:dyDescent="0.2">
      <c r="A114" s="7" t="s">
        <v>872</v>
      </c>
      <c r="B114" s="8">
        <v>3</v>
      </c>
      <c r="C114" s="8" t="s">
        <v>1412</v>
      </c>
      <c r="D114" s="196">
        <v>0</v>
      </c>
    </row>
    <row r="115" spans="1:4" ht="21.75" customHeight="1" x14ac:dyDescent="0.2">
      <c r="A115" s="7" t="s">
        <v>1468</v>
      </c>
      <c r="B115" s="8">
        <v>3</v>
      </c>
      <c r="C115" s="8" t="s">
        <v>1412</v>
      </c>
      <c r="D115" s="196">
        <v>0</v>
      </c>
    </row>
    <row r="116" spans="1:4" ht="21.75" customHeight="1" x14ac:dyDescent="0.2">
      <c r="A116" s="7" t="s">
        <v>960</v>
      </c>
      <c r="B116" s="8">
        <v>3</v>
      </c>
      <c r="C116" s="8" t="s">
        <v>1412</v>
      </c>
      <c r="D116" s="196">
        <v>0</v>
      </c>
    </row>
    <row r="117" spans="1:4" ht="21.75" customHeight="1" x14ac:dyDescent="0.2">
      <c r="A117" s="7" t="s">
        <v>1469</v>
      </c>
      <c r="B117" s="8">
        <v>3</v>
      </c>
      <c r="C117" s="8" t="s">
        <v>1412</v>
      </c>
      <c r="D117" s="196">
        <v>0</v>
      </c>
    </row>
    <row r="118" spans="1:4" ht="21.75" customHeight="1" x14ac:dyDescent="0.2">
      <c r="A118" s="7" t="s">
        <v>1470</v>
      </c>
      <c r="B118" s="8">
        <v>3</v>
      </c>
      <c r="C118" s="8" t="s">
        <v>1412</v>
      </c>
      <c r="D118" s="196">
        <v>0</v>
      </c>
    </row>
    <row r="119" spans="1:4" ht="21.75" customHeight="1" x14ac:dyDescent="0.2">
      <c r="A119" s="7" t="s">
        <v>1471</v>
      </c>
      <c r="B119" s="8">
        <v>3</v>
      </c>
      <c r="C119" s="8" t="s">
        <v>1412</v>
      </c>
      <c r="D119" s="196">
        <v>0</v>
      </c>
    </row>
    <row r="120" spans="1:4" ht="21.75" customHeight="1" x14ac:dyDescent="0.2">
      <c r="A120" s="7" t="s">
        <v>798</v>
      </c>
      <c r="B120" s="8">
        <v>3</v>
      </c>
      <c r="C120" s="8" t="s">
        <v>1413</v>
      </c>
      <c r="D120" s="196">
        <v>0</v>
      </c>
    </row>
    <row r="121" spans="1:4" ht="21.75" customHeight="1" x14ac:dyDescent="0.2">
      <c r="A121" s="7" t="s">
        <v>824</v>
      </c>
      <c r="B121" s="8">
        <v>3</v>
      </c>
      <c r="C121" s="8" t="s">
        <v>1413</v>
      </c>
      <c r="D121" s="196">
        <v>0</v>
      </c>
    </row>
    <row r="122" spans="1:4" ht="21.75" customHeight="1" x14ac:dyDescent="0.2">
      <c r="A122" s="7" t="s">
        <v>829</v>
      </c>
      <c r="B122" s="8">
        <v>3</v>
      </c>
      <c r="C122" s="8" t="s">
        <v>1413</v>
      </c>
      <c r="D122" s="196">
        <v>0</v>
      </c>
    </row>
    <row r="123" spans="1:4" ht="21.75" customHeight="1" x14ac:dyDescent="0.2">
      <c r="A123" s="7" t="s">
        <v>844</v>
      </c>
      <c r="B123" s="8">
        <v>3</v>
      </c>
      <c r="C123" s="8" t="s">
        <v>1413</v>
      </c>
      <c r="D123" s="196">
        <v>1.75199957172117</v>
      </c>
    </row>
    <row r="124" spans="1:4" ht="21.75" customHeight="1" x14ac:dyDescent="0.2">
      <c r="A124" s="7" t="s">
        <v>1472</v>
      </c>
      <c r="B124" s="8">
        <v>3</v>
      </c>
      <c r="C124" s="8" t="s">
        <v>1413</v>
      </c>
      <c r="D124" s="196">
        <v>0</v>
      </c>
    </row>
    <row r="125" spans="1:4" ht="21.75" customHeight="1" x14ac:dyDescent="0.2">
      <c r="A125" s="7" t="s">
        <v>908</v>
      </c>
      <c r="B125" s="8">
        <v>3</v>
      </c>
      <c r="C125" s="8" t="s">
        <v>1413</v>
      </c>
      <c r="D125" s="196">
        <v>0</v>
      </c>
    </row>
    <row r="126" spans="1:4" ht="21.75" customHeight="1" x14ac:dyDescent="0.2">
      <c r="A126" s="7" t="s">
        <v>1473</v>
      </c>
      <c r="B126" s="8">
        <v>3</v>
      </c>
      <c r="C126" s="8" t="s">
        <v>1413</v>
      </c>
      <c r="D126" s="196">
        <v>0</v>
      </c>
    </row>
    <row r="127" spans="1:4" ht="21.75" customHeight="1" x14ac:dyDescent="0.2">
      <c r="A127" s="7" t="s">
        <v>943</v>
      </c>
      <c r="B127" s="8">
        <v>3</v>
      </c>
      <c r="C127" s="8" t="s">
        <v>1413</v>
      </c>
      <c r="D127" s="196">
        <v>0</v>
      </c>
    </row>
    <row r="128" spans="1:4" ht="21.75" customHeight="1" x14ac:dyDescent="0.2">
      <c r="A128" s="7" t="s">
        <v>953</v>
      </c>
      <c r="B128" s="8">
        <v>3</v>
      </c>
      <c r="C128" s="8" t="s">
        <v>1413</v>
      </c>
      <c r="D128" s="196">
        <v>0</v>
      </c>
    </row>
    <row r="129" spans="1:4" ht="21.75" customHeight="1" x14ac:dyDescent="0.2">
      <c r="A129" s="7" t="s">
        <v>973</v>
      </c>
      <c r="B129" s="8">
        <v>3</v>
      </c>
      <c r="C129" s="8" t="s">
        <v>1413</v>
      </c>
      <c r="D129" s="196">
        <v>0</v>
      </c>
    </row>
    <row r="130" spans="1:4" ht="21.75" customHeight="1" x14ac:dyDescent="0.2">
      <c r="A130" s="7" t="s">
        <v>1068</v>
      </c>
      <c r="B130" s="8">
        <v>3</v>
      </c>
      <c r="C130" s="8" t="s">
        <v>1413</v>
      </c>
      <c r="D130" s="196">
        <v>0</v>
      </c>
    </row>
    <row r="131" spans="1:4" ht="21.75" customHeight="1" x14ac:dyDescent="0.2">
      <c r="A131" s="7" t="s">
        <v>1076</v>
      </c>
      <c r="B131" s="8">
        <v>3</v>
      </c>
      <c r="C131" s="8" t="s">
        <v>1413</v>
      </c>
      <c r="D131" s="196">
        <v>0</v>
      </c>
    </row>
    <row r="132" spans="1:4" ht="21.75" customHeight="1" x14ac:dyDescent="0.2">
      <c r="A132" s="7" t="s">
        <v>1077</v>
      </c>
      <c r="B132" s="8">
        <v>3</v>
      </c>
      <c r="C132" s="8" t="s">
        <v>1413</v>
      </c>
      <c r="D132" s="196">
        <v>1.9088427605812099</v>
      </c>
    </row>
    <row r="133" spans="1:4" ht="21.75" customHeight="1" x14ac:dyDescent="0.2">
      <c r="A133" s="7" t="s">
        <v>1085</v>
      </c>
      <c r="B133" s="8">
        <v>3</v>
      </c>
      <c r="C133" s="8" t="s">
        <v>1413</v>
      </c>
      <c r="D133" s="196">
        <v>0</v>
      </c>
    </row>
    <row r="134" spans="1:4" ht="21.75" customHeight="1" x14ac:dyDescent="0.2">
      <c r="A134" s="7" t="s">
        <v>1474</v>
      </c>
      <c r="B134" s="8">
        <v>3</v>
      </c>
      <c r="C134" s="8" t="s">
        <v>1413</v>
      </c>
      <c r="D134" s="196">
        <v>0</v>
      </c>
    </row>
    <row r="135" spans="1:4" ht="21.75" customHeight="1" x14ac:dyDescent="0.2">
      <c r="A135" s="7" t="s">
        <v>1475</v>
      </c>
      <c r="B135" s="8">
        <v>3</v>
      </c>
      <c r="C135" s="8" t="s">
        <v>1414</v>
      </c>
      <c r="D135" s="196">
        <v>0</v>
      </c>
    </row>
    <row r="136" spans="1:4" ht="21.75" customHeight="1" x14ac:dyDescent="0.2">
      <c r="A136" s="7" t="s">
        <v>805</v>
      </c>
      <c r="B136" s="8">
        <v>3</v>
      </c>
      <c r="C136" s="8" t="s">
        <v>1416</v>
      </c>
      <c r="D136" s="196">
        <v>0</v>
      </c>
    </row>
    <row r="137" spans="1:4" ht="21.75" customHeight="1" x14ac:dyDescent="0.2">
      <c r="A137" s="7" t="s">
        <v>810</v>
      </c>
      <c r="B137" s="8">
        <v>3</v>
      </c>
      <c r="C137" s="8" t="s">
        <v>1416</v>
      </c>
      <c r="D137" s="196">
        <v>0</v>
      </c>
    </row>
    <row r="138" spans="1:4" ht="21.75" customHeight="1" x14ac:dyDescent="0.2">
      <c r="A138" s="7" t="s">
        <v>819</v>
      </c>
      <c r="B138" s="8">
        <v>3</v>
      </c>
      <c r="C138" s="8" t="s">
        <v>1416</v>
      </c>
      <c r="D138" s="196">
        <v>0</v>
      </c>
    </row>
    <row r="139" spans="1:4" ht="21.75" customHeight="1" x14ac:dyDescent="0.2">
      <c r="A139" s="7" t="s">
        <v>834</v>
      </c>
      <c r="B139" s="8">
        <v>3</v>
      </c>
      <c r="C139" s="8" t="s">
        <v>1416</v>
      </c>
      <c r="D139" s="196">
        <v>0</v>
      </c>
    </row>
    <row r="140" spans="1:4" ht="21.75" customHeight="1" x14ac:dyDescent="0.2">
      <c r="A140" s="7" t="s">
        <v>1476</v>
      </c>
      <c r="B140" s="8">
        <v>3</v>
      </c>
      <c r="C140" s="8" t="s">
        <v>1416</v>
      </c>
      <c r="D140" s="196">
        <v>0</v>
      </c>
    </row>
    <row r="141" spans="1:4" ht="21.75" customHeight="1" x14ac:dyDescent="0.2">
      <c r="A141" s="7" t="s">
        <v>941</v>
      </c>
      <c r="B141" s="8">
        <v>3</v>
      </c>
      <c r="C141" s="8" t="s">
        <v>1416</v>
      </c>
      <c r="D141" s="196">
        <v>0</v>
      </c>
    </row>
    <row r="142" spans="1:4" ht="21.75" customHeight="1" x14ac:dyDescent="0.2">
      <c r="A142" s="7" t="s">
        <v>968</v>
      </c>
      <c r="B142" s="8">
        <v>3</v>
      </c>
      <c r="C142" s="8" t="s">
        <v>1416</v>
      </c>
      <c r="D142" s="196">
        <v>0</v>
      </c>
    </row>
    <row r="143" spans="1:4" ht="21.75" customHeight="1" x14ac:dyDescent="0.2">
      <c r="A143" s="7" t="s">
        <v>1477</v>
      </c>
      <c r="B143" s="8">
        <v>3</v>
      </c>
      <c r="C143" s="8" t="s">
        <v>1416</v>
      </c>
      <c r="D143" s="196">
        <v>0</v>
      </c>
    </row>
    <row r="144" spans="1:4" ht="21.75" customHeight="1" x14ac:dyDescent="0.2">
      <c r="A144" s="7" t="s">
        <v>1478</v>
      </c>
      <c r="B144" s="8">
        <v>3</v>
      </c>
      <c r="C144" s="8" t="s">
        <v>1416</v>
      </c>
      <c r="D144" s="196">
        <v>0</v>
      </c>
    </row>
    <row r="145" spans="1:4" ht="21.75" customHeight="1" x14ac:dyDescent="0.2">
      <c r="A145" s="7" t="s">
        <v>1037</v>
      </c>
      <c r="B145" s="8">
        <v>3</v>
      </c>
      <c r="C145" s="8" t="s">
        <v>1416</v>
      </c>
      <c r="D145" s="196">
        <v>3.5703552941105099</v>
      </c>
    </row>
    <row r="146" spans="1:4" ht="21.75" customHeight="1" x14ac:dyDescent="0.2">
      <c r="A146" s="7" t="s">
        <v>879</v>
      </c>
      <c r="B146" s="8">
        <v>3</v>
      </c>
      <c r="C146" s="8" t="s">
        <v>1417</v>
      </c>
      <c r="D146" s="196">
        <v>0</v>
      </c>
    </row>
    <row r="147" spans="1:4" ht="21.75" customHeight="1" x14ac:dyDescent="0.2">
      <c r="A147" s="7" t="s">
        <v>927</v>
      </c>
      <c r="B147" s="8">
        <v>3</v>
      </c>
      <c r="C147" s="8" t="s">
        <v>1417</v>
      </c>
      <c r="D147" s="196">
        <v>0</v>
      </c>
    </row>
    <row r="148" spans="1:4" ht="21.75" customHeight="1" x14ac:dyDescent="0.2">
      <c r="A148" s="7" t="s">
        <v>955</v>
      </c>
      <c r="B148" s="8">
        <v>3</v>
      </c>
      <c r="C148" s="8" t="s">
        <v>1417</v>
      </c>
      <c r="D148" s="196">
        <v>1.8758732715726401</v>
      </c>
    </row>
    <row r="149" spans="1:4" ht="21.75" customHeight="1" x14ac:dyDescent="0.2">
      <c r="A149" s="7" t="s">
        <v>964</v>
      </c>
      <c r="B149" s="8">
        <v>3</v>
      </c>
      <c r="C149" s="8" t="s">
        <v>1417</v>
      </c>
      <c r="D149" s="196">
        <v>0</v>
      </c>
    </row>
    <row r="150" spans="1:4" ht="21.75" customHeight="1" x14ac:dyDescent="0.2">
      <c r="A150" s="7" t="s">
        <v>972</v>
      </c>
      <c r="B150" s="8">
        <v>3</v>
      </c>
      <c r="C150" s="8" t="s">
        <v>1417</v>
      </c>
      <c r="D150" s="196">
        <v>0</v>
      </c>
    </row>
    <row r="151" spans="1:4" ht="21.75" customHeight="1" x14ac:dyDescent="0.2">
      <c r="A151" s="7" t="s">
        <v>1008</v>
      </c>
      <c r="B151" s="8">
        <v>3</v>
      </c>
      <c r="C151" s="8" t="s">
        <v>1417</v>
      </c>
      <c r="D151" s="196">
        <v>0</v>
      </c>
    </row>
    <row r="152" spans="1:4" ht="21.75" customHeight="1" x14ac:dyDescent="0.2">
      <c r="A152" s="7" t="s">
        <v>1020</v>
      </c>
      <c r="B152" s="8">
        <v>3</v>
      </c>
      <c r="C152" s="8" t="s">
        <v>1417</v>
      </c>
      <c r="D152" s="196">
        <v>0</v>
      </c>
    </row>
    <row r="153" spans="1:4" ht="21.75" customHeight="1" x14ac:dyDescent="0.2">
      <c r="A153" s="7" t="s">
        <v>1479</v>
      </c>
      <c r="B153" s="8">
        <v>3</v>
      </c>
      <c r="C153" s="8" t="s">
        <v>1417</v>
      </c>
      <c r="D153" s="196">
        <v>1.7313632801855301</v>
      </c>
    </row>
    <row r="154" spans="1:4" ht="21.75" customHeight="1" x14ac:dyDescent="0.2">
      <c r="A154" s="7" t="s">
        <v>1480</v>
      </c>
      <c r="B154" s="8">
        <v>3</v>
      </c>
      <c r="C154" s="8" t="s">
        <v>1417</v>
      </c>
      <c r="D154" s="196">
        <v>0</v>
      </c>
    </row>
    <row r="155" spans="1:4" ht="21.75" customHeight="1" x14ac:dyDescent="0.2">
      <c r="A155" s="7" t="s">
        <v>1021</v>
      </c>
      <c r="B155" s="8">
        <v>3</v>
      </c>
      <c r="C155" s="8" t="s">
        <v>1417</v>
      </c>
      <c r="D155" s="196">
        <v>0</v>
      </c>
    </row>
    <row r="156" spans="1:4" ht="21.75" customHeight="1" x14ac:dyDescent="0.2">
      <c r="A156" s="7" t="s">
        <v>1481</v>
      </c>
      <c r="B156" s="8">
        <v>3</v>
      </c>
      <c r="C156" s="8" t="s">
        <v>1417</v>
      </c>
      <c r="D156" s="196">
        <v>0</v>
      </c>
    </row>
    <row r="157" spans="1:4" ht="21.75" customHeight="1" x14ac:dyDescent="0.2">
      <c r="A157" s="7" t="s">
        <v>1053</v>
      </c>
      <c r="B157" s="8">
        <v>3</v>
      </c>
      <c r="C157" s="8" t="s">
        <v>1417</v>
      </c>
      <c r="D157" s="196">
        <v>0</v>
      </c>
    </row>
    <row r="158" spans="1:4" ht="21.75" customHeight="1" x14ac:dyDescent="0.2">
      <c r="A158" s="7" t="s">
        <v>1059</v>
      </c>
      <c r="B158" s="8">
        <v>3</v>
      </c>
      <c r="C158" s="8" t="s">
        <v>1417</v>
      </c>
      <c r="D158" s="196">
        <v>0</v>
      </c>
    </row>
    <row r="159" spans="1:4" ht="21.75" customHeight="1" x14ac:dyDescent="0.2">
      <c r="A159" s="7" t="s">
        <v>1482</v>
      </c>
      <c r="B159" s="8">
        <v>3</v>
      </c>
      <c r="C159" s="8" t="s">
        <v>1417</v>
      </c>
      <c r="D159" s="196">
        <v>0</v>
      </c>
    </row>
    <row r="160" spans="1:4" ht="21.75" customHeight="1" x14ac:dyDescent="0.2">
      <c r="A160" s="7" t="s">
        <v>793</v>
      </c>
      <c r="B160" s="8">
        <v>3</v>
      </c>
      <c r="C160" s="8" t="s">
        <v>1418</v>
      </c>
      <c r="D160" s="196">
        <v>0</v>
      </c>
    </row>
    <row r="161" spans="1:4" ht="21.75" customHeight="1" x14ac:dyDescent="0.2">
      <c r="A161" s="7" t="s">
        <v>865</v>
      </c>
      <c r="B161" s="8">
        <v>3</v>
      </c>
      <c r="C161" s="8" t="s">
        <v>1418</v>
      </c>
      <c r="D161" s="196">
        <v>0</v>
      </c>
    </row>
    <row r="162" spans="1:4" ht="21.75" customHeight="1" x14ac:dyDescent="0.2">
      <c r="A162" s="7" t="s">
        <v>878</v>
      </c>
      <c r="B162" s="8">
        <v>3</v>
      </c>
      <c r="C162" s="8" t="s">
        <v>1418</v>
      </c>
      <c r="D162" s="196">
        <v>0</v>
      </c>
    </row>
    <row r="163" spans="1:4" ht="21.75" customHeight="1" x14ac:dyDescent="0.2">
      <c r="A163" s="7" t="s">
        <v>911</v>
      </c>
      <c r="B163" s="8">
        <v>3</v>
      </c>
      <c r="C163" s="8" t="s">
        <v>1418</v>
      </c>
      <c r="D163" s="196">
        <v>0</v>
      </c>
    </row>
    <row r="164" spans="1:4" ht="21.75" customHeight="1" x14ac:dyDescent="0.2">
      <c r="A164" s="7" t="s">
        <v>934</v>
      </c>
      <c r="B164" s="8">
        <v>3</v>
      </c>
      <c r="C164" s="8" t="s">
        <v>1418</v>
      </c>
      <c r="D164" s="196">
        <v>0</v>
      </c>
    </row>
    <row r="165" spans="1:4" ht="21.75" customHeight="1" x14ac:dyDescent="0.2">
      <c r="A165" s="7" t="s">
        <v>939</v>
      </c>
      <c r="B165" s="8">
        <v>3</v>
      </c>
      <c r="C165" s="8" t="s">
        <v>1418</v>
      </c>
      <c r="D165" s="196">
        <v>0</v>
      </c>
    </row>
    <row r="166" spans="1:4" ht="21.75" customHeight="1" x14ac:dyDescent="0.2">
      <c r="A166" s="7" t="s">
        <v>950</v>
      </c>
      <c r="B166" s="8">
        <v>3</v>
      </c>
      <c r="C166" s="8" t="s">
        <v>1418</v>
      </c>
      <c r="D166" s="196">
        <v>1.98973002697221</v>
      </c>
    </row>
    <row r="167" spans="1:4" ht="21.75" customHeight="1" x14ac:dyDescent="0.2">
      <c r="A167" s="7" t="s">
        <v>1007</v>
      </c>
      <c r="B167" s="8">
        <v>3</v>
      </c>
      <c r="C167" s="8" t="s">
        <v>1418</v>
      </c>
      <c r="D167" s="196">
        <v>0</v>
      </c>
    </row>
    <row r="168" spans="1:4" ht="21.75" customHeight="1" x14ac:dyDescent="0.2">
      <c r="A168" s="7" t="s">
        <v>1028</v>
      </c>
      <c r="B168" s="8">
        <v>3</v>
      </c>
      <c r="C168" s="8" t="s">
        <v>1418</v>
      </c>
      <c r="D168" s="196">
        <v>0</v>
      </c>
    </row>
    <row r="169" spans="1:4" ht="21.75" customHeight="1" x14ac:dyDescent="0.2">
      <c r="A169" s="7" t="s">
        <v>1075</v>
      </c>
      <c r="B169" s="8">
        <v>3</v>
      </c>
      <c r="C169" s="8" t="s">
        <v>1418</v>
      </c>
      <c r="D169" s="196">
        <v>0</v>
      </c>
    </row>
    <row r="170" spans="1:4" ht="21.75" customHeight="1" x14ac:dyDescent="0.2">
      <c r="A170" s="7" t="s">
        <v>1091</v>
      </c>
      <c r="B170" s="8">
        <v>3</v>
      </c>
      <c r="C170" s="8" t="s">
        <v>1418</v>
      </c>
      <c r="D170" s="196">
        <v>0</v>
      </c>
    </row>
    <row r="171" spans="1:4" ht="21.75" customHeight="1" x14ac:dyDescent="0.2">
      <c r="A171" s="7" t="s">
        <v>1483</v>
      </c>
      <c r="B171" s="8">
        <v>3</v>
      </c>
      <c r="C171" s="8" t="s">
        <v>1419</v>
      </c>
      <c r="D171" s="196">
        <v>0</v>
      </c>
    </row>
    <row r="172" spans="1:4" ht="21.75" customHeight="1" x14ac:dyDescent="0.2">
      <c r="A172" s="7" t="s">
        <v>1484</v>
      </c>
      <c r="B172" s="8">
        <v>3</v>
      </c>
      <c r="C172" s="8" t="s">
        <v>1419</v>
      </c>
      <c r="D172" s="196">
        <v>0</v>
      </c>
    </row>
    <row r="173" spans="1:4" ht="21.75" customHeight="1" x14ac:dyDescent="0.2">
      <c r="A173" s="7" t="s">
        <v>892</v>
      </c>
      <c r="B173" s="8">
        <v>3</v>
      </c>
      <c r="C173" s="8" t="s">
        <v>1419</v>
      </c>
      <c r="D173" s="196">
        <v>0</v>
      </c>
    </row>
    <row r="174" spans="1:4" ht="21.75" customHeight="1" x14ac:dyDescent="0.2">
      <c r="A174" s="7" t="s">
        <v>936</v>
      </c>
      <c r="B174" s="8">
        <v>3</v>
      </c>
      <c r="C174" s="8" t="s">
        <v>1419</v>
      </c>
      <c r="D174" s="196">
        <v>0</v>
      </c>
    </row>
    <row r="175" spans="1:4" ht="21.75" customHeight="1" x14ac:dyDescent="0.2">
      <c r="A175" s="7" t="s">
        <v>1011</v>
      </c>
      <c r="B175" s="8">
        <v>3</v>
      </c>
      <c r="C175" s="8" t="s">
        <v>1419</v>
      </c>
      <c r="D175" s="196">
        <v>3.8591808398282401</v>
      </c>
    </row>
    <row r="176" spans="1:4" ht="21.75" customHeight="1" x14ac:dyDescent="0.2">
      <c r="A176" s="7" t="s">
        <v>1485</v>
      </c>
      <c r="B176" s="8">
        <v>3</v>
      </c>
      <c r="C176" s="8" t="s">
        <v>1419</v>
      </c>
      <c r="D176" s="196">
        <v>0</v>
      </c>
    </row>
    <row r="177" spans="1:4" ht="21.75" customHeight="1" x14ac:dyDescent="0.2">
      <c r="A177" s="7" t="s">
        <v>804</v>
      </c>
      <c r="B177" s="8">
        <v>3</v>
      </c>
      <c r="C177" s="8" t="s">
        <v>1422</v>
      </c>
      <c r="D177" s="196">
        <v>0</v>
      </c>
    </row>
    <row r="178" spans="1:4" ht="21.75" customHeight="1" x14ac:dyDescent="0.2">
      <c r="A178" s="7" t="s">
        <v>817</v>
      </c>
      <c r="B178" s="8">
        <v>3</v>
      </c>
      <c r="C178" s="8" t="s">
        <v>1422</v>
      </c>
      <c r="D178" s="196">
        <v>0</v>
      </c>
    </row>
    <row r="179" spans="1:4" ht="21.75" customHeight="1" x14ac:dyDescent="0.2">
      <c r="A179" s="7" t="s">
        <v>859</v>
      </c>
      <c r="B179" s="8">
        <v>3</v>
      </c>
      <c r="C179" s="8" t="s">
        <v>1422</v>
      </c>
      <c r="D179" s="196">
        <v>1.70464717361294</v>
      </c>
    </row>
    <row r="180" spans="1:4" ht="21.75" customHeight="1" x14ac:dyDescent="0.2">
      <c r="A180" s="7" t="s">
        <v>926</v>
      </c>
      <c r="B180" s="8">
        <v>3</v>
      </c>
      <c r="C180" s="8" t="s">
        <v>1422</v>
      </c>
      <c r="D180" s="196">
        <v>0</v>
      </c>
    </row>
    <row r="181" spans="1:4" ht="21.75" customHeight="1" x14ac:dyDescent="0.2">
      <c r="A181" s="7" t="s">
        <v>981</v>
      </c>
      <c r="B181" s="8">
        <v>3</v>
      </c>
      <c r="C181" s="8" t="s">
        <v>1422</v>
      </c>
      <c r="D181" s="196">
        <v>0</v>
      </c>
    </row>
    <row r="182" spans="1:4" ht="21.75" customHeight="1" x14ac:dyDescent="0.2">
      <c r="A182" s="7" t="s">
        <v>1023</v>
      </c>
      <c r="B182" s="8">
        <v>3</v>
      </c>
      <c r="C182" s="8" t="s">
        <v>1422</v>
      </c>
      <c r="D182" s="196">
        <v>0</v>
      </c>
    </row>
    <row r="183" spans="1:4" ht="21.75" customHeight="1" x14ac:dyDescent="0.2">
      <c r="A183" s="7" t="s">
        <v>1043</v>
      </c>
      <c r="B183" s="8">
        <v>3</v>
      </c>
      <c r="C183" s="8" t="s">
        <v>1422</v>
      </c>
      <c r="D183" s="196">
        <v>0</v>
      </c>
    </row>
    <row r="184" spans="1:4" ht="21.75" customHeight="1" x14ac:dyDescent="0.2">
      <c r="A184" s="7" t="s">
        <v>1073</v>
      </c>
      <c r="B184" s="8">
        <v>3</v>
      </c>
      <c r="C184" s="8" t="s">
        <v>1422</v>
      </c>
      <c r="D184" s="196">
        <v>0</v>
      </c>
    </row>
    <row r="185" spans="1:4" ht="21.75" customHeight="1" x14ac:dyDescent="0.2">
      <c r="A185" s="7" t="s">
        <v>1081</v>
      </c>
      <c r="B185" s="8">
        <v>3</v>
      </c>
      <c r="C185" s="8" t="s">
        <v>1422</v>
      </c>
      <c r="D185" s="196">
        <v>0</v>
      </c>
    </row>
    <row r="186" spans="1:4" ht="21.75" customHeight="1" x14ac:dyDescent="0.2">
      <c r="A186" s="7" t="s">
        <v>843</v>
      </c>
      <c r="B186" s="8">
        <v>3</v>
      </c>
      <c r="C186" s="8" t="s">
        <v>1423</v>
      </c>
      <c r="D186" s="196">
        <v>0</v>
      </c>
    </row>
    <row r="187" spans="1:4" ht="21.75" customHeight="1" x14ac:dyDescent="0.2">
      <c r="A187" s="7" t="s">
        <v>866</v>
      </c>
      <c r="B187" s="8">
        <v>3</v>
      </c>
      <c r="C187" s="8" t="s">
        <v>1423</v>
      </c>
      <c r="D187" s="196">
        <v>0</v>
      </c>
    </row>
    <row r="188" spans="1:4" ht="21.75" customHeight="1" x14ac:dyDescent="0.2">
      <c r="A188" s="7" t="s">
        <v>928</v>
      </c>
      <c r="B188" s="8">
        <v>3</v>
      </c>
      <c r="C188" s="8" t="s">
        <v>1423</v>
      </c>
      <c r="D188" s="196">
        <v>0</v>
      </c>
    </row>
    <row r="189" spans="1:4" ht="21.75" customHeight="1" x14ac:dyDescent="0.2">
      <c r="A189" s="7" t="s">
        <v>942</v>
      </c>
      <c r="B189" s="8">
        <v>3</v>
      </c>
      <c r="C189" s="8" t="s">
        <v>1423</v>
      </c>
      <c r="D189" s="196">
        <v>0</v>
      </c>
    </row>
    <row r="190" spans="1:4" ht="21.75" customHeight="1" x14ac:dyDescent="0.2">
      <c r="A190" s="7" t="s">
        <v>957</v>
      </c>
      <c r="B190" s="8">
        <v>3</v>
      </c>
      <c r="C190" s="8" t="s">
        <v>1423</v>
      </c>
      <c r="D190" s="196">
        <v>0</v>
      </c>
    </row>
    <row r="191" spans="1:4" ht="21.75" customHeight="1" x14ac:dyDescent="0.2">
      <c r="A191" s="7" t="s">
        <v>979</v>
      </c>
      <c r="B191" s="8">
        <v>3</v>
      </c>
      <c r="C191" s="8" t="s">
        <v>1423</v>
      </c>
      <c r="D191" s="196">
        <v>0</v>
      </c>
    </row>
    <row r="192" spans="1:4" ht="21.75" customHeight="1" x14ac:dyDescent="0.2">
      <c r="A192" s="7" t="s">
        <v>1034</v>
      </c>
      <c r="B192" s="8">
        <v>3</v>
      </c>
      <c r="C192" s="8" t="s">
        <v>1423</v>
      </c>
      <c r="D192" s="196">
        <v>0</v>
      </c>
    </row>
    <row r="193" spans="1:4" ht="21.75" customHeight="1" x14ac:dyDescent="0.2">
      <c r="A193" s="7" t="s">
        <v>1090</v>
      </c>
      <c r="B193" s="8">
        <v>3</v>
      </c>
      <c r="C193" s="8" t="s">
        <v>1423</v>
      </c>
      <c r="D193" s="196">
        <v>0</v>
      </c>
    </row>
    <row r="194" spans="1:4" ht="21.75" customHeight="1" x14ac:dyDescent="0.2">
      <c r="A194" s="7" t="s">
        <v>786</v>
      </c>
      <c r="B194" s="8">
        <v>3</v>
      </c>
      <c r="C194" s="8" t="s">
        <v>1425</v>
      </c>
      <c r="D194" s="196">
        <v>0</v>
      </c>
    </row>
    <row r="195" spans="1:4" ht="21.75" customHeight="1" x14ac:dyDescent="0.2">
      <c r="A195" s="7" t="s">
        <v>847</v>
      </c>
      <c r="B195" s="8">
        <v>3</v>
      </c>
      <c r="C195" s="8" t="s">
        <v>1425</v>
      </c>
      <c r="D195" s="196">
        <v>0</v>
      </c>
    </row>
    <row r="196" spans="1:4" ht="21.75" customHeight="1" x14ac:dyDescent="0.2">
      <c r="A196" s="7" t="s">
        <v>858</v>
      </c>
      <c r="B196" s="8">
        <v>3</v>
      </c>
      <c r="C196" s="8" t="s">
        <v>1425</v>
      </c>
      <c r="D196" s="196">
        <v>1.78613052709426</v>
      </c>
    </row>
    <row r="197" spans="1:4" ht="21.75" customHeight="1" x14ac:dyDescent="0.2">
      <c r="A197" s="7" t="s">
        <v>887</v>
      </c>
      <c r="B197" s="8">
        <v>3</v>
      </c>
      <c r="C197" s="8" t="s">
        <v>1425</v>
      </c>
      <c r="D197" s="196">
        <v>0</v>
      </c>
    </row>
    <row r="198" spans="1:4" ht="21.75" customHeight="1" x14ac:dyDescent="0.2">
      <c r="A198" s="7" t="s">
        <v>920</v>
      </c>
      <c r="B198" s="8">
        <v>3</v>
      </c>
      <c r="C198" s="8" t="s">
        <v>1425</v>
      </c>
      <c r="D198" s="196">
        <v>0</v>
      </c>
    </row>
    <row r="199" spans="1:4" ht="21.75" customHeight="1" x14ac:dyDescent="0.2">
      <c r="A199" s="7" t="s">
        <v>969</v>
      </c>
      <c r="B199" s="8">
        <v>3</v>
      </c>
      <c r="C199" s="8" t="s">
        <v>1425</v>
      </c>
      <c r="D199" s="196">
        <v>0</v>
      </c>
    </row>
    <row r="200" spans="1:4" ht="21.75" customHeight="1" x14ac:dyDescent="0.2">
      <c r="A200" s="7" t="s">
        <v>818</v>
      </c>
      <c r="B200" s="8">
        <v>3</v>
      </c>
      <c r="C200" s="8" t="s">
        <v>1427</v>
      </c>
      <c r="D200" s="196">
        <v>0</v>
      </c>
    </row>
    <row r="201" spans="1:4" ht="21.75" customHeight="1" x14ac:dyDescent="0.2">
      <c r="A201" s="7" t="s">
        <v>825</v>
      </c>
      <c r="B201" s="8">
        <v>3</v>
      </c>
      <c r="C201" s="8" t="s">
        <v>1427</v>
      </c>
      <c r="D201" s="196">
        <v>0</v>
      </c>
    </row>
    <row r="202" spans="1:4" ht="21.75" customHeight="1" x14ac:dyDescent="0.2">
      <c r="A202" s="7" t="s">
        <v>884</v>
      </c>
      <c r="B202" s="8">
        <v>3</v>
      </c>
      <c r="C202" s="8" t="s">
        <v>1427</v>
      </c>
      <c r="D202" s="196">
        <v>0</v>
      </c>
    </row>
    <row r="203" spans="1:4" ht="21.75" customHeight="1" x14ac:dyDescent="0.2">
      <c r="A203" s="7" t="s">
        <v>888</v>
      </c>
      <c r="B203" s="8">
        <v>3</v>
      </c>
      <c r="C203" s="8" t="s">
        <v>1427</v>
      </c>
      <c r="D203" s="196">
        <v>0</v>
      </c>
    </row>
    <row r="204" spans="1:4" ht="21.75" customHeight="1" x14ac:dyDescent="0.2">
      <c r="A204" s="7" t="s">
        <v>1486</v>
      </c>
      <c r="B204" s="8">
        <v>3</v>
      </c>
      <c r="C204" s="8" t="s">
        <v>1427</v>
      </c>
      <c r="D204" s="196">
        <v>0</v>
      </c>
    </row>
    <row r="205" spans="1:4" ht="21.75" customHeight="1" x14ac:dyDescent="0.2">
      <c r="A205" s="7" t="s">
        <v>966</v>
      </c>
      <c r="B205" s="8">
        <v>3</v>
      </c>
      <c r="C205" s="8" t="s">
        <v>1427</v>
      </c>
      <c r="D205" s="196">
        <v>0</v>
      </c>
    </row>
    <row r="206" spans="1:4" ht="21.75" customHeight="1" x14ac:dyDescent="0.2">
      <c r="A206" s="7" t="s">
        <v>986</v>
      </c>
      <c r="B206" s="8">
        <v>3</v>
      </c>
      <c r="C206" s="8" t="s">
        <v>1427</v>
      </c>
      <c r="D206" s="196">
        <v>0</v>
      </c>
    </row>
    <row r="207" spans="1:4" ht="21.75" customHeight="1" x14ac:dyDescent="0.2">
      <c r="A207" s="7" t="s">
        <v>992</v>
      </c>
      <c r="B207" s="8">
        <v>3</v>
      </c>
      <c r="C207" s="8" t="s">
        <v>1427</v>
      </c>
      <c r="D207" s="196">
        <v>0</v>
      </c>
    </row>
    <row r="208" spans="1:4" ht="21.75" customHeight="1" x14ac:dyDescent="0.2">
      <c r="A208" s="7" t="s">
        <v>1002</v>
      </c>
      <c r="B208" s="8">
        <v>3</v>
      </c>
      <c r="C208" s="8" t="s">
        <v>1427</v>
      </c>
      <c r="D208" s="196">
        <v>0</v>
      </c>
    </row>
    <row r="209" spans="1:4" ht="21.75" customHeight="1" x14ac:dyDescent="0.2">
      <c r="A209" s="7" t="s">
        <v>1030</v>
      </c>
      <c r="B209" s="8">
        <v>3</v>
      </c>
      <c r="C209" s="8" t="s">
        <v>1427</v>
      </c>
      <c r="D209" s="196">
        <v>0</v>
      </c>
    </row>
    <row r="210" spans="1:4" ht="21.75" customHeight="1" x14ac:dyDescent="0.2">
      <c r="A210" s="7" t="s">
        <v>1045</v>
      </c>
      <c r="B210" s="8">
        <v>3</v>
      </c>
      <c r="C210" s="8" t="s">
        <v>1427</v>
      </c>
      <c r="D210" s="196">
        <v>0</v>
      </c>
    </row>
    <row r="211" spans="1:4" ht="21.75" customHeight="1" x14ac:dyDescent="0.2">
      <c r="A211" s="7" t="s">
        <v>1058</v>
      </c>
      <c r="B211" s="8">
        <v>3</v>
      </c>
      <c r="C211" s="8" t="s">
        <v>1427</v>
      </c>
      <c r="D211" s="196">
        <v>0</v>
      </c>
    </row>
    <row r="212" spans="1:4" ht="21.75" customHeight="1" x14ac:dyDescent="0.2">
      <c r="A212" s="7" t="s">
        <v>1063</v>
      </c>
      <c r="B212" s="8">
        <v>3</v>
      </c>
      <c r="C212" s="8" t="s">
        <v>1427</v>
      </c>
      <c r="D212" s="196">
        <v>0</v>
      </c>
    </row>
    <row r="213" spans="1:4" ht="21.75" customHeight="1" x14ac:dyDescent="0.2">
      <c r="A213" s="7" t="s">
        <v>899</v>
      </c>
      <c r="B213" s="8">
        <v>3</v>
      </c>
      <c r="C213" s="8" t="s">
        <v>1428</v>
      </c>
      <c r="D213" s="196">
        <v>0</v>
      </c>
    </row>
    <row r="214" spans="1:4" ht="21.75" customHeight="1" x14ac:dyDescent="0.2">
      <c r="A214" s="7" t="s">
        <v>1035</v>
      </c>
      <c r="B214" s="8">
        <v>3</v>
      </c>
      <c r="C214" s="8" t="s">
        <v>1428</v>
      </c>
      <c r="D214" s="196">
        <v>0</v>
      </c>
    </row>
    <row r="215" spans="1:4" ht="21.75" customHeight="1" x14ac:dyDescent="0.2">
      <c r="A215" s="7" t="s">
        <v>777</v>
      </c>
      <c r="B215" s="8">
        <v>3</v>
      </c>
      <c r="C215" s="8" t="s">
        <v>1429</v>
      </c>
      <c r="D215" s="196">
        <v>3.0823580252128302</v>
      </c>
    </row>
    <row r="216" spans="1:4" ht="21.75" customHeight="1" x14ac:dyDescent="0.2">
      <c r="A216" s="7" t="s">
        <v>1487</v>
      </c>
      <c r="B216" s="8">
        <v>3</v>
      </c>
      <c r="C216" s="8" t="s">
        <v>1429</v>
      </c>
      <c r="D216" s="196">
        <v>0</v>
      </c>
    </row>
    <row r="217" spans="1:4" ht="21.75" customHeight="1" x14ac:dyDescent="0.2">
      <c r="A217" s="7" t="s">
        <v>876</v>
      </c>
      <c r="B217" s="8">
        <v>3</v>
      </c>
      <c r="C217" s="8" t="s">
        <v>1429</v>
      </c>
      <c r="D217" s="196">
        <v>0</v>
      </c>
    </row>
    <row r="218" spans="1:4" ht="21.75" customHeight="1" x14ac:dyDescent="0.2">
      <c r="A218" s="7" t="s">
        <v>1488</v>
      </c>
      <c r="B218" s="8">
        <v>3</v>
      </c>
      <c r="C218" s="8" t="s">
        <v>1429</v>
      </c>
      <c r="D218" s="196">
        <v>0</v>
      </c>
    </row>
    <row r="219" spans="1:4" ht="21.75" customHeight="1" x14ac:dyDescent="0.2">
      <c r="A219" s="7" t="s">
        <v>910</v>
      </c>
      <c r="B219" s="8">
        <v>3</v>
      </c>
      <c r="C219" s="8" t="s">
        <v>1429</v>
      </c>
      <c r="D219" s="196">
        <v>0</v>
      </c>
    </row>
    <row r="220" spans="1:4" ht="21.75" customHeight="1" x14ac:dyDescent="0.2">
      <c r="A220" s="7" t="s">
        <v>915</v>
      </c>
      <c r="B220" s="8">
        <v>3</v>
      </c>
      <c r="C220" s="8" t="s">
        <v>1429</v>
      </c>
      <c r="D220" s="196">
        <v>0</v>
      </c>
    </row>
    <row r="221" spans="1:4" ht="21.75" customHeight="1" x14ac:dyDescent="0.2">
      <c r="A221" s="7" t="s">
        <v>1489</v>
      </c>
      <c r="B221" s="8">
        <v>3</v>
      </c>
      <c r="C221" s="8" t="s">
        <v>1429</v>
      </c>
      <c r="D221" s="196">
        <v>0</v>
      </c>
    </row>
    <row r="222" spans="1:4" ht="21.75" customHeight="1" x14ac:dyDescent="0.2">
      <c r="A222" s="7" t="s">
        <v>959</v>
      </c>
      <c r="B222" s="8">
        <v>3</v>
      </c>
      <c r="C222" s="8" t="s">
        <v>1429</v>
      </c>
      <c r="D222" s="196">
        <v>0</v>
      </c>
    </row>
    <row r="223" spans="1:4" ht="21.75" customHeight="1" x14ac:dyDescent="0.2">
      <c r="A223" s="7" t="s">
        <v>988</v>
      </c>
      <c r="B223" s="8">
        <v>3</v>
      </c>
      <c r="C223" s="8" t="s">
        <v>1429</v>
      </c>
      <c r="D223" s="196">
        <v>0</v>
      </c>
    </row>
    <row r="224" spans="1:4" ht="21.75" customHeight="1" x14ac:dyDescent="0.2">
      <c r="A224" s="7" t="s">
        <v>1003</v>
      </c>
      <c r="B224" s="8">
        <v>3</v>
      </c>
      <c r="C224" s="8" t="s">
        <v>1429</v>
      </c>
      <c r="D224" s="196">
        <v>0</v>
      </c>
    </row>
    <row r="225" spans="1:4" ht="21.75" customHeight="1" x14ac:dyDescent="0.2">
      <c r="A225" s="7" t="s">
        <v>1049</v>
      </c>
      <c r="B225" s="8">
        <v>3</v>
      </c>
      <c r="C225" s="8" t="s">
        <v>1429</v>
      </c>
      <c r="D225" s="196">
        <v>0</v>
      </c>
    </row>
    <row r="226" spans="1:4" ht="21.75" customHeight="1" x14ac:dyDescent="0.2">
      <c r="A226" s="7" t="s">
        <v>1050</v>
      </c>
      <c r="B226" s="8">
        <v>3</v>
      </c>
      <c r="C226" s="8" t="s">
        <v>1429</v>
      </c>
      <c r="D226" s="196">
        <v>0</v>
      </c>
    </row>
    <row r="227" spans="1:4" ht="21.75" customHeight="1" x14ac:dyDescent="0.2">
      <c r="A227" s="7" t="s">
        <v>1061</v>
      </c>
      <c r="B227" s="8">
        <v>3</v>
      </c>
      <c r="C227" s="8" t="s">
        <v>1429</v>
      </c>
      <c r="D227" s="196">
        <v>0</v>
      </c>
    </row>
    <row r="228" spans="1:4" ht="21.75" customHeight="1" x14ac:dyDescent="0.2">
      <c r="A228" s="7" t="s">
        <v>1072</v>
      </c>
      <c r="B228" s="8">
        <v>3</v>
      </c>
      <c r="C228" s="8" t="s">
        <v>1429</v>
      </c>
      <c r="D228" s="196">
        <v>0</v>
      </c>
    </row>
    <row r="229" spans="1:4" ht="21.75" customHeight="1" x14ac:dyDescent="0.2">
      <c r="A229" s="7" t="s">
        <v>1094</v>
      </c>
      <c r="B229" s="8">
        <v>3</v>
      </c>
      <c r="C229" s="8" t="s">
        <v>1429</v>
      </c>
      <c r="D229" s="196">
        <v>0</v>
      </c>
    </row>
    <row r="230" spans="1:4" ht="21.75" customHeight="1" x14ac:dyDescent="0.2">
      <c r="A230" s="7" t="s">
        <v>907</v>
      </c>
      <c r="B230" s="8">
        <v>3</v>
      </c>
      <c r="C230" s="8" t="s">
        <v>1446</v>
      </c>
      <c r="D230" s="196">
        <v>0</v>
      </c>
    </row>
    <row r="231" spans="1:4" ht="21.75" customHeight="1" x14ac:dyDescent="0.2">
      <c r="A231" s="7" t="s">
        <v>780</v>
      </c>
      <c r="B231" s="8">
        <v>3</v>
      </c>
      <c r="C231" s="8" t="s">
        <v>1432</v>
      </c>
      <c r="D231" s="196">
        <v>0</v>
      </c>
    </row>
    <row r="232" spans="1:4" ht="21.75" customHeight="1" x14ac:dyDescent="0.2">
      <c r="A232" s="7" t="s">
        <v>837</v>
      </c>
      <c r="B232" s="8">
        <v>3</v>
      </c>
      <c r="C232" s="8" t="s">
        <v>1432</v>
      </c>
      <c r="D232" s="196">
        <v>0</v>
      </c>
    </row>
    <row r="233" spans="1:4" ht="21.75" customHeight="1" x14ac:dyDescent="0.2">
      <c r="A233" s="7" t="s">
        <v>1490</v>
      </c>
      <c r="B233" s="8">
        <v>3</v>
      </c>
      <c r="C233" s="8" t="s">
        <v>1432</v>
      </c>
      <c r="D233" s="196">
        <v>0</v>
      </c>
    </row>
    <row r="234" spans="1:4" ht="21.75" customHeight="1" x14ac:dyDescent="0.2">
      <c r="A234" s="7" t="s">
        <v>1491</v>
      </c>
      <c r="B234" s="8">
        <v>3</v>
      </c>
      <c r="C234" s="8" t="s">
        <v>1432</v>
      </c>
      <c r="D234" s="196">
        <v>0</v>
      </c>
    </row>
    <row r="235" spans="1:4" ht="21.75" customHeight="1" x14ac:dyDescent="0.2">
      <c r="A235" s="7" t="s">
        <v>1492</v>
      </c>
      <c r="B235" s="8">
        <v>3</v>
      </c>
      <c r="C235" s="8" t="s">
        <v>1432</v>
      </c>
      <c r="D235" s="196">
        <v>0</v>
      </c>
    </row>
    <row r="236" spans="1:4" ht="21.75" customHeight="1" x14ac:dyDescent="0.2">
      <c r="A236" s="7" t="s">
        <v>1493</v>
      </c>
      <c r="B236" s="8">
        <v>3</v>
      </c>
      <c r="C236" s="8" t="s">
        <v>1432</v>
      </c>
      <c r="D236" s="196">
        <v>0</v>
      </c>
    </row>
    <row r="237" spans="1:4" ht="21.75" customHeight="1" x14ac:dyDescent="0.2">
      <c r="A237" s="7" t="s">
        <v>782</v>
      </c>
      <c r="B237" s="8">
        <v>3</v>
      </c>
      <c r="C237" s="8" t="s">
        <v>1435</v>
      </c>
      <c r="D237" s="196">
        <v>0</v>
      </c>
    </row>
    <row r="238" spans="1:4" ht="21.75" customHeight="1" x14ac:dyDescent="0.2">
      <c r="A238" s="7" t="s">
        <v>801</v>
      </c>
      <c r="B238" s="8">
        <v>3</v>
      </c>
      <c r="C238" s="8" t="s">
        <v>1435</v>
      </c>
      <c r="D238" s="196">
        <v>0</v>
      </c>
    </row>
    <row r="239" spans="1:4" ht="21.75" customHeight="1" x14ac:dyDescent="0.2">
      <c r="A239" s="7" t="s">
        <v>1494</v>
      </c>
      <c r="B239" s="8">
        <v>3</v>
      </c>
      <c r="C239" s="8" t="s">
        <v>1435</v>
      </c>
      <c r="D239" s="196">
        <v>0</v>
      </c>
    </row>
    <row r="240" spans="1:4" ht="21.75" customHeight="1" x14ac:dyDescent="0.2">
      <c r="A240" s="7" t="s">
        <v>1495</v>
      </c>
      <c r="B240" s="8">
        <v>3</v>
      </c>
      <c r="C240" s="8" t="s">
        <v>1435</v>
      </c>
      <c r="D240" s="196">
        <v>0</v>
      </c>
    </row>
    <row r="241" spans="1:4" ht="21.75" customHeight="1" x14ac:dyDescent="0.2">
      <c r="A241" s="7" t="s">
        <v>871</v>
      </c>
      <c r="B241" s="8">
        <v>3</v>
      </c>
      <c r="C241" s="8" t="s">
        <v>1435</v>
      </c>
      <c r="D241" s="196">
        <v>0</v>
      </c>
    </row>
    <row r="242" spans="1:4" ht="21.75" customHeight="1" x14ac:dyDescent="0.2">
      <c r="A242" s="7" t="s">
        <v>877</v>
      </c>
      <c r="B242" s="8">
        <v>3</v>
      </c>
      <c r="C242" s="8" t="s">
        <v>1435</v>
      </c>
      <c r="D242" s="196">
        <v>0</v>
      </c>
    </row>
    <row r="243" spans="1:4" ht="21.75" customHeight="1" x14ac:dyDescent="0.2">
      <c r="A243" s="7" t="s">
        <v>890</v>
      </c>
      <c r="B243" s="8">
        <v>3</v>
      </c>
      <c r="C243" s="8" t="s">
        <v>1435</v>
      </c>
      <c r="D243" s="196">
        <v>0</v>
      </c>
    </row>
    <row r="244" spans="1:4" ht="21.75" customHeight="1" x14ac:dyDescent="0.2">
      <c r="A244" s="7" t="s">
        <v>929</v>
      </c>
      <c r="B244" s="8">
        <v>3</v>
      </c>
      <c r="C244" s="8" t="s">
        <v>1435</v>
      </c>
      <c r="D244" s="196">
        <v>0</v>
      </c>
    </row>
    <row r="245" spans="1:4" ht="21.75" customHeight="1" x14ac:dyDescent="0.2">
      <c r="A245" s="7" t="s">
        <v>952</v>
      </c>
      <c r="B245" s="8">
        <v>3</v>
      </c>
      <c r="C245" s="8" t="s">
        <v>1435</v>
      </c>
      <c r="D245" s="196">
        <v>0</v>
      </c>
    </row>
    <row r="246" spans="1:4" ht="21.75" customHeight="1" x14ac:dyDescent="0.2">
      <c r="A246" s="7" t="s">
        <v>975</v>
      </c>
      <c r="B246" s="8">
        <v>3</v>
      </c>
      <c r="C246" s="8" t="s">
        <v>1435</v>
      </c>
      <c r="D246" s="196">
        <v>0</v>
      </c>
    </row>
    <row r="247" spans="1:4" ht="21.75" customHeight="1" x14ac:dyDescent="0.2">
      <c r="A247" s="7" t="s">
        <v>1029</v>
      </c>
      <c r="B247" s="8">
        <v>3</v>
      </c>
      <c r="C247" s="8" t="s">
        <v>1435</v>
      </c>
      <c r="D247" s="196">
        <v>0</v>
      </c>
    </row>
    <row r="248" spans="1:4" ht="21.75" customHeight="1" x14ac:dyDescent="0.2">
      <c r="A248" s="7" t="s">
        <v>1033</v>
      </c>
      <c r="B248" s="8">
        <v>3</v>
      </c>
      <c r="C248" s="8" t="s">
        <v>1435</v>
      </c>
      <c r="D248" s="196">
        <v>0</v>
      </c>
    </row>
    <row r="249" spans="1:4" ht="21.75" customHeight="1" x14ac:dyDescent="0.2">
      <c r="A249" s="7" t="s">
        <v>1055</v>
      </c>
      <c r="B249" s="8">
        <v>3</v>
      </c>
      <c r="C249" s="8" t="s">
        <v>1435</v>
      </c>
      <c r="D249" s="196">
        <v>1.9505607149531501</v>
      </c>
    </row>
    <row r="250" spans="1:4" ht="21.75" customHeight="1" x14ac:dyDescent="0.2">
      <c r="A250" s="7" t="s">
        <v>1496</v>
      </c>
      <c r="B250" s="8">
        <v>3</v>
      </c>
      <c r="C250" s="8" t="s">
        <v>1435</v>
      </c>
      <c r="D250" s="196">
        <v>0</v>
      </c>
    </row>
    <row r="251" spans="1:4" ht="21.75" customHeight="1" x14ac:dyDescent="0.2">
      <c r="A251" s="7" t="s">
        <v>1070</v>
      </c>
      <c r="B251" s="8">
        <v>3</v>
      </c>
      <c r="C251" s="8" t="s">
        <v>1435</v>
      </c>
      <c r="D251" s="196">
        <v>0</v>
      </c>
    </row>
    <row r="252" spans="1:4" ht="21.75" customHeight="1" x14ac:dyDescent="0.2">
      <c r="A252" s="7" t="s">
        <v>1071</v>
      </c>
      <c r="B252" s="8">
        <v>3</v>
      </c>
      <c r="C252" s="8" t="s">
        <v>1435</v>
      </c>
      <c r="D252" s="196">
        <v>0</v>
      </c>
    </row>
    <row r="253" spans="1:4" ht="21.75" customHeight="1" x14ac:dyDescent="0.2">
      <c r="A253" s="7" t="s">
        <v>1074</v>
      </c>
      <c r="B253" s="8">
        <v>3</v>
      </c>
      <c r="C253" s="8" t="s">
        <v>1435</v>
      </c>
      <c r="D253" s="196">
        <v>0</v>
      </c>
    </row>
    <row r="254" spans="1:4" ht="21.75" customHeight="1" x14ac:dyDescent="0.2">
      <c r="A254" s="7" t="s">
        <v>1079</v>
      </c>
      <c r="B254" s="8">
        <v>3</v>
      </c>
      <c r="C254" s="8" t="s">
        <v>1435</v>
      </c>
      <c r="D254" s="196">
        <v>0</v>
      </c>
    </row>
    <row r="255" spans="1:4" ht="21.75" customHeight="1" x14ac:dyDescent="0.2">
      <c r="A255" s="7" t="s">
        <v>1087</v>
      </c>
      <c r="B255" s="8">
        <v>3</v>
      </c>
      <c r="C255" s="8" t="s">
        <v>1435</v>
      </c>
      <c r="D255" s="196">
        <v>2.34762019405597</v>
      </c>
    </row>
    <row r="256" spans="1:4" ht="21.75" customHeight="1" x14ac:dyDescent="0.2">
      <c r="A256" s="7" t="s">
        <v>1088</v>
      </c>
      <c r="B256" s="8">
        <v>3</v>
      </c>
      <c r="C256" s="8" t="s">
        <v>1435</v>
      </c>
      <c r="D256" s="196">
        <v>0</v>
      </c>
    </row>
    <row r="257" spans="1:4" ht="21.75" customHeight="1" x14ac:dyDescent="0.2">
      <c r="A257" s="7" t="s">
        <v>1092</v>
      </c>
      <c r="B257" s="8">
        <v>3</v>
      </c>
      <c r="C257" s="8" t="s">
        <v>1435</v>
      </c>
      <c r="D257" s="196">
        <v>0</v>
      </c>
    </row>
    <row r="258" spans="1:4" ht="21.75" customHeight="1" x14ac:dyDescent="0.2">
      <c r="A258" s="7" t="s">
        <v>1093</v>
      </c>
      <c r="B258" s="8">
        <v>3</v>
      </c>
      <c r="C258" s="8" t="s">
        <v>1435</v>
      </c>
      <c r="D258" s="196">
        <v>0</v>
      </c>
    </row>
    <row r="259" spans="1:4" ht="21.75" customHeight="1" x14ac:dyDescent="0.2">
      <c r="A259" s="7" t="s">
        <v>799</v>
      </c>
      <c r="B259" s="8">
        <v>3</v>
      </c>
      <c r="C259" s="8" t="s">
        <v>1436</v>
      </c>
      <c r="D259" s="196">
        <v>0</v>
      </c>
    </row>
    <row r="260" spans="1:4" ht="21.75" customHeight="1" x14ac:dyDescent="0.2">
      <c r="A260" s="7" t="s">
        <v>809</v>
      </c>
      <c r="B260" s="8">
        <v>3</v>
      </c>
      <c r="C260" s="8" t="s">
        <v>1436</v>
      </c>
      <c r="D260" s="196">
        <v>0</v>
      </c>
    </row>
    <row r="261" spans="1:4" ht="21.75" customHeight="1" x14ac:dyDescent="0.2">
      <c r="A261" s="7" t="s">
        <v>1497</v>
      </c>
      <c r="B261" s="8">
        <v>3</v>
      </c>
      <c r="C261" s="8" t="s">
        <v>1436</v>
      </c>
      <c r="D261" s="196">
        <v>0</v>
      </c>
    </row>
    <row r="262" spans="1:4" ht="21.75" customHeight="1" x14ac:dyDescent="0.2">
      <c r="A262" s="7" t="s">
        <v>896</v>
      </c>
      <c r="B262" s="8">
        <v>3</v>
      </c>
      <c r="C262" s="8" t="s">
        <v>1436</v>
      </c>
      <c r="D262" s="196">
        <v>0</v>
      </c>
    </row>
    <row r="263" spans="1:4" ht="21.75" customHeight="1" x14ac:dyDescent="0.2">
      <c r="A263" s="7" t="s">
        <v>1498</v>
      </c>
      <c r="B263" s="8">
        <v>3</v>
      </c>
      <c r="C263" s="8" t="s">
        <v>1436</v>
      </c>
      <c r="D263" s="196">
        <v>0</v>
      </c>
    </row>
    <row r="264" spans="1:4" ht="21.75" customHeight="1" x14ac:dyDescent="0.2">
      <c r="A264" s="7" t="s">
        <v>945</v>
      </c>
      <c r="B264" s="8">
        <v>3</v>
      </c>
      <c r="C264" s="8" t="s">
        <v>1436</v>
      </c>
      <c r="D264" s="196">
        <v>0</v>
      </c>
    </row>
    <row r="265" spans="1:4" ht="21.75" customHeight="1" x14ac:dyDescent="0.2">
      <c r="A265" s="7" t="s">
        <v>1018</v>
      </c>
      <c r="B265" s="8">
        <v>3</v>
      </c>
      <c r="C265" s="8" t="s">
        <v>1436</v>
      </c>
      <c r="D265" s="196">
        <v>2.96873213548868</v>
      </c>
    </row>
    <row r="266" spans="1:4" ht="21.75" customHeight="1" x14ac:dyDescent="0.2">
      <c r="A266" s="7" t="s">
        <v>840</v>
      </c>
      <c r="B266" s="8">
        <v>3</v>
      </c>
      <c r="C266" s="8" t="s">
        <v>1438</v>
      </c>
      <c r="D266" s="196">
        <v>0</v>
      </c>
    </row>
    <row r="267" spans="1:4" ht="21.75" customHeight="1" x14ac:dyDescent="0.2">
      <c r="A267" s="7" t="s">
        <v>1499</v>
      </c>
      <c r="B267" s="8">
        <v>3</v>
      </c>
      <c r="C267" s="8" t="s">
        <v>1438</v>
      </c>
      <c r="D267" s="196">
        <v>0</v>
      </c>
    </row>
    <row r="268" spans="1:4" ht="21.75" customHeight="1" x14ac:dyDescent="0.2">
      <c r="A268" s="7" t="s">
        <v>893</v>
      </c>
      <c r="B268" s="8">
        <v>3</v>
      </c>
      <c r="C268" s="8" t="s">
        <v>1438</v>
      </c>
      <c r="D268" s="196">
        <v>0</v>
      </c>
    </row>
    <row r="269" spans="1:4" ht="21.75" customHeight="1" x14ac:dyDescent="0.2">
      <c r="A269" s="7" t="s">
        <v>919</v>
      </c>
      <c r="B269" s="8">
        <v>3</v>
      </c>
      <c r="C269" s="8" t="s">
        <v>1438</v>
      </c>
      <c r="D269" s="196">
        <v>0</v>
      </c>
    </row>
    <row r="270" spans="1:4" ht="21.75" customHeight="1" x14ac:dyDescent="0.2">
      <c r="A270" s="7" t="s">
        <v>933</v>
      </c>
      <c r="B270" s="8">
        <v>3</v>
      </c>
      <c r="C270" s="8" t="s">
        <v>1438</v>
      </c>
      <c r="D270" s="196">
        <v>1.98048799406114</v>
      </c>
    </row>
    <row r="271" spans="1:4" ht="21.75" customHeight="1" x14ac:dyDescent="0.2">
      <c r="A271" s="7" t="s">
        <v>1500</v>
      </c>
      <c r="B271" s="8">
        <v>3</v>
      </c>
      <c r="C271" s="8" t="s">
        <v>1438</v>
      </c>
      <c r="D271" s="196">
        <v>0</v>
      </c>
    </row>
    <row r="272" spans="1:4" ht="21.75" customHeight="1" x14ac:dyDescent="0.2">
      <c r="A272" s="7" t="s">
        <v>1501</v>
      </c>
      <c r="B272" s="8">
        <v>3</v>
      </c>
      <c r="C272" s="8" t="s">
        <v>1438</v>
      </c>
      <c r="D272" s="196">
        <v>0</v>
      </c>
    </row>
    <row r="273" spans="1:4" ht="21.75" customHeight="1" x14ac:dyDescent="0.2">
      <c r="A273" s="7" t="s">
        <v>790</v>
      </c>
      <c r="B273" s="8">
        <v>3</v>
      </c>
      <c r="C273" s="8" t="s">
        <v>1441</v>
      </c>
      <c r="D273" s="196">
        <v>0</v>
      </c>
    </row>
    <row r="274" spans="1:4" ht="21.75" customHeight="1" x14ac:dyDescent="0.2">
      <c r="A274" s="7" t="s">
        <v>1502</v>
      </c>
      <c r="B274" s="8">
        <v>3</v>
      </c>
      <c r="C274" s="8" t="s">
        <v>1441</v>
      </c>
      <c r="D274" s="196">
        <v>0</v>
      </c>
    </row>
    <row r="275" spans="1:4" ht="21.75" customHeight="1" x14ac:dyDescent="0.2">
      <c r="A275" s="7" t="s">
        <v>828</v>
      </c>
      <c r="B275" s="8">
        <v>3</v>
      </c>
      <c r="C275" s="8" t="s">
        <v>1441</v>
      </c>
      <c r="D275" s="196">
        <v>0</v>
      </c>
    </row>
    <row r="276" spans="1:4" ht="21.75" customHeight="1" x14ac:dyDescent="0.2">
      <c r="A276" s="7" t="s">
        <v>849</v>
      </c>
      <c r="B276" s="8">
        <v>3</v>
      </c>
      <c r="C276" s="8" t="s">
        <v>1441</v>
      </c>
      <c r="D276" s="196">
        <v>0</v>
      </c>
    </row>
    <row r="277" spans="1:4" ht="21.75" customHeight="1" x14ac:dyDescent="0.2">
      <c r="A277" s="7" t="s">
        <v>905</v>
      </c>
      <c r="B277" s="8">
        <v>3</v>
      </c>
      <c r="C277" s="8" t="s">
        <v>1441</v>
      </c>
      <c r="D277" s="196">
        <v>0</v>
      </c>
    </row>
    <row r="278" spans="1:4" ht="21.75" customHeight="1" x14ac:dyDescent="0.2">
      <c r="A278" s="7" t="s">
        <v>951</v>
      </c>
      <c r="B278" s="8">
        <v>3</v>
      </c>
      <c r="C278" s="8" t="s">
        <v>1441</v>
      </c>
      <c r="D278" s="196">
        <v>0</v>
      </c>
    </row>
    <row r="279" spans="1:4" ht="21.75" customHeight="1" x14ac:dyDescent="0.2">
      <c r="A279" s="7" t="s">
        <v>785</v>
      </c>
      <c r="B279" s="8">
        <v>3</v>
      </c>
      <c r="C279" s="8" t="s">
        <v>1442</v>
      </c>
      <c r="D279" s="196">
        <v>0</v>
      </c>
    </row>
    <row r="280" spans="1:4" ht="21.75" customHeight="1" x14ac:dyDescent="0.2">
      <c r="A280" s="7" t="s">
        <v>813</v>
      </c>
      <c r="B280" s="8">
        <v>3</v>
      </c>
      <c r="C280" s="8" t="s">
        <v>1442</v>
      </c>
      <c r="D280" s="196">
        <v>0</v>
      </c>
    </row>
    <row r="281" spans="1:4" ht="21.75" customHeight="1" x14ac:dyDescent="0.2">
      <c r="A281" s="7" t="s">
        <v>925</v>
      </c>
      <c r="B281" s="8">
        <v>3</v>
      </c>
      <c r="C281" s="8" t="s">
        <v>1442</v>
      </c>
      <c r="D281" s="196">
        <v>0</v>
      </c>
    </row>
    <row r="282" spans="1:4" ht="21.75" customHeight="1" x14ac:dyDescent="0.2">
      <c r="A282" s="7" t="s">
        <v>1036</v>
      </c>
      <c r="B282" s="8">
        <v>3</v>
      </c>
      <c r="C282" s="8" t="s">
        <v>1442</v>
      </c>
      <c r="D282" s="196">
        <v>0</v>
      </c>
    </row>
    <row r="283" spans="1:4" ht="21.75" customHeight="1" x14ac:dyDescent="0.2">
      <c r="A283" s="7" t="s">
        <v>831</v>
      </c>
      <c r="B283" s="8">
        <v>3</v>
      </c>
      <c r="C283" s="8" t="s">
        <v>1443</v>
      </c>
      <c r="D283" s="196">
        <v>0</v>
      </c>
    </row>
    <row r="284" spans="1:4" ht="21.75" customHeight="1" x14ac:dyDescent="0.2">
      <c r="A284" s="7" t="s">
        <v>832</v>
      </c>
      <c r="B284" s="8">
        <v>3</v>
      </c>
      <c r="C284" s="8" t="s">
        <v>1443</v>
      </c>
      <c r="D284" s="196">
        <v>0</v>
      </c>
    </row>
    <row r="285" spans="1:4" ht="21.75" customHeight="1" x14ac:dyDescent="0.2">
      <c r="A285" s="7" t="s">
        <v>1503</v>
      </c>
      <c r="B285" s="8">
        <v>3</v>
      </c>
      <c r="C285" s="8" t="s">
        <v>1443</v>
      </c>
      <c r="D285" s="196">
        <v>0</v>
      </c>
    </row>
    <row r="286" spans="1:4" ht="21.75" customHeight="1" x14ac:dyDescent="0.2">
      <c r="A286" s="7" t="s">
        <v>784</v>
      </c>
      <c r="B286" s="8">
        <v>3</v>
      </c>
      <c r="C286" s="8" t="s">
        <v>1444</v>
      </c>
      <c r="D286" s="196">
        <v>0</v>
      </c>
    </row>
    <row r="287" spans="1:4" ht="21.75" customHeight="1" x14ac:dyDescent="0.2">
      <c r="A287" s="7" t="s">
        <v>803</v>
      </c>
      <c r="B287" s="8">
        <v>3</v>
      </c>
      <c r="C287" s="8" t="s">
        <v>1444</v>
      </c>
      <c r="D287" s="196">
        <v>0</v>
      </c>
    </row>
    <row r="288" spans="1:4" ht="21.75" customHeight="1" x14ac:dyDescent="0.2">
      <c r="A288" s="7" t="s">
        <v>965</v>
      </c>
      <c r="B288" s="8">
        <v>3</v>
      </c>
      <c r="C288" s="8" t="s">
        <v>1444</v>
      </c>
      <c r="D288" s="196">
        <v>0</v>
      </c>
    </row>
    <row r="289" spans="1:4" ht="21.75" customHeight="1" x14ac:dyDescent="0.2">
      <c r="A289" s="7" t="s">
        <v>1006</v>
      </c>
      <c r="B289" s="8">
        <v>3</v>
      </c>
      <c r="C289" s="8" t="s">
        <v>1444</v>
      </c>
      <c r="D289" s="196">
        <v>0</v>
      </c>
    </row>
    <row r="290" spans="1:4" ht="21.75" customHeight="1" x14ac:dyDescent="0.2">
      <c r="A290" s="7" t="s">
        <v>1031</v>
      </c>
      <c r="B290" s="8">
        <v>3</v>
      </c>
      <c r="C290" s="8" t="s">
        <v>1444</v>
      </c>
      <c r="D290" s="196">
        <v>0</v>
      </c>
    </row>
    <row r="291" spans="1:4" ht="21.75" customHeight="1" x14ac:dyDescent="0.2">
      <c r="A291" s="7" t="s">
        <v>781</v>
      </c>
      <c r="B291" s="8">
        <v>3</v>
      </c>
      <c r="C291" s="8" t="s">
        <v>1445</v>
      </c>
      <c r="D291" s="196">
        <v>0</v>
      </c>
    </row>
    <row r="292" spans="1:4" ht="21.75" customHeight="1" x14ac:dyDescent="0.2">
      <c r="A292" s="7" t="s">
        <v>1504</v>
      </c>
      <c r="B292" s="8">
        <v>3</v>
      </c>
      <c r="C292" s="8" t="s">
        <v>1445</v>
      </c>
      <c r="D292" s="196">
        <v>0</v>
      </c>
    </row>
    <row r="293" spans="1:4" ht="21.75" customHeight="1" x14ac:dyDescent="0.2">
      <c r="A293" s="7" t="s">
        <v>970</v>
      </c>
      <c r="B293" s="8">
        <v>3</v>
      </c>
      <c r="C293" s="8" t="s">
        <v>1445</v>
      </c>
      <c r="D293" s="196">
        <v>0</v>
      </c>
    </row>
    <row r="294" spans="1:4" ht="21.75" customHeight="1" x14ac:dyDescent="0.2">
      <c r="A294" s="7" t="s">
        <v>1038</v>
      </c>
      <c r="B294" s="8">
        <v>3</v>
      </c>
      <c r="C294" s="8" t="s">
        <v>1445</v>
      </c>
      <c r="D294" s="196">
        <v>0</v>
      </c>
    </row>
    <row r="295" spans="1:4" ht="21.75" customHeight="1" x14ac:dyDescent="0.2">
      <c r="A295" s="7" t="s">
        <v>1505</v>
      </c>
      <c r="B295" s="8">
        <v>3</v>
      </c>
      <c r="C295" s="8" t="s">
        <v>1445</v>
      </c>
      <c r="D295" s="196">
        <v>0</v>
      </c>
    </row>
    <row r="296" spans="1:4" ht="21.75" customHeight="1" x14ac:dyDescent="0.2">
      <c r="A296" s="7" t="s">
        <v>797</v>
      </c>
      <c r="B296" s="8">
        <v>3</v>
      </c>
      <c r="C296" s="8" t="s">
        <v>1446</v>
      </c>
      <c r="D296" s="196">
        <v>1.3923922481895801</v>
      </c>
    </row>
    <row r="297" spans="1:4" ht="21.75" customHeight="1" x14ac:dyDescent="0.2">
      <c r="A297" s="7" t="s">
        <v>815</v>
      </c>
      <c r="B297" s="8">
        <v>3</v>
      </c>
      <c r="C297" s="8" t="s">
        <v>1446</v>
      </c>
      <c r="D297" s="196">
        <v>0</v>
      </c>
    </row>
    <row r="298" spans="1:4" ht="21.75" customHeight="1" x14ac:dyDescent="0.2">
      <c r="A298" s="7" t="s">
        <v>816</v>
      </c>
      <c r="B298" s="8">
        <v>3</v>
      </c>
      <c r="C298" s="8" t="s">
        <v>1446</v>
      </c>
      <c r="D298" s="196">
        <v>0</v>
      </c>
    </row>
    <row r="299" spans="1:4" ht="21.75" customHeight="1" x14ac:dyDescent="0.2">
      <c r="A299" s="7" t="s">
        <v>822</v>
      </c>
      <c r="B299" s="8">
        <v>3</v>
      </c>
      <c r="C299" s="8" t="s">
        <v>1446</v>
      </c>
      <c r="D299" s="196">
        <v>0</v>
      </c>
    </row>
    <row r="300" spans="1:4" ht="21.75" customHeight="1" x14ac:dyDescent="0.2">
      <c r="A300" s="7" t="s">
        <v>873</v>
      </c>
      <c r="B300" s="8">
        <v>3</v>
      </c>
      <c r="C300" s="8" t="s">
        <v>1446</v>
      </c>
      <c r="D300" s="196">
        <v>0</v>
      </c>
    </row>
    <row r="301" spans="1:4" ht="21.75" customHeight="1" x14ac:dyDescent="0.2">
      <c r="A301" s="7" t="s">
        <v>875</v>
      </c>
      <c r="B301" s="8">
        <v>3</v>
      </c>
      <c r="C301" s="8" t="s">
        <v>1446</v>
      </c>
      <c r="D301" s="196">
        <v>0</v>
      </c>
    </row>
    <row r="302" spans="1:4" ht="21.75" customHeight="1" x14ac:dyDescent="0.2">
      <c r="A302" s="7" t="s">
        <v>883</v>
      </c>
      <c r="B302" s="8">
        <v>3</v>
      </c>
      <c r="C302" s="8" t="s">
        <v>1446</v>
      </c>
      <c r="D302" s="196">
        <v>0</v>
      </c>
    </row>
    <row r="303" spans="1:4" ht="21.75" customHeight="1" x14ac:dyDescent="0.2">
      <c r="A303" s="7" t="s">
        <v>897</v>
      </c>
      <c r="B303" s="8">
        <v>3</v>
      </c>
      <c r="C303" s="8" t="s">
        <v>1446</v>
      </c>
      <c r="D303" s="196">
        <v>2.6693320539540402</v>
      </c>
    </row>
    <row r="304" spans="1:4" ht="21.75" customHeight="1" x14ac:dyDescent="0.2">
      <c r="A304" s="7" t="s">
        <v>898</v>
      </c>
      <c r="B304" s="8">
        <v>3</v>
      </c>
      <c r="C304" s="8" t="s">
        <v>1446</v>
      </c>
      <c r="D304" s="196">
        <v>0</v>
      </c>
    </row>
    <row r="305" spans="1:4" ht="21.75" customHeight="1" x14ac:dyDescent="0.2">
      <c r="A305" s="7" t="s">
        <v>1506</v>
      </c>
      <c r="B305" s="8">
        <v>3</v>
      </c>
      <c r="C305" s="8" t="s">
        <v>1446</v>
      </c>
      <c r="D305" s="196">
        <v>0</v>
      </c>
    </row>
    <row r="306" spans="1:4" ht="21.75" customHeight="1" x14ac:dyDescent="0.2">
      <c r="A306" s="7" t="s">
        <v>944</v>
      </c>
      <c r="B306" s="8">
        <v>3</v>
      </c>
      <c r="C306" s="8" t="s">
        <v>1446</v>
      </c>
      <c r="D306" s="196">
        <v>1.77998251121094</v>
      </c>
    </row>
    <row r="307" spans="1:4" ht="21.75" customHeight="1" x14ac:dyDescent="0.2">
      <c r="A307" s="7" t="s">
        <v>974</v>
      </c>
      <c r="B307" s="8">
        <v>3</v>
      </c>
      <c r="C307" s="8" t="s">
        <v>1446</v>
      </c>
      <c r="D307" s="196">
        <v>0</v>
      </c>
    </row>
    <row r="308" spans="1:4" ht="21.75" customHeight="1" x14ac:dyDescent="0.2">
      <c r="A308" s="7" t="s">
        <v>1014</v>
      </c>
      <c r="B308" s="8">
        <v>3</v>
      </c>
      <c r="C308" s="8" t="s">
        <v>1446</v>
      </c>
      <c r="D308" s="196">
        <v>0</v>
      </c>
    </row>
    <row r="309" spans="1:4" ht="21.75" customHeight="1" x14ac:dyDescent="0.2">
      <c r="A309" s="7" t="s">
        <v>1507</v>
      </c>
      <c r="B309" s="8">
        <v>3</v>
      </c>
      <c r="C309" s="8" t="s">
        <v>1446</v>
      </c>
      <c r="D309" s="196">
        <v>0</v>
      </c>
    </row>
    <row r="310" spans="1:4" ht="21.75" customHeight="1" x14ac:dyDescent="0.2">
      <c r="A310" s="7" t="s">
        <v>1041</v>
      </c>
      <c r="B310" s="8">
        <v>3</v>
      </c>
      <c r="C310" s="8" t="s">
        <v>1446</v>
      </c>
      <c r="D310" s="196">
        <v>3.01691875108417</v>
      </c>
    </row>
    <row r="311" spans="1:4" ht="21.75" customHeight="1" x14ac:dyDescent="0.2">
      <c r="A311" s="7" t="s">
        <v>1065</v>
      </c>
      <c r="B311" s="8">
        <v>3</v>
      </c>
      <c r="C311" s="8" t="s">
        <v>1446</v>
      </c>
      <c r="D311" s="196">
        <v>0</v>
      </c>
    </row>
    <row r="312" spans="1:4" ht="21.75" customHeight="1" x14ac:dyDescent="0.2">
      <c r="A312" s="7" t="s">
        <v>808</v>
      </c>
      <c r="B312" s="8">
        <v>3</v>
      </c>
      <c r="C312" s="8" t="s">
        <v>1448</v>
      </c>
      <c r="D312" s="196">
        <v>1.5401129145216499</v>
      </c>
    </row>
    <row r="313" spans="1:4" ht="21.75" customHeight="1" x14ac:dyDescent="0.2">
      <c r="A313" s="7" t="s">
        <v>838</v>
      </c>
      <c r="B313" s="8">
        <v>3</v>
      </c>
      <c r="C313" s="8" t="s">
        <v>1448</v>
      </c>
      <c r="D313" s="196">
        <v>0</v>
      </c>
    </row>
    <row r="314" spans="1:4" ht="21.75" customHeight="1" x14ac:dyDescent="0.2">
      <c r="A314" s="7" t="s">
        <v>851</v>
      </c>
      <c r="B314" s="8">
        <v>3</v>
      </c>
      <c r="C314" s="8" t="s">
        <v>1448</v>
      </c>
      <c r="D314" s="196">
        <v>0</v>
      </c>
    </row>
    <row r="315" spans="1:4" ht="21.75" customHeight="1" x14ac:dyDescent="0.2">
      <c r="A315" s="7" t="s">
        <v>855</v>
      </c>
      <c r="B315" s="8">
        <v>3</v>
      </c>
      <c r="C315" s="8" t="s">
        <v>1448</v>
      </c>
      <c r="D315" s="196">
        <v>0</v>
      </c>
    </row>
    <row r="316" spans="1:4" ht="21.75" customHeight="1" x14ac:dyDescent="0.2">
      <c r="A316" s="7" t="s">
        <v>860</v>
      </c>
      <c r="B316" s="8">
        <v>3</v>
      </c>
      <c r="C316" s="8" t="s">
        <v>1448</v>
      </c>
      <c r="D316" s="196">
        <v>0</v>
      </c>
    </row>
    <row r="317" spans="1:4" ht="21.75" customHeight="1" x14ac:dyDescent="0.2">
      <c r="A317" s="7" t="s">
        <v>885</v>
      </c>
      <c r="B317" s="8">
        <v>3</v>
      </c>
      <c r="C317" s="8" t="s">
        <v>1448</v>
      </c>
      <c r="D317" s="196">
        <v>0</v>
      </c>
    </row>
    <row r="318" spans="1:4" ht="21.75" customHeight="1" x14ac:dyDescent="0.2">
      <c r="A318" s="7" t="s">
        <v>891</v>
      </c>
      <c r="B318" s="8">
        <v>3</v>
      </c>
      <c r="C318" s="8" t="s">
        <v>1448</v>
      </c>
      <c r="D318" s="196">
        <v>0</v>
      </c>
    </row>
    <row r="319" spans="1:4" ht="21.75" customHeight="1" x14ac:dyDescent="0.2">
      <c r="A319" s="7" t="s">
        <v>918</v>
      </c>
      <c r="B319" s="8">
        <v>3</v>
      </c>
      <c r="C319" s="8" t="s">
        <v>1448</v>
      </c>
      <c r="D319" s="196">
        <v>0</v>
      </c>
    </row>
    <row r="320" spans="1:4" ht="21.75" customHeight="1" x14ac:dyDescent="0.2">
      <c r="A320" s="7" t="s">
        <v>923</v>
      </c>
      <c r="B320" s="8">
        <v>3</v>
      </c>
      <c r="C320" s="8" t="s">
        <v>1448</v>
      </c>
      <c r="D320" s="196">
        <v>0</v>
      </c>
    </row>
    <row r="321" spans="1:4" ht="21.75" customHeight="1" x14ac:dyDescent="0.2">
      <c r="A321" s="7" t="s">
        <v>931</v>
      </c>
      <c r="B321" s="8">
        <v>3</v>
      </c>
      <c r="C321" s="8" t="s">
        <v>1448</v>
      </c>
      <c r="D321" s="196">
        <v>3.0709861204158102</v>
      </c>
    </row>
    <row r="322" spans="1:4" ht="21.75" customHeight="1" x14ac:dyDescent="0.2">
      <c r="A322" s="7" t="s">
        <v>963</v>
      </c>
      <c r="B322" s="8">
        <v>3</v>
      </c>
      <c r="C322" s="8" t="s">
        <v>1448</v>
      </c>
      <c r="D322" s="196">
        <v>0</v>
      </c>
    </row>
    <row r="323" spans="1:4" ht="21.75" customHeight="1" x14ac:dyDescent="0.2">
      <c r="A323" s="7" t="s">
        <v>967</v>
      </c>
      <c r="B323" s="8">
        <v>3</v>
      </c>
      <c r="C323" s="8" t="s">
        <v>1448</v>
      </c>
      <c r="D323" s="196">
        <v>0</v>
      </c>
    </row>
    <row r="324" spans="1:4" ht="21.75" customHeight="1" x14ac:dyDescent="0.2">
      <c r="A324" s="7" t="s">
        <v>977</v>
      </c>
      <c r="B324" s="8">
        <v>3</v>
      </c>
      <c r="C324" s="8" t="s">
        <v>1448</v>
      </c>
      <c r="D324" s="196">
        <v>0</v>
      </c>
    </row>
    <row r="325" spans="1:4" ht="21.75" customHeight="1" x14ac:dyDescent="0.2">
      <c r="A325" s="7" t="s">
        <v>983</v>
      </c>
      <c r="B325" s="8">
        <v>3</v>
      </c>
      <c r="C325" s="8" t="s">
        <v>1448</v>
      </c>
      <c r="D325" s="196">
        <v>0</v>
      </c>
    </row>
    <row r="326" spans="1:4" ht="21.75" customHeight="1" x14ac:dyDescent="0.2">
      <c r="A326" s="7" t="s">
        <v>985</v>
      </c>
      <c r="B326" s="8">
        <v>3</v>
      </c>
      <c r="C326" s="8" t="s">
        <v>1448</v>
      </c>
      <c r="D326" s="196">
        <v>0</v>
      </c>
    </row>
    <row r="327" spans="1:4" ht="21.75" customHeight="1" x14ac:dyDescent="0.2">
      <c r="A327" s="7" t="s">
        <v>990</v>
      </c>
      <c r="B327" s="8">
        <v>3</v>
      </c>
      <c r="C327" s="8" t="s">
        <v>1448</v>
      </c>
      <c r="D327" s="196">
        <v>0</v>
      </c>
    </row>
    <row r="328" spans="1:4" ht="21.75" customHeight="1" x14ac:dyDescent="0.2">
      <c r="A328" s="7" t="s">
        <v>995</v>
      </c>
      <c r="B328" s="8">
        <v>3</v>
      </c>
      <c r="C328" s="8" t="s">
        <v>1448</v>
      </c>
      <c r="D328" s="196">
        <v>6.6561451368317002</v>
      </c>
    </row>
    <row r="329" spans="1:4" ht="21.75" customHeight="1" x14ac:dyDescent="0.2">
      <c r="A329" s="7" t="s">
        <v>999</v>
      </c>
      <c r="B329" s="8">
        <v>3</v>
      </c>
      <c r="C329" s="8" t="s">
        <v>1448</v>
      </c>
      <c r="D329" s="196">
        <v>0</v>
      </c>
    </row>
    <row r="330" spans="1:4" ht="21.75" customHeight="1" x14ac:dyDescent="0.2">
      <c r="A330" s="7" t="s">
        <v>1000</v>
      </c>
      <c r="B330" s="8">
        <v>3</v>
      </c>
      <c r="C330" s="8" t="s">
        <v>1448</v>
      </c>
      <c r="D330" s="196">
        <v>7.7477145013031299</v>
      </c>
    </row>
    <row r="331" spans="1:4" ht="21.75" customHeight="1" x14ac:dyDescent="0.2">
      <c r="A331" s="7" t="s">
        <v>1004</v>
      </c>
      <c r="B331" s="8">
        <v>3</v>
      </c>
      <c r="C331" s="8" t="s">
        <v>1448</v>
      </c>
      <c r="D331" s="196">
        <v>0</v>
      </c>
    </row>
    <row r="332" spans="1:4" ht="21.75" customHeight="1" x14ac:dyDescent="0.2">
      <c r="A332" s="7" t="s">
        <v>1005</v>
      </c>
      <c r="B332" s="8">
        <v>3</v>
      </c>
      <c r="C332" s="8" t="s">
        <v>1448</v>
      </c>
      <c r="D332" s="196">
        <v>0</v>
      </c>
    </row>
    <row r="333" spans="1:4" ht="21.75" customHeight="1" x14ac:dyDescent="0.2">
      <c r="A333" s="7" t="s">
        <v>1016</v>
      </c>
      <c r="B333" s="8">
        <v>3</v>
      </c>
      <c r="C333" s="8" t="s">
        <v>1448</v>
      </c>
      <c r="D333" s="196">
        <v>0</v>
      </c>
    </row>
    <row r="334" spans="1:4" ht="21.75" customHeight="1" x14ac:dyDescent="0.2">
      <c r="A334" s="7" t="s">
        <v>1022</v>
      </c>
      <c r="B334" s="8">
        <v>3</v>
      </c>
      <c r="C334" s="8" t="s">
        <v>1448</v>
      </c>
      <c r="D334" s="196">
        <v>0</v>
      </c>
    </row>
    <row r="335" spans="1:4" ht="21.75" customHeight="1" x14ac:dyDescent="0.2">
      <c r="A335" s="7" t="s">
        <v>1024</v>
      </c>
      <c r="B335" s="8">
        <v>3</v>
      </c>
      <c r="C335" s="8" t="s">
        <v>1448</v>
      </c>
      <c r="D335" s="196">
        <v>0</v>
      </c>
    </row>
    <row r="336" spans="1:4" ht="21.75" customHeight="1" x14ac:dyDescent="0.2">
      <c r="A336" s="7" t="s">
        <v>1026</v>
      </c>
      <c r="B336" s="8">
        <v>3</v>
      </c>
      <c r="C336" s="8" t="s">
        <v>1448</v>
      </c>
      <c r="D336" s="196">
        <v>0</v>
      </c>
    </row>
    <row r="337" spans="1:4" ht="21.75" customHeight="1" x14ac:dyDescent="0.2">
      <c r="A337" s="7" t="s">
        <v>1027</v>
      </c>
      <c r="B337" s="8">
        <v>3</v>
      </c>
      <c r="C337" s="8" t="s">
        <v>1448</v>
      </c>
      <c r="D337" s="196">
        <v>0</v>
      </c>
    </row>
    <row r="338" spans="1:4" ht="21.75" customHeight="1" x14ac:dyDescent="0.2">
      <c r="A338" s="7" t="s">
        <v>1039</v>
      </c>
      <c r="B338" s="8">
        <v>3</v>
      </c>
      <c r="C338" s="8" t="s">
        <v>1448</v>
      </c>
      <c r="D338" s="196">
        <v>0</v>
      </c>
    </row>
    <row r="339" spans="1:4" ht="21.75" customHeight="1" x14ac:dyDescent="0.2">
      <c r="A339" s="7" t="s">
        <v>1052</v>
      </c>
      <c r="B339" s="8">
        <v>3</v>
      </c>
      <c r="C339" s="8" t="s">
        <v>1448</v>
      </c>
      <c r="D339" s="196">
        <v>0</v>
      </c>
    </row>
    <row r="340" spans="1:4" ht="21.75" customHeight="1" x14ac:dyDescent="0.2">
      <c r="A340" s="7" t="s">
        <v>1057</v>
      </c>
      <c r="B340" s="8">
        <v>3</v>
      </c>
      <c r="C340" s="8" t="s">
        <v>1448</v>
      </c>
      <c r="D340" s="196">
        <v>1.7721565275292801</v>
      </c>
    </row>
    <row r="341" spans="1:4" ht="21.75" customHeight="1" x14ac:dyDescent="0.2">
      <c r="A341" s="7" t="s">
        <v>1067</v>
      </c>
      <c r="B341" s="8">
        <v>3</v>
      </c>
      <c r="C341" s="8" t="s">
        <v>1448</v>
      </c>
      <c r="D341" s="196">
        <v>1.70143062036367</v>
      </c>
    </row>
    <row r="342" spans="1:4" ht="21.75" customHeight="1" x14ac:dyDescent="0.2">
      <c r="A342" s="7" t="s">
        <v>1069</v>
      </c>
      <c r="B342" s="8">
        <v>3</v>
      </c>
      <c r="C342" s="8" t="s">
        <v>1448</v>
      </c>
      <c r="D342" s="196">
        <v>0</v>
      </c>
    </row>
    <row r="343" spans="1:4" ht="21.75" customHeight="1" x14ac:dyDescent="0.2">
      <c r="A343" s="7" t="s">
        <v>1082</v>
      </c>
      <c r="B343" s="8">
        <v>3</v>
      </c>
      <c r="C343" s="8" t="s">
        <v>1448</v>
      </c>
      <c r="D343" s="196">
        <v>0</v>
      </c>
    </row>
    <row r="344" spans="1:4" ht="21.75" customHeight="1" x14ac:dyDescent="0.2">
      <c r="A344" s="7" t="s">
        <v>1083</v>
      </c>
      <c r="B344" s="8">
        <v>3</v>
      </c>
      <c r="C344" s="8" t="s">
        <v>1448</v>
      </c>
      <c r="D344" s="196">
        <v>0</v>
      </c>
    </row>
    <row r="345" spans="1:4" ht="21.75" customHeight="1" x14ac:dyDescent="0.2">
      <c r="A345" s="7" t="s">
        <v>1084</v>
      </c>
      <c r="B345" s="8">
        <v>3</v>
      </c>
      <c r="C345" s="8" t="s">
        <v>1448</v>
      </c>
      <c r="D345" s="196">
        <v>0</v>
      </c>
    </row>
    <row r="346" spans="1:4" ht="21.75" customHeight="1" x14ac:dyDescent="0.2">
      <c r="A346" s="7" t="s">
        <v>1086</v>
      </c>
      <c r="B346" s="8">
        <v>3</v>
      </c>
      <c r="C346" s="8" t="s">
        <v>1448</v>
      </c>
      <c r="D346" s="196">
        <v>0</v>
      </c>
    </row>
    <row r="347" spans="1:4" ht="21.75" customHeight="1" x14ac:dyDescent="0.2">
      <c r="A347" s="7" t="s">
        <v>1089</v>
      </c>
      <c r="B347" s="8">
        <v>3</v>
      </c>
      <c r="C347" s="8" t="s">
        <v>1448</v>
      </c>
      <c r="D347" s="196">
        <v>0</v>
      </c>
    </row>
    <row r="348" spans="1:4" ht="21.75" customHeight="1" x14ac:dyDescent="0.2">
      <c r="A348" s="7" t="s">
        <v>1508</v>
      </c>
      <c r="B348" s="8">
        <v>3</v>
      </c>
      <c r="C348" s="8" t="s">
        <v>1448</v>
      </c>
      <c r="D348" s="196">
        <v>0</v>
      </c>
    </row>
    <row r="349" spans="1:4" ht="21.75" customHeight="1" x14ac:dyDescent="0.2">
      <c r="A349" s="7" t="s">
        <v>800</v>
      </c>
      <c r="B349" s="8">
        <v>3</v>
      </c>
      <c r="C349" s="8" t="s">
        <v>1450</v>
      </c>
      <c r="D349" s="196">
        <v>0</v>
      </c>
    </row>
    <row r="350" spans="1:4" ht="21.75" customHeight="1" x14ac:dyDescent="0.2">
      <c r="A350" s="7" t="s">
        <v>820</v>
      </c>
      <c r="B350" s="8">
        <v>3</v>
      </c>
      <c r="C350" s="8" t="s">
        <v>1450</v>
      </c>
      <c r="D350" s="196">
        <v>0</v>
      </c>
    </row>
    <row r="351" spans="1:4" ht="21.75" customHeight="1" x14ac:dyDescent="0.2">
      <c r="A351" s="7" t="s">
        <v>845</v>
      </c>
      <c r="B351" s="8">
        <v>3</v>
      </c>
      <c r="C351" s="8" t="s">
        <v>1450</v>
      </c>
      <c r="D351" s="196">
        <v>0</v>
      </c>
    </row>
    <row r="352" spans="1:4" ht="21.75" customHeight="1" x14ac:dyDescent="0.2">
      <c r="A352" s="7" t="s">
        <v>846</v>
      </c>
      <c r="B352" s="8">
        <v>3</v>
      </c>
      <c r="C352" s="8" t="s">
        <v>1450</v>
      </c>
      <c r="D352" s="196">
        <v>0</v>
      </c>
    </row>
    <row r="353" spans="1:4" ht="21.75" customHeight="1" x14ac:dyDescent="0.2">
      <c r="A353" s="7" t="s">
        <v>881</v>
      </c>
      <c r="B353" s="8">
        <v>3</v>
      </c>
      <c r="C353" s="8" t="s">
        <v>1450</v>
      </c>
      <c r="D353" s="196">
        <v>0</v>
      </c>
    </row>
    <row r="354" spans="1:4" ht="21.75" customHeight="1" x14ac:dyDescent="0.2">
      <c r="A354" s="7" t="s">
        <v>882</v>
      </c>
      <c r="B354" s="8">
        <v>3</v>
      </c>
      <c r="C354" s="8" t="s">
        <v>1450</v>
      </c>
      <c r="D354" s="196">
        <v>0</v>
      </c>
    </row>
    <row r="355" spans="1:4" ht="21.75" customHeight="1" x14ac:dyDescent="0.2">
      <c r="A355" s="7" t="s">
        <v>900</v>
      </c>
      <c r="B355" s="8">
        <v>3</v>
      </c>
      <c r="C355" s="8" t="s">
        <v>1450</v>
      </c>
      <c r="D355" s="196">
        <v>0</v>
      </c>
    </row>
    <row r="356" spans="1:4" ht="21.75" customHeight="1" x14ac:dyDescent="0.2">
      <c r="A356" s="7" t="s">
        <v>922</v>
      </c>
      <c r="B356" s="8">
        <v>3</v>
      </c>
      <c r="C356" s="8" t="s">
        <v>1450</v>
      </c>
      <c r="D356" s="196">
        <v>0</v>
      </c>
    </row>
    <row r="357" spans="1:4" ht="21.75" customHeight="1" x14ac:dyDescent="0.2">
      <c r="A357" s="7" t="s">
        <v>1509</v>
      </c>
      <c r="B357" s="8">
        <v>3</v>
      </c>
      <c r="C357" s="8" t="s">
        <v>1450</v>
      </c>
      <c r="D357" s="196">
        <v>0</v>
      </c>
    </row>
    <row r="358" spans="1:4" ht="21.75" customHeight="1" x14ac:dyDescent="0.2">
      <c r="A358" s="7" t="s">
        <v>1510</v>
      </c>
      <c r="B358" s="8">
        <v>3</v>
      </c>
      <c r="C358" s="8" t="s">
        <v>1450</v>
      </c>
      <c r="D358" s="196">
        <v>0</v>
      </c>
    </row>
    <row r="359" spans="1:4" ht="21.75" customHeight="1" x14ac:dyDescent="0.2">
      <c r="A359" s="7" t="s">
        <v>830</v>
      </c>
      <c r="B359" s="8">
        <v>3</v>
      </c>
      <c r="C359" s="8" t="s">
        <v>1451</v>
      </c>
      <c r="D359" s="196">
        <v>0</v>
      </c>
    </row>
    <row r="360" spans="1:4" ht="21.75" customHeight="1" x14ac:dyDescent="0.2">
      <c r="A360" s="7" t="s">
        <v>853</v>
      </c>
      <c r="B360" s="8">
        <v>3</v>
      </c>
      <c r="C360" s="8" t="s">
        <v>1451</v>
      </c>
      <c r="D360" s="196">
        <v>0</v>
      </c>
    </row>
    <row r="361" spans="1:4" ht="21.75" customHeight="1" x14ac:dyDescent="0.2">
      <c r="A361" s="7" t="s">
        <v>854</v>
      </c>
      <c r="B361" s="8">
        <v>3</v>
      </c>
      <c r="C361" s="8" t="s">
        <v>1451</v>
      </c>
      <c r="D361" s="196">
        <v>0</v>
      </c>
    </row>
    <row r="362" spans="1:4" ht="21.75" customHeight="1" x14ac:dyDescent="0.2">
      <c r="A362" s="7" t="s">
        <v>895</v>
      </c>
      <c r="B362" s="8">
        <v>3</v>
      </c>
      <c r="C362" s="8" t="s">
        <v>1451</v>
      </c>
      <c r="D362" s="196">
        <v>0</v>
      </c>
    </row>
    <row r="363" spans="1:4" ht="21.75" customHeight="1" x14ac:dyDescent="0.2">
      <c r="A363" s="7" t="s">
        <v>947</v>
      </c>
      <c r="B363" s="8">
        <v>3</v>
      </c>
      <c r="C363" s="8" t="s">
        <v>1451</v>
      </c>
      <c r="D363" s="196">
        <v>0</v>
      </c>
    </row>
    <row r="364" spans="1:4" ht="21.75" customHeight="1" x14ac:dyDescent="0.2">
      <c r="A364" s="7" t="s">
        <v>948</v>
      </c>
      <c r="B364" s="8">
        <v>3</v>
      </c>
      <c r="C364" s="8" t="s">
        <v>1451</v>
      </c>
      <c r="D364" s="196">
        <v>0</v>
      </c>
    </row>
    <row r="365" spans="1:4" ht="21.75" customHeight="1" x14ac:dyDescent="0.2">
      <c r="A365" s="7" t="s">
        <v>949</v>
      </c>
      <c r="B365" s="8">
        <v>3</v>
      </c>
      <c r="C365" s="8" t="s">
        <v>1451</v>
      </c>
      <c r="D365" s="196">
        <v>0</v>
      </c>
    </row>
    <row r="366" spans="1:4" ht="21.75" customHeight="1" x14ac:dyDescent="0.2">
      <c r="A366" s="7" t="s">
        <v>954</v>
      </c>
      <c r="B366" s="8">
        <v>3</v>
      </c>
      <c r="C366" s="8" t="s">
        <v>1451</v>
      </c>
      <c r="D366" s="196">
        <v>0</v>
      </c>
    </row>
    <row r="367" spans="1:4" ht="21.75" customHeight="1" x14ac:dyDescent="0.2">
      <c r="A367" s="7" t="s">
        <v>1511</v>
      </c>
      <c r="B367" s="8">
        <v>3</v>
      </c>
      <c r="C367" s="8" t="s">
        <v>1451</v>
      </c>
      <c r="D367" s="196">
        <v>0</v>
      </c>
    </row>
    <row r="368" spans="1:4" ht="21.75" customHeight="1" x14ac:dyDescent="0.2">
      <c r="A368" s="7" t="s">
        <v>1512</v>
      </c>
      <c r="B368" s="8">
        <v>3</v>
      </c>
      <c r="C368" s="8" t="s">
        <v>1451</v>
      </c>
      <c r="D368" s="196">
        <v>0</v>
      </c>
    </row>
    <row r="369" spans="1:4" ht="21.75" customHeight="1" x14ac:dyDescent="0.2">
      <c r="A369" s="7" t="s">
        <v>1066</v>
      </c>
      <c r="B369" s="8">
        <v>3</v>
      </c>
      <c r="C369" s="8" t="s">
        <v>1451</v>
      </c>
      <c r="D369" s="196">
        <v>0</v>
      </c>
    </row>
    <row r="370" spans="1:4" ht="21.75" customHeight="1" x14ac:dyDescent="0.2">
      <c r="A370" s="7" t="s">
        <v>1513</v>
      </c>
      <c r="B370" s="8">
        <v>3</v>
      </c>
      <c r="C370" s="8" t="s">
        <v>1451</v>
      </c>
      <c r="D370" s="196">
        <v>0</v>
      </c>
    </row>
    <row r="371" spans="1:4" ht="21.75" customHeight="1" x14ac:dyDescent="0.2">
      <c r="A371" s="7" t="s">
        <v>783</v>
      </c>
      <c r="B371" s="8">
        <v>3</v>
      </c>
      <c r="C371" s="8" t="s">
        <v>1452</v>
      </c>
      <c r="D371" s="196">
        <v>0</v>
      </c>
    </row>
    <row r="372" spans="1:4" ht="21.75" customHeight="1" x14ac:dyDescent="0.2">
      <c r="A372" s="7" t="s">
        <v>1514</v>
      </c>
      <c r="B372" s="8">
        <v>3</v>
      </c>
      <c r="C372" s="8" t="s">
        <v>1452</v>
      </c>
      <c r="D372" s="196">
        <v>0</v>
      </c>
    </row>
    <row r="373" spans="1:4" ht="21.75" customHeight="1" x14ac:dyDescent="0.2">
      <c r="A373" s="7" t="s">
        <v>788</v>
      </c>
      <c r="B373" s="8">
        <v>3</v>
      </c>
      <c r="C373" s="8" t="s">
        <v>1452</v>
      </c>
      <c r="D373" s="196">
        <v>0</v>
      </c>
    </row>
    <row r="374" spans="1:4" ht="21.75" customHeight="1" x14ac:dyDescent="0.2">
      <c r="A374" s="7" t="s">
        <v>921</v>
      </c>
      <c r="B374" s="8">
        <v>3</v>
      </c>
      <c r="C374" s="8" t="s">
        <v>1452</v>
      </c>
      <c r="D374" s="196">
        <v>0</v>
      </c>
    </row>
    <row r="375" spans="1:4" ht="21.75" customHeight="1" x14ac:dyDescent="0.2">
      <c r="A375" s="7" t="s">
        <v>787</v>
      </c>
      <c r="B375" s="8">
        <v>3</v>
      </c>
      <c r="C375" s="8" t="s">
        <v>1453</v>
      </c>
      <c r="D375" s="196">
        <v>0</v>
      </c>
    </row>
    <row r="376" spans="1:4" ht="21.75" customHeight="1" x14ac:dyDescent="0.2">
      <c r="A376" s="7" t="s">
        <v>796</v>
      </c>
      <c r="B376" s="8">
        <v>3</v>
      </c>
      <c r="C376" s="8" t="s">
        <v>1453</v>
      </c>
      <c r="D376" s="196">
        <v>0</v>
      </c>
    </row>
    <row r="377" spans="1:4" ht="21.75" customHeight="1" x14ac:dyDescent="0.2">
      <c r="A377" s="7" t="s">
        <v>812</v>
      </c>
      <c r="B377" s="8">
        <v>3</v>
      </c>
      <c r="C377" s="8" t="s">
        <v>1453</v>
      </c>
      <c r="D377" s="196">
        <v>0</v>
      </c>
    </row>
    <row r="378" spans="1:4" ht="21.75" customHeight="1" x14ac:dyDescent="0.2">
      <c r="A378" s="7" t="s">
        <v>1515</v>
      </c>
      <c r="B378" s="8">
        <v>3</v>
      </c>
      <c r="C378" s="8" t="s">
        <v>1453</v>
      </c>
      <c r="D378" s="196">
        <v>0</v>
      </c>
    </row>
    <row r="379" spans="1:4" ht="21.75" customHeight="1" x14ac:dyDescent="0.2">
      <c r="A379" s="7" t="s">
        <v>827</v>
      </c>
      <c r="B379" s="8">
        <v>3</v>
      </c>
      <c r="C379" s="8" t="s">
        <v>1453</v>
      </c>
      <c r="D379" s="196">
        <v>0</v>
      </c>
    </row>
    <row r="380" spans="1:4" ht="21.75" customHeight="1" x14ac:dyDescent="0.2">
      <c r="A380" s="7" t="s">
        <v>903</v>
      </c>
      <c r="B380" s="8">
        <v>3</v>
      </c>
      <c r="C380" s="8" t="s">
        <v>1453</v>
      </c>
      <c r="D380" s="196">
        <v>0</v>
      </c>
    </row>
    <row r="381" spans="1:4" ht="21.75" customHeight="1" x14ac:dyDescent="0.2">
      <c r="A381" s="7" t="s">
        <v>913</v>
      </c>
      <c r="B381" s="8">
        <v>3</v>
      </c>
      <c r="C381" s="8" t="s">
        <v>1453</v>
      </c>
      <c r="D381" s="196">
        <v>0</v>
      </c>
    </row>
    <row r="382" spans="1:4" ht="21.75" customHeight="1" x14ac:dyDescent="0.2">
      <c r="A382" s="7" t="s">
        <v>914</v>
      </c>
      <c r="B382" s="8">
        <v>3</v>
      </c>
      <c r="C382" s="8" t="s">
        <v>1453</v>
      </c>
      <c r="D382" s="196">
        <v>0</v>
      </c>
    </row>
    <row r="383" spans="1:4" ht="21.75" customHeight="1" x14ac:dyDescent="0.2">
      <c r="A383" s="7" t="s">
        <v>1516</v>
      </c>
      <c r="B383" s="8">
        <v>3</v>
      </c>
      <c r="C383" s="8" t="s">
        <v>1453</v>
      </c>
      <c r="D383" s="196">
        <v>0</v>
      </c>
    </row>
    <row r="384" spans="1:4" ht="21.75" customHeight="1" x14ac:dyDescent="0.2">
      <c r="A384" s="7" t="s">
        <v>1040</v>
      </c>
      <c r="B384" s="8">
        <v>3</v>
      </c>
      <c r="C384" s="8" t="s">
        <v>1453</v>
      </c>
      <c r="D384" s="196">
        <v>0</v>
      </c>
    </row>
    <row r="385" spans="1:4" ht="21.75" customHeight="1" x14ac:dyDescent="0.2">
      <c r="A385" s="7" t="s">
        <v>1517</v>
      </c>
      <c r="B385" s="8">
        <v>3</v>
      </c>
      <c r="C385" s="8" t="s">
        <v>1453</v>
      </c>
      <c r="D385" s="196">
        <v>0</v>
      </c>
    </row>
    <row r="386" spans="1:4" ht="21.75" customHeight="1" x14ac:dyDescent="0.2">
      <c r="A386" s="7" t="s">
        <v>794</v>
      </c>
      <c r="B386" s="8">
        <v>3</v>
      </c>
      <c r="C386" s="8" t="s">
        <v>1454</v>
      </c>
      <c r="D386" s="196">
        <v>2.24367888644261</v>
      </c>
    </row>
    <row r="387" spans="1:4" ht="21.75" customHeight="1" x14ac:dyDescent="0.2">
      <c r="A387" s="7" t="s">
        <v>880</v>
      </c>
      <c r="B387" s="8">
        <v>3</v>
      </c>
      <c r="C387" s="8" t="s">
        <v>1454</v>
      </c>
      <c r="D387" s="196">
        <v>0</v>
      </c>
    </row>
    <row r="388" spans="1:4" ht="21.75" customHeight="1" x14ac:dyDescent="0.2">
      <c r="A388" s="7" t="s">
        <v>901</v>
      </c>
      <c r="B388" s="8">
        <v>3</v>
      </c>
      <c r="C388" s="8" t="s">
        <v>1454</v>
      </c>
      <c r="D388" s="196">
        <v>0</v>
      </c>
    </row>
    <row r="389" spans="1:4" ht="21.75" customHeight="1" x14ac:dyDescent="0.2">
      <c r="A389" s="7" t="s">
        <v>904</v>
      </c>
      <c r="B389" s="8">
        <v>3</v>
      </c>
      <c r="C389" s="8" t="s">
        <v>1454</v>
      </c>
      <c r="D389" s="196">
        <v>0</v>
      </c>
    </row>
    <row r="390" spans="1:4" ht="21.75" customHeight="1" x14ac:dyDescent="0.2">
      <c r="A390" s="7" t="s">
        <v>956</v>
      </c>
      <c r="B390" s="8">
        <v>3</v>
      </c>
      <c r="C390" s="8" t="s">
        <v>1454</v>
      </c>
      <c r="D390" s="196">
        <v>0</v>
      </c>
    </row>
    <row r="391" spans="1:4" ht="21.75" customHeight="1" x14ac:dyDescent="0.2">
      <c r="A391" s="7" t="s">
        <v>1010</v>
      </c>
      <c r="B391" s="8">
        <v>3</v>
      </c>
      <c r="C391" s="8" t="s">
        <v>1454</v>
      </c>
      <c r="D391" s="196">
        <v>0</v>
      </c>
    </row>
    <row r="392" spans="1:4" ht="21.75" customHeight="1" x14ac:dyDescent="0.2">
      <c r="A392" s="7" t="s">
        <v>1518</v>
      </c>
      <c r="B392" s="8">
        <v>3</v>
      </c>
      <c r="C392" s="8" t="s">
        <v>1454</v>
      </c>
      <c r="D392" s="196">
        <v>0</v>
      </c>
    </row>
    <row r="393" spans="1:4" ht="21.75" customHeight="1" x14ac:dyDescent="0.2">
      <c r="A393" s="7" t="s">
        <v>1048</v>
      </c>
      <c r="B393" s="8">
        <v>3</v>
      </c>
      <c r="C393" s="8" t="s">
        <v>1454</v>
      </c>
      <c r="D393" s="196">
        <v>0</v>
      </c>
    </row>
    <row r="394" spans="1:4" ht="21.75" customHeight="1" x14ac:dyDescent="0.2">
      <c r="A394" s="7" t="s">
        <v>789</v>
      </c>
      <c r="B394" s="8">
        <v>3</v>
      </c>
      <c r="C394" s="8" t="s">
        <v>1455</v>
      </c>
      <c r="D394" s="196">
        <v>0</v>
      </c>
    </row>
    <row r="395" spans="1:4" ht="21.75" customHeight="1" x14ac:dyDescent="0.2">
      <c r="A395" s="7" t="s">
        <v>841</v>
      </c>
      <c r="B395" s="8">
        <v>3</v>
      </c>
      <c r="C395" s="8" t="s">
        <v>1455</v>
      </c>
      <c r="D395" s="196">
        <v>0</v>
      </c>
    </row>
    <row r="396" spans="1:4" ht="21.75" customHeight="1" x14ac:dyDescent="0.2">
      <c r="A396" s="7" t="s">
        <v>1519</v>
      </c>
      <c r="B396" s="8">
        <v>3</v>
      </c>
      <c r="C396" s="8" t="s">
        <v>1455</v>
      </c>
      <c r="D396" s="196">
        <v>0</v>
      </c>
    </row>
    <row r="397" spans="1:4" ht="21.75" customHeight="1" x14ac:dyDescent="0.2">
      <c r="A397" s="7" t="s">
        <v>1520</v>
      </c>
      <c r="B397" s="8">
        <v>3</v>
      </c>
      <c r="C397" s="8" t="s">
        <v>1456</v>
      </c>
      <c r="D397" s="196">
        <v>0</v>
      </c>
    </row>
    <row r="398" spans="1:4" ht="21.75" customHeight="1" x14ac:dyDescent="0.2">
      <c r="A398" s="7" t="s">
        <v>821</v>
      </c>
      <c r="B398" s="8">
        <v>3</v>
      </c>
      <c r="C398" s="8" t="s">
        <v>1456</v>
      </c>
      <c r="D398" s="196">
        <v>0</v>
      </c>
    </row>
    <row r="399" spans="1:4" ht="21.75" customHeight="1" x14ac:dyDescent="0.2">
      <c r="A399" s="7" t="s">
        <v>842</v>
      </c>
      <c r="B399" s="8">
        <v>3</v>
      </c>
      <c r="C399" s="8" t="s">
        <v>1456</v>
      </c>
      <c r="D399" s="196">
        <v>0</v>
      </c>
    </row>
    <row r="400" spans="1:4" ht="21.75" customHeight="1" x14ac:dyDescent="0.2">
      <c r="A400" s="7" t="s">
        <v>874</v>
      </c>
      <c r="B400" s="8">
        <v>3</v>
      </c>
      <c r="C400" s="8" t="s">
        <v>1456</v>
      </c>
      <c r="D400" s="196">
        <v>0</v>
      </c>
    </row>
    <row r="401" spans="1:4" ht="21.75" customHeight="1" x14ac:dyDescent="0.2">
      <c r="A401" s="7" t="s">
        <v>962</v>
      </c>
      <c r="B401" s="8">
        <v>3</v>
      </c>
      <c r="C401" s="8" t="s">
        <v>1456</v>
      </c>
      <c r="D401" s="196">
        <v>2.4888037631596598</v>
      </c>
    </row>
    <row r="402" spans="1:4" ht="21.75" customHeight="1" x14ac:dyDescent="0.2">
      <c r="A402" s="7" t="s">
        <v>971</v>
      </c>
      <c r="B402" s="8">
        <v>3</v>
      </c>
      <c r="C402" s="8" t="s">
        <v>1456</v>
      </c>
      <c r="D402" s="196">
        <v>0</v>
      </c>
    </row>
    <row r="403" spans="1:4" ht="21.75" customHeight="1" x14ac:dyDescent="0.2">
      <c r="A403" s="7" t="s">
        <v>1521</v>
      </c>
      <c r="B403" s="8">
        <v>3</v>
      </c>
      <c r="C403" s="8" t="s">
        <v>1458</v>
      </c>
      <c r="D403" s="196">
        <v>0</v>
      </c>
    </row>
    <row r="404" spans="1:4" ht="21.75" customHeight="1" x14ac:dyDescent="0.2">
      <c r="A404" s="7" t="s">
        <v>886</v>
      </c>
      <c r="B404" s="8">
        <v>3</v>
      </c>
      <c r="C404" s="8" t="s">
        <v>1458</v>
      </c>
      <c r="D404" s="196">
        <v>0</v>
      </c>
    </row>
    <row r="405" spans="1:4" ht="21.75" customHeight="1" x14ac:dyDescent="0.2">
      <c r="A405" s="7" t="s">
        <v>1522</v>
      </c>
      <c r="B405" s="8">
        <v>3</v>
      </c>
      <c r="C405" s="8" t="s">
        <v>1458</v>
      </c>
      <c r="D405" s="196">
        <v>0</v>
      </c>
    </row>
    <row r="406" spans="1:4" ht="21.75" customHeight="1" x14ac:dyDescent="0.2">
      <c r="A406" s="7" t="s">
        <v>961</v>
      </c>
      <c r="B406" s="8">
        <v>3</v>
      </c>
      <c r="C406" s="8" t="s">
        <v>1458</v>
      </c>
      <c r="D406" s="196">
        <v>0</v>
      </c>
    </row>
    <row r="407" spans="1:4" ht="21.75" customHeight="1" x14ac:dyDescent="0.2">
      <c r="A407" s="7" t="s">
        <v>839</v>
      </c>
      <c r="B407" s="8">
        <v>3</v>
      </c>
      <c r="C407" s="8" t="s">
        <v>1459</v>
      </c>
      <c r="D407" s="196">
        <v>0</v>
      </c>
    </row>
    <row r="408" spans="1:4" ht="21.75" customHeight="1" x14ac:dyDescent="0.2">
      <c r="A408" s="7" t="s">
        <v>1523</v>
      </c>
      <c r="B408" s="8">
        <v>3</v>
      </c>
      <c r="C408" s="8" t="s">
        <v>1459</v>
      </c>
      <c r="D408" s="196">
        <v>0</v>
      </c>
    </row>
    <row r="409" spans="1:4" ht="21.75" customHeight="1" x14ac:dyDescent="0.2">
      <c r="A409" s="7" t="s">
        <v>862</v>
      </c>
      <c r="B409" s="8">
        <v>3</v>
      </c>
      <c r="C409" s="8" t="s">
        <v>1459</v>
      </c>
      <c r="D409" s="196">
        <v>0</v>
      </c>
    </row>
    <row r="410" spans="1:4" ht="21.75" customHeight="1" x14ac:dyDescent="0.2">
      <c r="A410" s="7" t="s">
        <v>863</v>
      </c>
      <c r="B410" s="8">
        <v>3</v>
      </c>
      <c r="C410" s="8" t="s">
        <v>1459</v>
      </c>
      <c r="D410" s="196">
        <v>0</v>
      </c>
    </row>
    <row r="411" spans="1:4" ht="21.75" customHeight="1" x14ac:dyDescent="0.2">
      <c r="A411" s="7" t="s">
        <v>870</v>
      </c>
      <c r="B411" s="8">
        <v>3</v>
      </c>
      <c r="C411" s="8" t="s">
        <v>1459</v>
      </c>
      <c r="D411" s="196">
        <v>2.6847890660044</v>
      </c>
    </row>
    <row r="412" spans="1:4" ht="21.75" customHeight="1" x14ac:dyDescent="0.2">
      <c r="A412" s="7" t="s">
        <v>1524</v>
      </c>
      <c r="B412" s="8">
        <v>3</v>
      </c>
      <c r="C412" s="8" t="s">
        <v>1459</v>
      </c>
      <c r="D412" s="196">
        <v>0</v>
      </c>
    </row>
    <row r="413" spans="1:4" ht="21.75" customHeight="1" x14ac:dyDescent="0.2">
      <c r="A413" s="7" t="s">
        <v>1525</v>
      </c>
      <c r="B413" s="8">
        <v>3</v>
      </c>
      <c r="C413" s="8" t="s">
        <v>1459</v>
      </c>
      <c r="D413" s="196">
        <v>0</v>
      </c>
    </row>
    <row r="414" spans="1:4" ht="21.75" customHeight="1" x14ac:dyDescent="0.2">
      <c r="A414" s="7" t="s">
        <v>1526</v>
      </c>
      <c r="B414" s="8">
        <v>3</v>
      </c>
      <c r="C414" s="8" t="s">
        <v>1459</v>
      </c>
      <c r="D414" s="196">
        <v>0</v>
      </c>
    </row>
    <row r="415" spans="1:4" ht="27.75" customHeight="1" x14ac:dyDescent="0.2">
      <c r="A415" s="7" t="s">
        <v>778</v>
      </c>
      <c r="B415" s="8">
        <v>3</v>
      </c>
      <c r="C415" s="8" t="s">
        <v>1460</v>
      </c>
      <c r="D415" s="196">
        <v>0</v>
      </c>
    </row>
    <row r="416" spans="1:4" ht="27.75" customHeight="1" x14ac:dyDescent="0.2">
      <c r="A416" s="7" t="s">
        <v>802</v>
      </c>
      <c r="B416" s="8">
        <v>3</v>
      </c>
      <c r="C416" s="8" t="s">
        <v>1460</v>
      </c>
      <c r="D416" s="196">
        <v>0</v>
      </c>
    </row>
    <row r="417" spans="1:4" ht="27.75" customHeight="1" x14ac:dyDescent="0.2">
      <c r="A417" s="7" t="s">
        <v>806</v>
      </c>
      <c r="B417" s="8">
        <v>3</v>
      </c>
      <c r="C417" s="8" t="s">
        <v>1460</v>
      </c>
      <c r="D417" s="196">
        <v>0</v>
      </c>
    </row>
    <row r="418" spans="1:4" ht="27.75" customHeight="1" x14ac:dyDescent="0.2">
      <c r="A418" s="7" t="s">
        <v>826</v>
      </c>
      <c r="B418" s="8">
        <v>3</v>
      </c>
      <c r="C418" s="8" t="s">
        <v>1460</v>
      </c>
      <c r="D418" s="196">
        <v>0</v>
      </c>
    </row>
    <row r="419" spans="1:4" ht="27.75" customHeight="1" x14ac:dyDescent="0.2">
      <c r="A419" s="7" t="s">
        <v>833</v>
      </c>
      <c r="B419" s="8">
        <v>3</v>
      </c>
      <c r="C419" s="8" t="s">
        <v>1460</v>
      </c>
      <c r="D419" s="196">
        <v>0</v>
      </c>
    </row>
    <row r="420" spans="1:4" ht="27.75" customHeight="1" x14ac:dyDescent="0.2">
      <c r="A420" s="7" t="s">
        <v>850</v>
      </c>
      <c r="B420" s="8">
        <v>3</v>
      </c>
      <c r="C420" s="8" t="s">
        <v>1460</v>
      </c>
      <c r="D420" s="196">
        <v>0</v>
      </c>
    </row>
    <row r="421" spans="1:4" ht="27.75" customHeight="1" x14ac:dyDescent="0.2">
      <c r="A421" s="7" t="s">
        <v>864</v>
      </c>
      <c r="B421" s="8">
        <v>3</v>
      </c>
      <c r="C421" s="8" t="s">
        <v>1460</v>
      </c>
      <c r="D421" s="196">
        <v>0</v>
      </c>
    </row>
    <row r="422" spans="1:4" ht="27.75" customHeight="1" x14ac:dyDescent="0.2">
      <c r="A422" s="7" t="s">
        <v>868</v>
      </c>
      <c r="B422" s="8">
        <v>3</v>
      </c>
      <c r="C422" s="8" t="s">
        <v>1460</v>
      </c>
      <c r="D422" s="196">
        <v>3.3388056105686199</v>
      </c>
    </row>
    <row r="423" spans="1:4" ht="27.75" customHeight="1" x14ac:dyDescent="0.2">
      <c r="A423" s="7" t="s">
        <v>889</v>
      </c>
      <c r="B423" s="8">
        <v>3</v>
      </c>
      <c r="C423" s="8" t="s">
        <v>1460</v>
      </c>
      <c r="D423" s="196">
        <v>0</v>
      </c>
    </row>
    <row r="424" spans="1:4" ht="27.75" customHeight="1" x14ac:dyDescent="0.2">
      <c r="A424" s="7" t="s">
        <v>894</v>
      </c>
      <c r="B424" s="8">
        <v>3</v>
      </c>
      <c r="C424" s="8" t="s">
        <v>1460</v>
      </c>
      <c r="D424" s="196">
        <v>0</v>
      </c>
    </row>
    <row r="425" spans="1:4" ht="27.75" customHeight="1" x14ac:dyDescent="0.2">
      <c r="A425" s="7" t="s">
        <v>906</v>
      </c>
      <c r="B425" s="8">
        <v>3</v>
      </c>
      <c r="C425" s="8" t="s">
        <v>1460</v>
      </c>
      <c r="D425" s="196">
        <v>0</v>
      </c>
    </row>
    <row r="426" spans="1:4" ht="27.75" customHeight="1" x14ac:dyDescent="0.2">
      <c r="A426" s="7" t="s">
        <v>909</v>
      </c>
      <c r="B426" s="8">
        <v>3</v>
      </c>
      <c r="C426" s="8" t="s">
        <v>1460</v>
      </c>
      <c r="D426" s="196">
        <v>0</v>
      </c>
    </row>
    <row r="427" spans="1:4" ht="27.75" customHeight="1" x14ac:dyDescent="0.2">
      <c r="A427" s="7" t="s">
        <v>912</v>
      </c>
      <c r="B427" s="8">
        <v>3</v>
      </c>
      <c r="C427" s="8" t="s">
        <v>1460</v>
      </c>
      <c r="D427" s="196">
        <v>3.1284976036994001</v>
      </c>
    </row>
    <row r="428" spans="1:4" ht="27.75" customHeight="1" x14ac:dyDescent="0.2">
      <c r="A428" s="7" t="s">
        <v>932</v>
      </c>
      <c r="B428" s="8">
        <v>3</v>
      </c>
      <c r="C428" s="8" t="s">
        <v>1460</v>
      </c>
      <c r="D428" s="196">
        <v>0</v>
      </c>
    </row>
    <row r="429" spans="1:4" ht="27.75" customHeight="1" x14ac:dyDescent="0.2">
      <c r="A429" s="7" t="s">
        <v>938</v>
      </c>
      <c r="B429" s="8">
        <v>3</v>
      </c>
      <c r="C429" s="8" t="s">
        <v>1460</v>
      </c>
      <c r="D429" s="196">
        <v>0</v>
      </c>
    </row>
    <row r="430" spans="1:4" ht="27.75" customHeight="1" x14ac:dyDescent="0.2">
      <c r="A430" s="7" t="s">
        <v>946</v>
      </c>
      <c r="B430" s="8">
        <v>3</v>
      </c>
      <c r="C430" s="8" t="s">
        <v>1460</v>
      </c>
      <c r="D430" s="196">
        <v>0</v>
      </c>
    </row>
    <row r="431" spans="1:4" ht="27.75" customHeight="1" x14ac:dyDescent="0.2">
      <c r="A431" s="7" t="s">
        <v>980</v>
      </c>
      <c r="B431" s="8">
        <v>3</v>
      </c>
      <c r="C431" s="8" t="s">
        <v>1460</v>
      </c>
      <c r="D431" s="196">
        <v>0</v>
      </c>
    </row>
    <row r="432" spans="1:4" ht="27.75" customHeight="1" x14ac:dyDescent="0.2">
      <c r="A432" s="7" t="s">
        <v>993</v>
      </c>
      <c r="B432" s="8">
        <v>3</v>
      </c>
      <c r="C432" s="8" t="s">
        <v>1460</v>
      </c>
      <c r="D432" s="196">
        <v>0</v>
      </c>
    </row>
    <row r="433" spans="1:4" ht="27.75" customHeight="1" x14ac:dyDescent="0.2">
      <c r="A433" s="7" t="s">
        <v>994</v>
      </c>
      <c r="B433" s="8">
        <v>3</v>
      </c>
      <c r="C433" s="8" t="s">
        <v>1460</v>
      </c>
      <c r="D433" s="196">
        <v>2.5822720397978198</v>
      </c>
    </row>
    <row r="434" spans="1:4" ht="27.75" customHeight="1" x14ac:dyDescent="0.2">
      <c r="A434" s="7" t="s">
        <v>1013</v>
      </c>
      <c r="B434" s="8">
        <v>3</v>
      </c>
      <c r="C434" s="8" t="s">
        <v>1460</v>
      </c>
      <c r="D434" s="196">
        <v>0</v>
      </c>
    </row>
    <row r="435" spans="1:4" ht="27.75" customHeight="1" x14ac:dyDescent="0.2">
      <c r="A435" s="7" t="s">
        <v>1015</v>
      </c>
      <c r="B435" s="8">
        <v>3</v>
      </c>
      <c r="C435" s="8" t="s">
        <v>1460</v>
      </c>
      <c r="D435" s="196">
        <v>0</v>
      </c>
    </row>
    <row r="436" spans="1:4" ht="27.75" customHeight="1" x14ac:dyDescent="0.2">
      <c r="A436" s="7" t="s">
        <v>1017</v>
      </c>
      <c r="B436" s="8">
        <v>3</v>
      </c>
      <c r="C436" s="8" t="s">
        <v>1460</v>
      </c>
      <c r="D436" s="196">
        <v>0</v>
      </c>
    </row>
    <row r="437" spans="1:4" ht="27.75" customHeight="1" x14ac:dyDescent="0.2">
      <c r="A437" s="7" t="s">
        <v>1044</v>
      </c>
      <c r="B437" s="8">
        <v>3</v>
      </c>
      <c r="C437" s="8" t="s">
        <v>1460</v>
      </c>
      <c r="D437" s="196">
        <v>0</v>
      </c>
    </row>
    <row r="438" spans="1:4" ht="27.75" customHeight="1" x14ac:dyDescent="0.2">
      <c r="A438" s="7" t="s">
        <v>1047</v>
      </c>
      <c r="B438" s="8">
        <v>3</v>
      </c>
      <c r="C438" s="8" t="s">
        <v>1460</v>
      </c>
      <c r="D438" s="196">
        <v>0</v>
      </c>
    </row>
    <row r="439" spans="1:4" ht="27.75" customHeight="1" x14ac:dyDescent="0.2">
      <c r="A439" s="7" t="s">
        <v>1051</v>
      </c>
      <c r="B439" s="8">
        <v>3</v>
      </c>
      <c r="C439" s="8" t="s">
        <v>1460</v>
      </c>
      <c r="D439" s="196">
        <v>0</v>
      </c>
    </row>
    <row r="440" spans="1:4" ht="27.75" customHeight="1" x14ac:dyDescent="0.2">
      <c r="A440" s="7" t="s">
        <v>1054</v>
      </c>
      <c r="B440" s="8">
        <v>3</v>
      </c>
      <c r="C440" s="8" t="s">
        <v>1460</v>
      </c>
      <c r="D440" s="196">
        <v>0</v>
      </c>
    </row>
    <row r="441" spans="1:4" ht="27.75" customHeight="1" x14ac:dyDescent="0.2">
      <c r="A441" s="7" t="s">
        <v>1060</v>
      </c>
      <c r="B441" s="8">
        <v>3</v>
      </c>
      <c r="C441" s="8" t="s">
        <v>1460</v>
      </c>
      <c r="D441" s="196">
        <v>0</v>
      </c>
    </row>
    <row r="442" spans="1:4" ht="27.75" customHeight="1" x14ac:dyDescent="0.2">
      <c r="A442" s="7" t="s">
        <v>1064</v>
      </c>
      <c r="B442" s="8">
        <v>3</v>
      </c>
      <c r="C442" s="8" t="s">
        <v>1460</v>
      </c>
      <c r="D442" s="196">
        <v>0</v>
      </c>
    </row>
    <row r="443" spans="1:4" ht="27.75" customHeight="1" x14ac:dyDescent="0.2">
      <c r="A443" s="7" t="s">
        <v>1078</v>
      </c>
      <c r="B443" s="8">
        <v>3</v>
      </c>
      <c r="C443" s="8" t="s">
        <v>1460</v>
      </c>
      <c r="D443" s="196">
        <v>0</v>
      </c>
    </row>
    <row r="444" spans="1:4" ht="27.75" customHeight="1" x14ac:dyDescent="0.2">
      <c r="A444" s="7" t="s">
        <v>791</v>
      </c>
      <c r="B444" s="8">
        <v>3</v>
      </c>
      <c r="C444" s="8" t="s">
        <v>1461</v>
      </c>
      <c r="D444" s="196">
        <v>0</v>
      </c>
    </row>
    <row r="445" spans="1:4" ht="27.75" customHeight="1" x14ac:dyDescent="0.2">
      <c r="A445" s="7" t="s">
        <v>792</v>
      </c>
      <c r="B445" s="8">
        <v>3</v>
      </c>
      <c r="C445" s="8" t="s">
        <v>1461</v>
      </c>
      <c r="D445" s="196">
        <v>0</v>
      </c>
    </row>
    <row r="446" spans="1:4" ht="27.75" customHeight="1" x14ac:dyDescent="0.2">
      <c r="A446" s="7" t="s">
        <v>811</v>
      </c>
      <c r="B446" s="8">
        <v>3</v>
      </c>
      <c r="C446" s="8" t="s">
        <v>1461</v>
      </c>
      <c r="D446" s="196">
        <v>0</v>
      </c>
    </row>
    <row r="447" spans="1:4" ht="27.75" customHeight="1" x14ac:dyDescent="0.2">
      <c r="A447" s="7" t="s">
        <v>857</v>
      </c>
      <c r="B447" s="8">
        <v>3</v>
      </c>
      <c r="C447" s="8" t="s">
        <v>1461</v>
      </c>
      <c r="D447" s="196">
        <v>0</v>
      </c>
    </row>
    <row r="448" spans="1:4" ht="27.75" customHeight="1" x14ac:dyDescent="0.2">
      <c r="A448" s="7" t="s">
        <v>867</v>
      </c>
      <c r="B448" s="8">
        <v>3</v>
      </c>
      <c r="C448" s="8" t="s">
        <v>1461</v>
      </c>
      <c r="D448" s="196">
        <v>0</v>
      </c>
    </row>
    <row r="449" spans="1:4" ht="27.75" customHeight="1" x14ac:dyDescent="0.2">
      <c r="A449" s="7" t="s">
        <v>935</v>
      </c>
      <c r="B449" s="8">
        <v>3</v>
      </c>
      <c r="C449" s="8" t="s">
        <v>1461</v>
      </c>
      <c r="D449" s="196">
        <v>0</v>
      </c>
    </row>
    <row r="450" spans="1:4" ht="27.75" customHeight="1" x14ac:dyDescent="0.2">
      <c r="A450" s="7" t="s">
        <v>958</v>
      </c>
      <c r="B450" s="8">
        <v>3</v>
      </c>
      <c r="C450" s="8" t="s">
        <v>1461</v>
      </c>
      <c r="D450" s="196">
        <v>0</v>
      </c>
    </row>
    <row r="451" spans="1:4" ht="27.75" customHeight="1" x14ac:dyDescent="0.2">
      <c r="A451" s="7" t="s">
        <v>978</v>
      </c>
      <c r="B451" s="8">
        <v>3</v>
      </c>
      <c r="C451" s="8" t="s">
        <v>1461</v>
      </c>
      <c r="D451" s="196">
        <v>0</v>
      </c>
    </row>
    <row r="452" spans="1:4" ht="27.75" customHeight="1" x14ac:dyDescent="0.2">
      <c r="A452" s="7" t="s">
        <v>982</v>
      </c>
      <c r="B452" s="8">
        <v>3</v>
      </c>
      <c r="C452" s="8" t="s">
        <v>1461</v>
      </c>
      <c r="D452" s="196">
        <v>0</v>
      </c>
    </row>
    <row r="453" spans="1:4" ht="27.75" customHeight="1" x14ac:dyDescent="0.2">
      <c r="A453" s="7" t="s">
        <v>984</v>
      </c>
      <c r="B453" s="8">
        <v>3</v>
      </c>
      <c r="C453" s="8" t="s">
        <v>1461</v>
      </c>
      <c r="D453" s="196">
        <v>0</v>
      </c>
    </row>
    <row r="454" spans="1:4" ht="27.75" customHeight="1" x14ac:dyDescent="0.2">
      <c r="A454" s="7" t="s">
        <v>987</v>
      </c>
      <c r="B454" s="8">
        <v>3</v>
      </c>
      <c r="C454" s="8" t="s">
        <v>1461</v>
      </c>
      <c r="D454" s="196">
        <v>0</v>
      </c>
    </row>
    <row r="455" spans="1:4" ht="27.75" customHeight="1" x14ac:dyDescent="0.2">
      <c r="A455" s="7" t="s">
        <v>989</v>
      </c>
      <c r="B455" s="8">
        <v>3</v>
      </c>
      <c r="C455" s="8" t="s">
        <v>1461</v>
      </c>
      <c r="D455" s="196">
        <v>0</v>
      </c>
    </row>
    <row r="456" spans="1:4" ht="27.75" customHeight="1" x14ac:dyDescent="0.2">
      <c r="A456" s="7" t="s">
        <v>991</v>
      </c>
      <c r="B456" s="8">
        <v>3</v>
      </c>
      <c r="C456" s="8" t="s">
        <v>1461</v>
      </c>
      <c r="D456" s="196">
        <v>0</v>
      </c>
    </row>
    <row r="457" spans="1:4" ht="27.75" customHeight="1" x14ac:dyDescent="0.2">
      <c r="A457" s="7" t="s">
        <v>996</v>
      </c>
      <c r="B457" s="8">
        <v>3</v>
      </c>
      <c r="C457" s="8" t="s">
        <v>1461</v>
      </c>
      <c r="D457" s="196">
        <v>0</v>
      </c>
    </row>
    <row r="458" spans="1:4" ht="27.75" customHeight="1" x14ac:dyDescent="0.2">
      <c r="A458" s="7" t="s">
        <v>997</v>
      </c>
      <c r="B458" s="8">
        <v>3</v>
      </c>
      <c r="C458" s="8" t="s">
        <v>1461</v>
      </c>
      <c r="D458" s="196">
        <v>0</v>
      </c>
    </row>
    <row r="459" spans="1:4" ht="27.75" customHeight="1" x14ac:dyDescent="0.2">
      <c r="A459" s="7" t="s">
        <v>998</v>
      </c>
      <c r="B459" s="8">
        <v>3</v>
      </c>
      <c r="C459" s="8" t="s">
        <v>1461</v>
      </c>
      <c r="D459" s="196">
        <v>0</v>
      </c>
    </row>
    <row r="460" spans="1:4" ht="27.75" customHeight="1" x14ac:dyDescent="0.2">
      <c r="A460" s="7" t="s">
        <v>1025</v>
      </c>
      <c r="B460" s="8">
        <v>3</v>
      </c>
      <c r="C460" s="8" t="s">
        <v>1461</v>
      </c>
      <c r="D460" s="196">
        <v>0</v>
      </c>
    </row>
    <row r="461" spans="1:4" ht="27.75" customHeight="1" x14ac:dyDescent="0.2">
      <c r="A461" s="7" t="s">
        <v>1042</v>
      </c>
      <c r="B461" s="8">
        <v>3</v>
      </c>
      <c r="C461" s="8" t="s">
        <v>1461</v>
      </c>
      <c r="D461" s="196">
        <v>0</v>
      </c>
    </row>
    <row r="462" spans="1:4" ht="27.75" customHeight="1" x14ac:dyDescent="0.2">
      <c r="A462" s="7" t="s">
        <v>1046</v>
      </c>
      <c r="B462" s="8">
        <v>3</v>
      </c>
      <c r="C462" s="8" t="s">
        <v>1461</v>
      </c>
      <c r="D462" s="196">
        <v>0</v>
      </c>
    </row>
    <row r="463" spans="1:4" ht="27.75" customHeight="1" x14ac:dyDescent="0.2">
      <c r="A463" s="7" t="s">
        <v>1056</v>
      </c>
      <c r="B463" s="8">
        <v>3</v>
      </c>
      <c r="C463" s="8" t="s">
        <v>1461</v>
      </c>
      <c r="D463" s="196">
        <v>0</v>
      </c>
    </row>
  </sheetData>
  <sheetProtection selectLockedCells="1" selectUnlockedCells="1"/>
  <autoFilter ref="A3:D463" xr:uid="{00000000-0001-0000-0A00-000000000000}"/>
  <customSheetViews>
    <customSheetView guid="{5032A364-B81A-48DA-88DA-AB3B86B47EE9}" scale="70" fitToPage="1">
      <selection activeCell="A2" sqref="A2:XFD3"/>
      <pageMargins left="0.39370078740157483" right="0.35433070866141736" top="0.82677165354330717" bottom="0.74803149606299213" header="0.51181102362204722" footer="0.51181102362204722"/>
      <pageSetup paperSize="9" scale="64" fitToHeight="0" orientation="portrait" r:id="rId1"/>
      <headerFooter differentFirst="1" scaleWithDoc="0">
        <oddFooter>&amp;C&amp;P of &amp;N</oddFooter>
        <firstHeader>&amp;L
Annex 6 - Un-scaled [nodal /network group] costs</firstHeader>
        <firstFooter>&amp;C&amp;P of &amp;N</firstFooter>
      </headerFooter>
    </customSheetView>
  </customSheetViews>
  <mergeCells count="1">
    <mergeCell ref="A2:D2"/>
  </mergeCells>
  <phoneticPr fontId="6" type="noConversion"/>
  <hyperlinks>
    <hyperlink ref="A1" location="Overview!A1" display="Back to Overview" xr:uid="{00000000-0004-0000-0A00-000000000000}"/>
  </hyperlinks>
  <pageMargins left="0.39370078740157483" right="0.35433070866141736" top="0.82677165354330717" bottom="0.74803149606299213" header="0.51181102362204722" footer="0.51181102362204722"/>
  <pageSetup paperSize="9" scale="77" fitToHeight="0" orientation="portrait" r:id="rId2"/>
  <headerFooter differentFirst="1" scaleWithDoc="0">
    <oddFooter>&amp;C&amp;"Calibri"&amp;11&amp;K000000&amp;P of &amp;N_x000D_&amp;1#&amp;"Calibri"&amp;12&amp;K008000Internal Use</oddFooter>
    <firstHeader>&amp;LUn-scaled [nodal /network group] costs</firstHeader>
    <firstFooter>&amp;C&amp;"Calibri"&amp;11&amp;K000000&amp;P of &amp;N_x000D_&amp;1#&amp;"Calibri"&amp;12&amp;K008000Internal Use</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fitToPage="1"/>
  </sheetPr>
  <dimension ref="A1:H764"/>
  <sheetViews>
    <sheetView zoomScale="90" zoomScaleNormal="90" zoomScaleSheetLayoutView="100" workbookViewId="0"/>
  </sheetViews>
  <sheetFormatPr defaultColWidth="11.5703125" defaultRowHeight="12.75" x14ac:dyDescent="0.2"/>
  <cols>
    <col min="1" max="1" width="13.85546875" style="151" customWidth="1"/>
    <col min="2" max="2" width="37.42578125" style="151" bestFit="1" customWidth="1"/>
    <col min="3" max="3" width="19" style="152" customWidth="1"/>
    <col min="4" max="4" width="5.28515625" style="151" bestFit="1" customWidth="1"/>
    <col min="5" max="5" width="4.7109375" style="151" customWidth="1"/>
    <col min="6" max="6" width="29.140625" style="151" bestFit="1" customWidth="1"/>
    <col min="7" max="7" width="11.5703125" style="151"/>
    <col min="8" max="8" width="64.5703125" style="151" bestFit="1" customWidth="1"/>
    <col min="9" max="16384" width="11.5703125" style="151"/>
  </cols>
  <sheetData>
    <row r="1" spans="1:8" ht="26.25" customHeight="1" x14ac:dyDescent="0.35">
      <c r="A1" s="154" t="s">
        <v>25</v>
      </c>
      <c r="H1" s="153"/>
    </row>
    <row r="2" spans="1:8" ht="12.75" customHeight="1" x14ac:dyDescent="0.2">
      <c r="A2" s="154"/>
    </row>
    <row r="3" spans="1:8" ht="12.75" customHeight="1" x14ac:dyDescent="0.2">
      <c r="A3" s="154"/>
    </row>
    <row r="4" spans="1:8" ht="12.75" customHeight="1" x14ac:dyDescent="0.2">
      <c r="A4" s="154"/>
    </row>
    <row r="5" spans="1:8" ht="12.75" customHeight="1" x14ac:dyDescent="0.2">
      <c r="A5" s="154"/>
    </row>
    <row r="6" spans="1:8" ht="12.75" customHeight="1" x14ac:dyDescent="0.2">
      <c r="A6" s="154"/>
    </row>
    <row r="7" spans="1:8" ht="12.75" customHeight="1" x14ac:dyDescent="0.2">
      <c r="A7" s="154"/>
    </row>
    <row r="8" spans="1:8" ht="12.75" customHeight="1" x14ac:dyDescent="0.2">
      <c r="A8" s="154"/>
    </row>
    <row r="9" spans="1:8" ht="12.75" customHeight="1" x14ac:dyDescent="0.2">
      <c r="A9" s="154"/>
    </row>
    <row r="10" spans="1:8" ht="12.75" customHeight="1" x14ac:dyDescent="0.2">
      <c r="A10" s="154"/>
    </row>
    <row r="11" spans="1:8" ht="12.75" customHeight="1" x14ac:dyDescent="0.2">
      <c r="A11" s="154"/>
    </row>
    <row r="12" spans="1:8" ht="12.75" customHeight="1" x14ac:dyDescent="0.2">
      <c r="A12" s="154"/>
    </row>
    <row r="13" spans="1:8" ht="12.75" customHeight="1" x14ac:dyDescent="0.2">
      <c r="A13" s="154"/>
    </row>
    <row r="14" spans="1:8" ht="12.75" customHeight="1" x14ac:dyDescent="0.2">
      <c r="A14" s="154"/>
    </row>
    <row r="15" spans="1:8" ht="12.75" customHeight="1" x14ac:dyDescent="0.2">
      <c r="A15" s="154"/>
    </row>
    <row r="16" spans="1:8" ht="12.75" customHeight="1" x14ac:dyDescent="0.2">
      <c r="A16" s="154"/>
    </row>
    <row r="17" spans="1:8" ht="12.75" customHeight="1" x14ac:dyDescent="0.2">
      <c r="A17" s="154"/>
    </row>
    <row r="18" spans="1:8" ht="12.75" customHeight="1" x14ac:dyDescent="0.2">
      <c r="A18" s="154"/>
    </row>
    <row r="19" spans="1:8" ht="12.75" customHeight="1" x14ac:dyDescent="0.2">
      <c r="A19" s="154"/>
    </row>
    <row r="20" spans="1:8" ht="12.75" customHeight="1" x14ac:dyDescent="0.2">
      <c r="A20" s="154"/>
    </row>
    <row r="21" spans="1:8" ht="12.75" customHeight="1" x14ac:dyDescent="0.2">
      <c r="A21" s="154"/>
    </row>
    <row r="22" spans="1:8" ht="12.75" customHeight="1" x14ac:dyDescent="0.2">
      <c r="A22" s="154"/>
    </row>
    <row r="23" spans="1:8" ht="12.75" customHeight="1" x14ac:dyDescent="0.2">
      <c r="A23" s="154"/>
    </row>
    <row r="24" spans="1:8" ht="12.75" customHeight="1" x14ac:dyDescent="0.2">
      <c r="A24" s="154"/>
    </row>
    <row r="25" spans="1:8" ht="12.75" customHeight="1" x14ac:dyDescent="0.2">
      <c r="A25" s="154"/>
    </row>
    <row r="26" spans="1:8" ht="12.75" customHeight="1" x14ac:dyDescent="0.2">
      <c r="A26" s="154"/>
    </row>
    <row r="27" spans="1:8" ht="12.75" customHeight="1" x14ac:dyDescent="0.2">
      <c r="A27" s="154"/>
    </row>
    <row r="28" spans="1:8" s="156" customFormat="1" ht="51" x14ac:dyDescent="0.2">
      <c r="A28" s="52" t="s">
        <v>202</v>
      </c>
      <c r="B28" s="52" t="s">
        <v>203</v>
      </c>
      <c r="C28" s="52" t="s">
        <v>430</v>
      </c>
      <c r="D28" s="155"/>
      <c r="E28" s="155"/>
      <c r="F28" s="52" t="s">
        <v>431</v>
      </c>
      <c r="G28" s="52" t="s">
        <v>432</v>
      </c>
      <c r="H28" s="52" t="s">
        <v>433</v>
      </c>
    </row>
    <row r="29" spans="1:8" x14ac:dyDescent="0.2">
      <c r="A29" s="161">
        <v>3</v>
      </c>
      <c r="B29" s="157" t="s">
        <v>204</v>
      </c>
      <c r="C29" s="160" t="s">
        <v>439</v>
      </c>
      <c r="F29" s="151" t="s">
        <v>436</v>
      </c>
      <c r="G29" s="158">
        <v>43626</v>
      </c>
      <c r="H29" s="151" t="s">
        <v>437</v>
      </c>
    </row>
    <row r="30" spans="1:8" x14ac:dyDescent="0.2">
      <c r="A30" s="161">
        <v>4</v>
      </c>
      <c r="B30" s="157" t="s">
        <v>204</v>
      </c>
      <c r="C30" s="160" t="s">
        <v>439</v>
      </c>
      <c r="F30" s="151" t="s">
        <v>441</v>
      </c>
      <c r="G30" s="158">
        <v>43626</v>
      </c>
      <c r="H30" s="151" t="s">
        <v>437</v>
      </c>
    </row>
    <row r="31" spans="1:8" x14ac:dyDescent="0.2">
      <c r="A31" s="161">
        <v>5</v>
      </c>
      <c r="B31" s="157" t="s">
        <v>205</v>
      </c>
      <c r="C31" s="160" t="s">
        <v>439</v>
      </c>
      <c r="F31" s="151" t="s">
        <v>440</v>
      </c>
      <c r="G31" s="158">
        <v>43626</v>
      </c>
      <c r="H31" s="151" t="s">
        <v>437</v>
      </c>
    </row>
    <row r="32" spans="1:8" x14ac:dyDescent="0.2">
      <c r="A32" s="161">
        <v>6</v>
      </c>
      <c r="B32" s="157" t="s">
        <v>206</v>
      </c>
      <c r="C32" s="160" t="s">
        <v>439</v>
      </c>
      <c r="F32" s="151" t="s">
        <v>442</v>
      </c>
      <c r="G32" s="158">
        <v>43626</v>
      </c>
      <c r="H32" s="151" t="s">
        <v>443</v>
      </c>
    </row>
    <row r="33" spans="1:8" x14ac:dyDescent="0.2">
      <c r="A33" s="161">
        <v>7</v>
      </c>
      <c r="B33" s="157" t="s">
        <v>206</v>
      </c>
      <c r="C33" s="160" t="s">
        <v>439</v>
      </c>
      <c r="G33" s="158"/>
      <c r="H33" s="159"/>
    </row>
    <row r="34" spans="1:8" x14ac:dyDescent="0.2">
      <c r="A34" s="161">
        <v>8</v>
      </c>
      <c r="B34" s="157" t="s">
        <v>206</v>
      </c>
      <c r="C34" s="160" t="s">
        <v>439</v>
      </c>
      <c r="F34" s="159"/>
      <c r="G34" s="158"/>
    </row>
    <row r="35" spans="1:8" x14ac:dyDescent="0.2">
      <c r="A35" s="161">
        <v>9</v>
      </c>
      <c r="B35" s="157" t="s">
        <v>206</v>
      </c>
      <c r="C35" s="160" t="s">
        <v>439</v>
      </c>
      <c r="G35" s="158"/>
      <c r="H35" s="159"/>
    </row>
    <row r="36" spans="1:8" x14ac:dyDescent="0.2">
      <c r="A36" s="161">
        <v>10</v>
      </c>
      <c r="B36" s="157" t="s">
        <v>206</v>
      </c>
      <c r="C36" s="160" t="s">
        <v>439</v>
      </c>
      <c r="G36" s="158"/>
      <c r="H36" s="159"/>
    </row>
    <row r="37" spans="1:8" x14ac:dyDescent="0.2">
      <c r="A37" s="161">
        <v>11</v>
      </c>
      <c r="B37" s="157" t="s">
        <v>206</v>
      </c>
      <c r="C37" s="160" t="s">
        <v>439</v>
      </c>
      <c r="G37" s="158"/>
    </row>
    <row r="38" spans="1:8" x14ac:dyDescent="0.2">
      <c r="A38" s="161">
        <v>12</v>
      </c>
      <c r="B38" s="157" t="s">
        <v>206</v>
      </c>
      <c r="C38" s="160" t="s">
        <v>439</v>
      </c>
      <c r="G38" s="158"/>
    </row>
    <row r="39" spans="1:8" x14ac:dyDescent="0.2">
      <c r="A39" s="161">
        <v>13</v>
      </c>
      <c r="B39" s="157" t="s">
        <v>207</v>
      </c>
      <c r="C39" s="160" t="s">
        <v>439</v>
      </c>
      <c r="G39" s="158"/>
    </row>
    <row r="40" spans="1:8" x14ac:dyDescent="0.2">
      <c r="A40" s="161">
        <v>15</v>
      </c>
      <c r="B40" s="157" t="s">
        <v>207</v>
      </c>
      <c r="C40" s="160" t="s">
        <v>439</v>
      </c>
      <c r="F40" s="159"/>
      <c r="G40" s="158"/>
      <c r="H40" s="159"/>
    </row>
    <row r="41" spans="1:8" x14ac:dyDescent="0.2">
      <c r="A41" s="161">
        <v>16</v>
      </c>
      <c r="B41" s="157" t="s">
        <v>208</v>
      </c>
      <c r="C41" s="160" t="s">
        <v>439</v>
      </c>
      <c r="G41" s="158"/>
      <c r="H41" s="159"/>
    </row>
    <row r="42" spans="1:8" x14ac:dyDescent="0.2">
      <c r="A42" s="161">
        <v>17</v>
      </c>
      <c r="B42" s="157" t="s">
        <v>208</v>
      </c>
      <c r="C42" s="160" t="s">
        <v>439</v>
      </c>
      <c r="G42" s="158"/>
    </row>
    <row r="43" spans="1:8" x14ac:dyDescent="0.2">
      <c r="A43" s="161">
        <v>18</v>
      </c>
      <c r="B43" s="157" t="s">
        <v>208</v>
      </c>
      <c r="C43" s="160" t="s">
        <v>439</v>
      </c>
      <c r="G43" s="158"/>
    </row>
    <row r="44" spans="1:8" x14ac:dyDescent="0.2">
      <c r="A44" s="161">
        <v>19</v>
      </c>
      <c r="B44" s="157" t="s">
        <v>208</v>
      </c>
      <c r="C44" s="160" t="s">
        <v>439</v>
      </c>
      <c r="G44" s="158"/>
    </row>
    <row r="45" spans="1:8" x14ac:dyDescent="0.2">
      <c r="A45" s="161">
        <v>20</v>
      </c>
      <c r="B45" s="157" t="s">
        <v>208</v>
      </c>
      <c r="C45" s="160" t="s">
        <v>439</v>
      </c>
      <c r="G45" s="158"/>
    </row>
    <row r="46" spans="1:8" x14ac:dyDescent="0.2">
      <c r="A46" s="161">
        <v>21</v>
      </c>
      <c r="B46" s="157" t="s">
        <v>208</v>
      </c>
      <c r="C46" s="160" t="s">
        <v>439</v>
      </c>
      <c r="G46" s="158"/>
    </row>
    <row r="47" spans="1:8" x14ac:dyDescent="0.2">
      <c r="A47" s="161">
        <v>22</v>
      </c>
      <c r="B47" s="157" t="s">
        <v>208</v>
      </c>
      <c r="C47" s="160" t="s">
        <v>439</v>
      </c>
      <c r="G47" s="158"/>
    </row>
    <row r="48" spans="1:8" x14ac:dyDescent="0.2">
      <c r="A48" s="161">
        <v>23</v>
      </c>
      <c r="B48" s="157" t="s">
        <v>209</v>
      </c>
      <c r="C48" s="160" t="s">
        <v>439</v>
      </c>
      <c r="G48" s="158"/>
    </row>
    <row r="49" spans="1:8" x14ac:dyDescent="0.2">
      <c r="A49" s="161">
        <v>24</v>
      </c>
      <c r="B49" s="157" t="s">
        <v>209</v>
      </c>
      <c r="C49" s="160" t="s">
        <v>439</v>
      </c>
      <c r="G49" s="158"/>
    </row>
    <row r="50" spans="1:8" x14ac:dyDescent="0.2">
      <c r="A50" s="161">
        <v>25</v>
      </c>
      <c r="B50" s="157" t="s">
        <v>209</v>
      </c>
      <c r="C50" s="160" t="s">
        <v>439</v>
      </c>
      <c r="G50" s="158"/>
    </row>
    <row r="51" spans="1:8" x14ac:dyDescent="0.2">
      <c r="A51" s="161">
        <v>26</v>
      </c>
      <c r="B51" s="157" t="s">
        <v>209</v>
      </c>
      <c r="C51" s="160" t="s">
        <v>439</v>
      </c>
      <c r="G51" s="158"/>
    </row>
    <row r="52" spans="1:8" x14ac:dyDescent="0.2">
      <c r="A52" s="161">
        <v>28</v>
      </c>
      <c r="B52" s="157" t="s">
        <v>209</v>
      </c>
      <c r="C52" s="160" t="s">
        <v>439</v>
      </c>
      <c r="G52" s="158"/>
    </row>
    <row r="53" spans="1:8" x14ac:dyDescent="0.2">
      <c r="A53" s="161">
        <v>29</v>
      </c>
      <c r="B53" s="157" t="s">
        <v>209</v>
      </c>
      <c r="C53" s="160" t="s">
        <v>439</v>
      </c>
      <c r="G53" s="158"/>
    </row>
    <row r="54" spans="1:8" x14ac:dyDescent="0.2">
      <c r="A54" s="161">
        <v>30</v>
      </c>
      <c r="B54" s="157" t="s">
        <v>209</v>
      </c>
      <c r="C54" s="160" t="s">
        <v>439</v>
      </c>
      <c r="G54" s="158"/>
    </row>
    <row r="55" spans="1:8" x14ac:dyDescent="0.2">
      <c r="A55" s="161">
        <v>31</v>
      </c>
      <c r="B55" s="157" t="s">
        <v>209</v>
      </c>
      <c r="C55" s="160" t="s">
        <v>439</v>
      </c>
      <c r="G55" s="158"/>
    </row>
    <row r="56" spans="1:8" x14ac:dyDescent="0.2">
      <c r="A56" s="161">
        <v>32</v>
      </c>
      <c r="B56" s="157" t="s">
        <v>209</v>
      </c>
      <c r="C56" s="160" t="s">
        <v>439</v>
      </c>
      <c r="F56" s="159"/>
      <c r="G56" s="158"/>
      <c r="H56" s="159"/>
    </row>
    <row r="57" spans="1:8" x14ac:dyDescent="0.2">
      <c r="A57" s="161">
        <v>33</v>
      </c>
      <c r="B57" s="157" t="s">
        <v>209</v>
      </c>
      <c r="C57" s="160" t="s">
        <v>439</v>
      </c>
      <c r="F57" s="159"/>
      <c r="G57" s="158"/>
      <c r="H57" s="159"/>
    </row>
    <row r="58" spans="1:8" x14ac:dyDescent="0.2">
      <c r="A58" s="161">
        <v>34</v>
      </c>
      <c r="B58" s="157" t="s">
        <v>209</v>
      </c>
      <c r="C58" s="160" t="s">
        <v>439</v>
      </c>
      <c r="F58" s="159"/>
      <c r="G58" s="158"/>
      <c r="H58" s="159"/>
    </row>
    <row r="59" spans="1:8" x14ac:dyDescent="0.2">
      <c r="A59" s="161">
        <v>35</v>
      </c>
      <c r="B59" s="157" t="s">
        <v>209</v>
      </c>
      <c r="C59" s="160" t="s">
        <v>439</v>
      </c>
      <c r="F59" s="159"/>
      <c r="G59" s="158"/>
      <c r="H59" s="159"/>
    </row>
    <row r="60" spans="1:8" x14ac:dyDescent="0.2">
      <c r="A60" s="161">
        <v>36</v>
      </c>
      <c r="B60" s="157" t="s">
        <v>209</v>
      </c>
      <c r="C60" s="160" t="s">
        <v>439</v>
      </c>
      <c r="F60" s="159"/>
      <c r="G60" s="158"/>
      <c r="H60" s="159"/>
    </row>
    <row r="61" spans="1:8" x14ac:dyDescent="0.2">
      <c r="A61" s="161">
        <v>37</v>
      </c>
      <c r="B61" s="157" t="s">
        <v>209</v>
      </c>
      <c r="C61" s="160" t="s">
        <v>439</v>
      </c>
      <c r="F61" s="159"/>
      <c r="G61" s="158"/>
      <c r="H61" s="159"/>
    </row>
    <row r="62" spans="1:8" x14ac:dyDescent="0.2">
      <c r="A62" s="161">
        <v>38</v>
      </c>
      <c r="B62" s="157" t="s">
        <v>209</v>
      </c>
      <c r="C62" s="160" t="s">
        <v>439</v>
      </c>
      <c r="F62" s="159"/>
      <c r="G62" s="158"/>
      <c r="H62" s="159"/>
    </row>
    <row r="63" spans="1:8" x14ac:dyDescent="0.2">
      <c r="A63" s="161">
        <v>39</v>
      </c>
      <c r="B63" s="157" t="s">
        <v>209</v>
      </c>
      <c r="C63" s="160" t="s">
        <v>439</v>
      </c>
      <c r="F63" s="159"/>
      <c r="G63" s="158"/>
      <c r="H63" s="159"/>
    </row>
    <row r="64" spans="1:8" x14ac:dyDescent="0.2">
      <c r="A64" s="161">
        <v>40</v>
      </c>
      <c r="B64" s="157" t="s">
        <v>208</v>
      </c>
      <c r="C64" s="160" t="s">
        <v>439</v>
      </c>
      <c r="F64" s="159"/>
      <c r="G64" s="158"/>
      <c r="H64" s="159"/>
    </row>
    <row r="65" spans="1:8" x14ac:dyDescent="0.2">
      <c r="A65" s="161">
        <v>41</v>
      </c>
      <c r="B65" s="157" t="s">
        <v>210</v>
      </c>
      <c r="C65" s="160" t="s">
        <v>439</v>
      </c>
      <c r="F65" s="159"/>
      <c r="G65" s="158"/>
      <c r="H65" s="159"/>
    </row>
    <row r="66" spans="1:8" x14ac:dyDescent="0.2">
      <c r="A66" s="161">
        <v>42</v>
      </c>
      <c r="B66" s="157" t="s">
        <v>211</v>
      </c>
      <c r="C66" s="160" t="s">
        <v>439</v>
      </c>
      <c r="F66" s="159"/>
      <c r="G66" s="158"/>
      <c r="H66" s="159"/>
    </row>
    <row r="67" spans="1:8" x14ac:dyDescent="0.2">
      <c r="A67" s="161">
        <v>43</v>
      </c>
      <c r="B67" s="157" t="s">
        <v>211</v>
      </c>
      <c r="C67" s="160" t="s">
        <v>439</v>
      </c>
      <c r="F67" s="159"/>
      <c r="G67" s="158"/>
      <c r="H67" s="159"/>
    </row>
    <row r="68" spans="1:8" x14ac:dyDescent="0.2">
      <c r="A68" s="161">
        <v>44</v>
      </c>
      <c r="B68" s="157" t="s">
        <v>210</v>
      </c>
      <c r="C68" s="160" t="s">
        <v>439</v>
      </c>
      <c r="F68" s="159"/>
      <c r="G68" s="158"/>
      <c r="H68" s="159"/>
    </row>
    <row r="69" spans="1:8" x14ac:dyDescent="0.2">
      <c r="A69" s="161">
        <v>45</v>
      </c>
      <c r="B69" s="157" t="s">
        <v>212</v>
      </c>
      <c r="C69" s="160" t="s">
        <v>439</v>
      </c>
      <c r="F69" s="159"/>
      <c r="G69" s="158"/>
      <c r="H69" s="159"/>
    </row>
    <row r="70" spans="1:8" x14ac:dyDescent="0.2">
      <c r="A70" s="161">
        <v>46</v>
      </c>
      <c r="B70" s="157" t="s">
        <v>213</v>
      </c>
      <c r="C70" s="160" t="s">
        <v>439</v>
      </c>
      <c r="F70" s="159"/>
      <c r="G70" s="158"/>
      <c r="H70" s="159"/>
    </row>
    <row r="71" spans="1:8" x14ac:dyDescent="0.2">
      <c r="A71" s="161">
        <v>47</v>
      </c>
      <c r="B71" s="157" t="s">
        <v>214</v>
      </c>
      <c r="C71" s="160" t="s">
        <v>439</v>
      </c>
      <c r="F71" s="159"/>
      <c r="G71" s="158"/>
      <c r="H71" s="159"/>
    </row>
    <row r="72" spans="1:8" x14ac:dyDescent="0.2">
      <c r="A72" s="161">
        <v>48</v>
      </c>
      <c r="B72" s="157" t="s">
        <v>215</v>
      </c>
      <c r="C72" s="160" t="s">
        <v>439</v>
      </c>
      <c r="F72" s="159"/>
      <c r="G72" s="158"/>
      <c r="H72" s="159"/>
    </row>
    <row r="73" spans="1:8" x14ac:dyDescent="0.2">
      <c r="A73" s="161">
        <v>49</v>
      </c>
      <c r="B73" s="157" t="s">
        <v>208</v>
      </c>
      <c r="C73" s="160" t="s">
        <v>439</v>
      </c>
      <c r="F73" s="159"/>
      <c r="G73" s="158"/>
      <c r="H73" s="159"/>
    </row>
    <row r="74" spans="1:8" x14ac:dyDescent="0.2">
      <c r="A74" s="161">
        <v>50</v>
      </c>
      <c r="B74" s="157" t="s">
        <v>216</v>
      </c>
      <c r="C74" s="160" t="s">
        <v>439</v>
      </c>
      <c r="F74" s="159"/>
      <c r="G74" s="158"/>
      <c r="H74" s="159"/>
    </row>
    <row r="75" spans="1:8" x14ac:dyDescent="0.2">
      <c r="A75" s="161">
        <v>51</v>
      </c>
      <c r="B75" s="157" t="s">
        <v>217</v>
      </c>
      <c r="C75" s="160" t="s">
        <v>438</v>
      </c>
      <c r="F75" s="159"/>
      <c r="G75" s="158"/>
      <c r="H75" s="159"/>
    </row>
    <row r="76" spans="1:8" x14ac:dyDescent="0.2">
      <c r="A76" s="161">
        <v>52</v>
      </c>
      <c r="B76" s="157" t="s">
        <v>218</v>
      </c>
      <c r="C76" s="160" t="s">
        <v>439</v>
      </c>
      <c r="F76" s="159"/>
      <c r="G76" s="158"/>
      <c r="H76" s="159"/>
    </row>
    <row r="77" spans="1:8" x14ac:dyDescent="0.2">
      <c r="A77" s="161">
        <v>53</v>
      </c>
      <c r="B77" s="157" t="s">
        <v>218</v>
      </c>
      <c r="C77" s="160" t="s">
        <v>439</v>
      </c>
      <c r="F77" s="159"/>
      <c r="G77" s="158"/>
      <c r="H77" s="159"/>
    </row>
    <row r="78" spans="1:8" x14ac:dyDescent="0.2">
      <c r="A78" s="161">
        <v>55</v>
      </c>
      <c r="B78" s="157" t="s">
        <v>218</v>
      </c>
      <c r="C78" s="160" t="s">
        <v>439</v>
      </c>
      <c r="F78" s="159"/>
      <c r="G78" s="158"/>
      <c r="H78" s="159"/>
    </row>
    <row r="79" spans="1:8" x14ac:dyDescent="0.2">
      <c r="A79" s="161">
        <v>56</v>
      </c>
      <c r="B79" s="157" t="s">
        <v>218</v>
      </c>
      <c r="C79" s="160" t="s">
        <v>439</v>
      </c>
      <c r="F79" s="159"/>
      <c r="G79" s="158"/>
      <c r="H79" s="159"/>
    </row>
    <row r="80" spans="1:8" x14ac:dyDescent="0.2">
      <c r="A80" s="161">
        <v>57</v>
      </c>
      <c r="B80" s="157" t="s">
        <v>218</v>
      </c>
      <c r="C80" s="160" t="s">
        <v>439</v>
      </c>
      <c r="F80" s="159"/>
      <c r="G80" s="158"/>
      <c r="H80" s="159"/>
    </row>
    <row r="81" spans="1:8" x14ac:dyDescent="0.2">
      <c r="A81" s="161">
        <v>58</v>
      </c>
      <c r="B81" s="157" t="s">
        <v>219</v>
      </c>
      <c r="C81" s="160" t="s">
        <v>438</v>
      </c>
      <c r="F81" s="159"/>
      <c r="G81" s="158"/>
      <c r="H81" s="159"/>
    </row>
    <row r="82" spans="1:8" x14ac:dyDescent="0.2">
      <c r="A82" s="161">
        <v>59</v>
      </c>
      <c r="B82" s="157" t="s">
        <v>218</v>
      </c>
      <c r="C82" s="160" t="s">
        <v>439</v>
      </c>
      <c r="F82" s="159"/>
      <c r="G82" s="158"/>
      <c r="H82" s="159"/>
    </row>
    <row r="83" spans="1:8" x14ac:dyDescent="0.2">
      <c r="A83" s="161">
        <v>60</v>
      </c>
      <c r="B83" s="157" t="s">
        <v>218</v>
      </c>
      <c r="C83" s="160" t="s">
        <v>439</v>
      </c>
      <c r="F83" s="159"/>
      <c r="G83" s="158"/>
      <c r="H83" s="159"/>
    </row>
    <row r="84" spans="1:8" x14ac:dyDescent="0.2">
      <c r="A84" s="161">
        <v>62</v>
      </c>
      <c r="B84" s="157" t="s">
        <v>220</v>
      </c>
      <c r="C84" s="160" t="s">
        <v>438</v>
      </c>
    </row>
    <row r="85" spans="1:8" x14ac:dyDescent="0.2">
      <c r="A85" s="161">
        <v>63</v>
      </c>
      <c r="B85" s="157" t="s">
        <v>211</v>
      </c>
      <c r="C85" s="160" t="s">
        <v>439</v>
      </c>
    </row>
    <row r="86" spans="1:8" x14ac:dyDescent="0.2">
      <c r="A86" s="161">
        <v>64</v>
      </c>
      <c r="B86" s="157" t="s">
        <v>218</v>
      </c>
      <c r="C86" s="160" t="s">
        <v>439</v>
      </c>
    </row>
    <row r="87" spans="1:8" x14ac:dyDescent="0.2">
      <c r="A87" s="161">
        <v>65</v>
      </c>
      <c r="B87" s="157" t="s">
        <v>221</v>
      </c>
      <c r="C87" s="160" t="s">
        <v>439</v>
      </c>
    </row>
    <row r="88" spans="1:8" x14ac:dyDescent="0.2">
      <c r="A88" s="161">
        <v>66</v>
      </c>
      <c r="B88" s="157" t="s">
        <v>221</v>
      </c>
      <c r="C88" s="160" t="s">
        <v>439</v>
      </c>
    </row>
    <row r="89" spans="1:8" x14ac:dyDescent="0.2">
      <c r="A89" s="161">
        <v>67</v>
      </c>
      <c r="B89" s="157" t="s">
        <v>222</v>
      </c>
      <c r="C89" s="160" t="s">
        <v>439</v>
      </c>
    </row>
    <row r="90" spans="1:8" x14ac:dyDescent="0.2">
      <c r="A90" s="161">
        <v>71</v>
      </c>
      <c r="B90" s="157" t="s">
        <v>222</v>
      </c>
      <c r="C90" s="160" t="s">
        <v>439</v>
      </c>
    </row>
    <row r="91" spans="1:8" x14ac:dyDescent="0.2">
      <c r="A91" s="161">
        <v>72</v>
      </c>
      <c r="B91" s="157" t="s">
        <v>222</v>
      </c>
      <c r="C91" s="160" t="s">
        <v>439</v>
      </c>
    </row>
    <row r="92" spans="1:8" x14ac:dyDescent="0.2">
      <c r="A92" s="161">
        <v>73</v>
      </c>
      <c r="B92" s="157" t="s">
        <v>222</v>
      </c>
      <c r="C92" s="160" t="s">
        <v>439</v>
      </c>
    </row>
    <row r="93" spans="1:8" x14ac:dyDescent="0.2">
      <c r="A93" s="161">
        <v>74</v>
      </c>
      <c r="B93" s="157" t="s">
        <v>223</v>
      </c>
      <c r="C93" s="160" t="s">
        <v>439</v>
      </c>
    </row>
    <row r="94" spans="1:8" x14ac:dyDescent="0.2">
      <c r="A94" s="161">
        <v>75</v>
      </c>
      <c r="B94" s="157" t="s">
        <v>224</v>
      </c>
      <c r="C94" s="160" t="s">
        <v>439</v>
      </c>
    </row>
    <row r="95" spans="1:8" x14ac:dyDescent="0.2">
      <c r="A95" s="161">
        <v>76</v>
      </c>
      <c r="B95" s="157" t="s">
        <v>224</v>
      </c>
      <c r="C95" s="160" t="s">
        <v>439</v>
      </c>
    </row>
    <row r="96" spans="1:8" x14ac:dyDescent="0.2">
      <c r="A96" s="161">
        <v>77</v>
      </c>
      <c r="B96" s="157" t="s">
        <v>224</v>
      </c>
      <c r="C96" s="160" t="s">
        <v>439</v>
      </c>
    </row>
    <row r="97" spans="1:3" x14ac:dyDescent="0.2">
      <c r="A97" s="161">
        <v>78</v>
      </c>
      <c r="B97" s="157" t="s">
        <v>225</v>
      </c>
      <c r="C97" s="160" t="s">
        <v>439</v>
      </c>
    </row>
    <row r="98" spans="1:3" x14ac:dyDescent="0.2">
      <c r="A98" s="161">
        <v>79</v>
      </c>
      <c r="B98" s="157" t="s">
        <v>226</v>
      </c>
      <c r="C98" s="160" t="s">
        <v>438</v>
      </c>
    </row>
    <row r="99" spans="1:3" x14ac:dyDescent="0.2">
      <c r="A99" s="161">
        <v>80</v>
      </c>
      <c r="B99" s="157" t="s">
        <v>227</v>
      </c>
      <c r="C99" s="160" t="s">
        <v>439</v>
      </c>
    </row>
    <row r="100" spans="1:3" x14ac:dyDescent="0.2">
      <c r="A100" s="161">
        <v>81</v>
      </c>
      <c r="B100" s="157" t="s">
        <v>228</v>
      </c>
      <c r="C100" s="160" t="s">
        <v>439</v>
      </c>
    </row>
    <row r="101" spans="1:3" x14ac:dyDescent="0.2">
      <c r="A101" s="161">
        <v>82</v>
      </c>
      <c r="B101" s="157" t="s">
        <v>229</v>
      </c>
      <c r="C101" s="160" t="s">
        <v>439</v>
      </c>
    </row>
    <row r="102" spans="1:3" x14ac:dyDescent="0.2">
      <c r="A102" s="161">
        <v>83</v>
      </c>
      <c r="B102" s="157" t="s">
        <v>229</v>
      </c>
      <c r="C102" s="160" t="s">
        <v>439</v>
      </c>
    </row>
    <row r="103" spans="1:3" x14ac:dyDescent="0.2">
      <c r="A103" s="161">
        <v>84</v>
      </c>
      <c r="B103" s="157" t="s">
        <v>229</v>
      </c>
      <c r="C103" s="160" t="s">
        <v>439</v>
      </c>
    </row>
    <row r="104" spans="1:3" x14ac:dyDescent="0.2">
      <c r="A104" s="161">
        <v>85</v>
      </c>
      <c r="B104" s="157" t="s">
        <v>229</v>
      </c>
      <c r="C104" s="160" t="s">
        <v>439</v>
      </c>
    </row>
    <row r="105" spans="1:3" x14ac:dyDescent="0.2">
      <c r="A105" s="161">
        <v>86</v>
      </c>
      <c r="B105" s="157" t="s">
        <v>229</v>
      </c>
      <c r="C105" s="160" t="s">
        <v>439</v>
      </c>
    </row>
    <row r="106" spans="1:3" x14ac:dyDescent="0.2">
      <c r="A106" s="161">
        <v>87</v>
      </c>
      <c r="B106" s="157" t="s">
        <v>229</v>
      </c>
      <c r="C106" s="160" t="s">
        <v>439</v>
      </c>
    </row>
    <row r="107" spans="1:3" x14ac:dyDescent="0.2">
      <c r="A107" s="161">
        <v>88</v>
      </c>
      <c r="B107" s="157" t="s">
        <v>229</v>
      </c>
      <c r="C107" s="160" t="s">
        <v>439</v>
      </c>
    </row>
    <row r="108" spans="1:3" x14ac:dyDescent="0.2">
      <c r="A108" s="161">
        <v>91</v>
      </c>
      <c r="B108" s="157" t="s">
        <v>230</v>
      </c>
      <c r="C108" s="160" t="s">
        <v>439</v>
      </c>
    </row>
    <row r="109" spans="1:3" x14ac:dyDescent="0.2">
      <c r="A109" s="161">
        <v>92</v>
      </c>
      <c r="B109" s="157" t="s">
        <v>230</v>
      </c>
      <c r="C109" s="160" t="s">
        <v>439</v>
      </c>
    </row>
    <row r="110" spans="1:3" x14ac:dyDescent="0.2">
      <c r="A110" s="161">
        <v>93</v>
      </c>
      <c r="B110" s="157" t="s">
        <v>231</v>
      </c>
      <c r="C110" s="160" t="s">
        <v>438</v>
      </c>
    </row>
    <row r="111" spans="1:3" x14ac:dyDescent="0.2">
      <c r="A111" s="161">
        <v>94</v>
      </c>
      <c r="B111" s="157" t="s">
        <v>230</v>
      </c>
      <c r="C111" s="160" t="s">
        <v>439</v>
      </c>
    </row>
    <row r="112" spans="1:3" x14ac:dyDescent="0.2">
      <c r="A112" s="161">
        <v>95</v>
      </c>
      <c r="B112" s="157" t="s">
        <v>230</v>
      </c>
      <c r="C112" s="160" t="s">
        <v>439</v>
      </c>
    </row>
    <row r="113" spans="1:3" x14ac:dyDescent="0.2">
      <c r="A113" s="161">
        <v>96</v>
      </c>
      <c r="B113" s="157" t="s">
        <v>230</v>
      </c>
      <c r="C113" s="160" t="s">
        <v>439</v>
      </c>
    </row>
    <row r="114" spans="1:3" x14ac:dyDescent="0.2">
      <c r="A114" s="161">
        <v>97</v>
      </c>
      <c r="B114" s="157" t="s">
        <v>232</v>
      </c>
      <c r="C114" s="160" t="s">
        <v>439</v>
      </c>
    </row>
    <row r="115" spans="1:3" x14ac:dyDescent="0.2">
      <c r="A115" s="161">
        <v>98</v>
      </c>
      <c r="B115" s="157" t="s">
        <v>233</v>
      </c>
      <c r="C115" s="160" t="s">
        <v>439</v>
      </c>
    </row>
    <row r="116" spans="1:3" x14ac:dyDescent="0.2">
      <c r="A116" s="161">
        <v>99</v>
      </c>
      <c r="B116" s="157" t="s">
        <v>234</v>
      </c>
      <c r="C116" s="160" t="s">
        <v>439</v>
      </c>
    </row>
    <row r="117" spans="1:3" x14ac:dyDescent="0.2">
      <c r="A117" s="161">
        <v>100</v>
      </c>
      <c r="B117" s="157" t="s">
        <v>234</v>
      </c>
      <c r="C117" s="160" t="s">
        <v>439</v>
      </c>
    </row>
    <row r="118" spans="1:3" x14ac:dyDescent="0.2">
      <c r="A118" s="161">
        <v>101</v>
      </c>
      <c r="B118" s="157" t="s">
        <v>235</v>
      </c>
      <c r="C118" s="160" t="s">
        <v>439</v>
      </c>
    </row>
    <row r="119" spans="1:3" x14ac:dyDescent="0.2">
      <c r="A119" s="161">
        <v>102</v>
      </c>
      <c r="B119" s="157" t="s">
        <v>235</v>
      </c>
      <c r="C119" s="160" t="s">
        <v>439</v>
      </c>
    </row>
    <row r="120" spans="1:3" x14ac:dyDescent="0.2">
      <c r="A120" s="161">
        <v>103</v>
      </c>
      <c r="B120" s="157" t="s">
        <v>235</v>
      </c>
      <c r="C120" s="160" t="s">
        <v>439</v>
      </c>
    </row>
    <row r="121" spans="1:3" x14ac:dyDescent="0.2">
      <c r="A121" s="161">
        <v>104</v>
      </c>
      <c r="B121" s="157" t="s">
        <v>236</v>
      </c>
      <c r="C121" s="160" t="s">
        <v>439</v>
      </c>
    </row>
    <row r="122" spans="1:3" x14ac:dyDescent="0.2">
      <c r="A122" s="161">
        <v>105</v>
      </c>
      <c r="B122" s="157" t="s">
        <v>236</v>
      </c>
      <c r="C122" s="160" t="s">
        <v>439</v>
      </c>
    </row>
    <row r="123" spans="1:3" x14ac:dyDescent="0.2">
      <c r="A123" s="161">
        <v>106</v>
      </c>
      <c r="B123" s="157" t="s">
        <v>236</v>
      </c>
      <c r="C123" s="160" t="s">
        <v>439</v>
      </c>
    </row>
    <row r="124" spans="1:3" x14ac:dyDescent="0.2">
      <c r="A124" s="161">
        <v>107</v>
      </c>
      <c r="B124" s="157" t="s">
        <v>236</v>
      </c>
      <c r="C124" s="160" t="s">
        <v>439</v>
      </c>
    </row>
    <row r="125" spans="1:3" x14ac:dyDescent="0.2">
      <c r="A125" s="161">
        <v>108</v>
      </c>
      <c r="B125" s="157" t="s">
        <v>236</v>
      </c>
      <c r="C125" s="160" t="s">
        <v>439</v>
      </c>
    </row>
    <row r="126" spans="1:3" x14ac:dyDescent="0.2">
      <c r="A126" s="161">
        <v>109</v>
      </c>
      <c r="B126" s="157" t="s">
        <v>236</v>
      </c>
      <c r="C126" s="160" t="s">
        <v>439</v>
      </c>
    </row>
    <row r="127" spans="1:3" x14ac:dyDescent="0.2">
      <c r="A127" s="161">
        <v>110</v>
      </c>
      <c r="B127" s="157" t="s">
        <v>236</v>
      </c>
      <c r="C127" s="160" t="s">
        <v>439</v>
      </c>
    </row>
    <row r="128" spans="1:3" x14ac:dyDescent="0.2">
      <c r="A128" s="161">
        <v>111</v>
      </c>
      <c r="B128" s="157" t="s">
        <v>237</v>
      </c>
      <c r="C128" s="160" t="s">
        <v>439</v>
      </c>
    </row>
    <row r="129" spans="1:3" x14ac:dyDescent="0.2">
      <c r="A129" s="161">
        <v>112</v>
      </c>
      <c r="B129" s="157" t="s">
        <v>238</v>
      </c>
      <c r="C129" s="160" t="s">
        <v>439</v>
      </c>
    </row>
    <row r="130" spans="1:3" x14ac:dyDescent="0.2">
      <c r="A130" s="161">
        <v>113</v>
      </c>
      <c r="B130" s="157" t="s">
        <v>238</v>
      </c>
      <c r="C130" s="160" t="s">
        <v>439</v>
      </c>
    </row>
    <row r="131" spans="1:3" x14ac:dyDescent="0.2">
      <c r="A131" s="161">
        <v>115</v>
      </c>
      <c r="B131" s="157" t="s">
        <v>238</v>
      </c>
      <c r="C131" s="160" t="s">
        <v>439</v>
      </c>
    </row>
    <row r="132" spans="1:3" x14ac:dyDescent="0.2">
      <c r="A132" s="161">
        <v>116</v>
      </c>
      <c r="B132" s="157" t="s">
        <v>238</v>
      </c>
      <c r="C132" s="160" t="s">
        <v>439</v>
      </c>
    </row>
    <row r="133" spans="1:3" x14ac:dyDescent="0.2">
      <c r="A133" s="161">
        <v>117</v>
      </c>
      <c r="B133" s="157" t="s">
        <v>238</v>
      </c>
      <c r="C133" s="160" t="s">
        <v>439</v>
      </c>
    </row>
    <row r="134" spans="1:3" x14ac:dyDescent="0.2">
      <c r="A134" s="161">
        <v>118</v>
      </c>
      <c r="B134" s="157" t="s">
        <v>239</v>
      </c>
      <c r="C134" s="160" t="s">
        <v>439</v>
      </c>
    </row>
    <row r="135" spans="1:3" x14ac:dyDescent="0.2">
      <c r="A135" s="161">
        <v>119</v>
      </c>
      <c r="B135" s="157" t="s">
        <v>239</v>
      </c>
      <c r="C135" s="160" t="s">
        <v>439</v>
      </c>
    </row>
    <row r="136" spans="1:3" x14ac:dyDescent="0.2">
      <c r="A136" s="161">
        <v>120</v>
      </c>
      <c r="B136" s="157" t="s">
        <v>211</v>
      </c>
      <c r="C136" s="160" t="s">
        <v>439</v>
      </c>
    </row>
    <row r="137" spans="1:3" x14ac:dyDescent="0.2">
      <c r="A137" s="161">
        <v>121</v>
      </c>
      <c r="B137" s="157" t="s">
        <v>240</v>
      </c>
      <c r="C137" s="160" t="s">
        <v>438</v>
      </c>
    </row>
    <row r="138" spans="1:3" x14ac:dyDescent="0.2">
      <c r="A138" s="161">
        <v>122</v>
      </c>
      <c r="B138" s="157" t="s">
        <v>241</v>
      </c>
      <c r="C138" s="160" t="s">
        <v>438</v>
      </c>
    </row>
    <row r="139" spans="1:3" x14ac:dyDescent="0.2">
      <c r="A139" s="161">
        <v>123</v>
      </c>
      <c r="B139" s="157" t="s">
        <v>242</v>
      </c>
      <c r="C139" s="160" t="s">
        <v>438</v>
      </c>
    </row>
    <row r="140" spans="1:3" x14ac:dyDescent="0.2">
      <c r="A140" s="161">
        <v>124</v>
      </c>
      <c r="B140" s="157" t="s">
        <v>242</v>
      </c>
      <c r="C140" s="160" t="s">
        <v>438</v>
      </c>
    </row>
    <row r="141" spans="1:3" x14ac:dyDescent="0.2">
      <c r="A141" s="161">
        <v>125</v>
      </c>
      <c r="B141" s="157" t="s">
        <v>242</v>
      </c>
      <c r="C141" s="160" t="s">
        <v>438</v>
      </c>
    </row>
    <row r="142" spans="1:3" x14ac:dyDescent="0.2">
      <c r="A142" s="161">
        <v>126</v>
      </c>
      <c r="B142" s="157" t="s">
        <v>243</v>
      </c>
      <c r="C142" s="160" t="s">
        <v>438</v>
      </c>
    </row>
    <row r="143" spans="1:3" x14ac:dyDescent="0.2">
      <c r="A143" s="161">
        <v>127</v>
      </c>
      <c r="B143" s="157" t="s">
        <v>244</v>
      </c>
      <c r="C143" s="160" t="s">
        <v>438</v>
      </c>
    </row>
    <row r="144" spans="1:3" x14ac:dyDescent="0.2">
      <c r="A144" s="161">
        <v>128</v>
      </c>
      <c r="B144" s="157" t="s">
        <v>245</v>
      </c>
      <c r="C144" s="160" t="s">
        <v>438</v>
      </c>
    </row>
    <row r="145" spans="1:3" x14ac:dyDescent="0.2">
      <c r="A145" s="161">
        <v>129</v>
      </c>
      <c r="B145" s="157" t="s">
        <v>244</v>
      </c>
      <c r="C145" s="160" t="s">
        <v>438</v>
      </c>
    </row>
    <row r="146" spans="1:3" x14ac:dyDescent="0.2">
      <c r="A146" s="161">
        <v>130</v>
      </c>
      <c r="B146" s="157" t="s">
        <v>246</v>
      </c>
      <c r="C146" s="160" t="s">
        <v>438</v>
      </c>
    </row>
    <row r="147" spans="1:3" x14ac:dyDescent="0.2">
      <c r="A147" s="161">
        <v>131</v>
      </c>
      <c r="B147" s="157" t="s">
        <v>246</v>
      </c>
      <c r="C147" s="160" t="s">
        <v>438</v>
      </c>
    </row>
    <row r="148" spans="1:3" x14ac:dyDescent="0.2">
      <c r="A148" s="161">
        <v>132</v>
      </c>
      <c r="B148" s="157" t="s">
        <v>247</v>
      </c>
      <c r="C148" s="160" t="s">
        <v>438</v>
      </c>
    </row>
    <row r="149" spans="1:3" x14ac:dyDescent="0.2">
      <c r="A149" s="161">
        <v>133</v>
      </c>
      <c r="B149" s="157" t="s">
        <v>247</v>
      </c>
      <c r="C149" s="160" t="s">
        <v>438</v>
      </c>
    </row>
    <row r="150" spans="1:3" x14ac:dyDescent="0.2">
      <c r="A150" s="161">
        <v>134</v>
      </c>
      <c r="B150" s="157" t="s">
        <v>247</v>
      </c>
      <c r="C150" s="160" t="s">
        <v>438</v>
      </c>
    </row>
    <row r="151" spans="1:3" x14ac:dyDescent="0.2">
      <c r="A151" s="161">
        <v>135</v>
      </c>
      <c r="B151" s="157" t="s">
        <v>247</v>
      </c>
      <c r="C151" s="160" t="s">
        <v>438</v>
      </c>
    </row>
    <row r="152" spans="1:3" x14ac:dyDescent="0.2">
      <c r="A152" s="161">
        <v>136</v>
      </c>
      <c r="B152" s="157" t="s">
        <v>247</v>
      </c>
      <c r="C152" s="160" t="s">
        <v>438</v>
      </c>
    </row>
    <row r="153" spans="1:3" x14ac:dyDescent="0.2">
      <c r="A153" s="161">
        <v>137</v>
      </c>
      <c r="B153" s="157" t="s">
        <v>247</v>
      </c>
      <c r="C153" s="160" t="s">
        <v>438</v>
      </c>
    </row>
    <row r="154" spans="1:3" x14ac:dyDescent="0.2">
      <c r="A154" s="161">
        <v>138</v>
      </c>
      <c r="B154" s="157" t="s">
        <v>247</v>
      </c>
      <c r="C154" s="160" t="s">
        <v>438</v>
      </c>
    </row>
    <row r="155" spans="1:3" x14ac:dyDescent="0.2">
      <c r="A155" s="161">
        <v>140</v>
      </c>
      <c r="B155" s="157" t="s">
        <v>231</v>
      </c>
      <c r="C155" s="160" t="s">
        <v>438</v>
      </c>
    </row>
    <row r="156" spans="1:3" x14ac:dyDescent="0.2">
      <c r="A156" s="161">
        <v>141</v>
      </c>
      <c r="B156" s="157" t="s">
        <v>248</v>
      </c>
      <c r="C156" s="160" t="s">
        <v>438</v>
      </c>
    </row>
    <row r="157" spans="1:3" x14ac:dyDescent="0.2">
      <c r="A157" s="161">
        <v>142</v>
      </c>
      <c r="B157" s="157" t="s">
        <v>248</v>
      </c>
      <c r="C157" s="160" t="s">
        <v>438</v>
      </c>
    </row>
    <row r="158" spans="1:3" x14ac:dyDescent="0.2">
      <c r="A158" s="161">
        <v>143</v>
      </c>
      <c r="B158" s="157" t="s">
        <v>234</v>
      </c>
      <c r="C158" s="160" t="s">
        <v>439</v>
      </c>
    </row>
    <row r="159" spans="1:3" x14ac:dyDescent="0.2">
      <c r="A159" s="161">
        <v>144</v>
      </c>
      <c r="B159" s="157" t="s">
        <v>249</v>
      </c>
      <c r="C159" s="160" t="s">
        <v>438</v>
      </c>
    </row>
    <row r="160" spans="1:3" x14ac:dyDescent="0.2">
      <c r="A160" s="161">
        <v>145</v>
      </c>
      <c r="B160" s="157" t="s">
        <v>249</v>
      </c>
      <c r="C160" s="160" t="s">
        <v>438</v>
      </c>
    </row>
    <row r="161" spans="1:3" x14ac:dyDescent="0.2">
      <c r="A161" s="161">
        <v>146</v>
      </c>
      <c r="B161" s="157" t="s">
        <v>249</v>
      </c>
      <c r="C161" s="160" t="s">
        <v>438</v>
      </c>
    </row>
    <row r="162" spans="1:3" x14ac:dyDescent="0.2">
      <c r="A162" s="161">
        <v>147</v>
      </c>
      <c r="B162" s="157" t="s">
        <v>249</v>
      </c>
      <c r="C162" s="160" t="s">
        <v>438</v>
      </c>
    </row>
    <row r="163" spans="1:3" x14ac:dyDescent="0.2">
      <c r="A163" s="161">
        <v>148</v>
      </c>
      <c r="B163" s="157" t="s">
        <v>250</v>
      </c>
      <c r="C163" s="160" t="s">
        <v>438</v>
      </c>
    </row>
    <row r="164" spans="1:3" x14ac:dyDescent="0.2">
      <c r="A164" s="161">
        <v>149</v>
      </c>
      <c r="B164" s="157" t="s">
        <v>251</v>
      </c>
      <c r="C164" s="160" t="s">
        <v>438</v>
      </c>
    </row>
    <row r="165" spans="1:3" x14ac:dyDescent="0.2">
      <c r="A165" s="161">
        <v>150</v>
      </c>
      <c r="B165" s="157" t="s">
        <v>243</v>
      </c>
      <c r="C165" s="160" t="s">
        <v>438</v>
      </c>
    </row>
    <row r="166" spans="1:3" x14ac:dyDescent="0.2">
      <c r="A166" s="161">
        <v>151</v>
      </c>
      <c r="B166" s="157" t="s">
        <v>243</v>
      </c>
      <c r="C166" s="160" t="s">
        <v>438</v>
      </c>
    </row>
    <row r="167" spans="1:3" x14ac:dyDescent="0.2">
      <c r="A167" s="161">
        <v>152</v>
      </c>
      <c r="B167" s="157" t="s">
        <v>243</v>
      </c>
      <c r="C167" s="160" t="s">
        <v>438</v>
      </c>
    </row>
    <row r="168" spans="1:3" x14ac:dyDescent="0.2">
      <c r="A168" s="161">
        <v>153</v>
      </c>
      <c r="B168" s="157" t="s">
        <v>243</v>
      </c>
      <c r="C168" s="160" t="s">
        <v>438</v>
      </c>
    </row>
    <row r="169" spans="1:3" x14ac:dyDescent="0.2">
      <c r="A169" s="161">
        <v>154</v>
      </c>
      <c r="B169" s="157" t="s">
        <v>243</v>
      </c>
      <c r="C169" s="160" t="s">
        <v>438</v>
      </c>
    </row>
    <row r="170" spans="1:3" x14ac:dyDescent="0.2">
      <c r="A170" s="161">
        <v>155</v>
      </c>
      <c r="B170" s="157" t="s">
        <v>231</v>
      </c>
      <c r="C170" s="160" t="s">
        <v>439</v>
      </c>
    </row>
    <row r="171" spans="1:3" x14ac:dyDescent="0.2">
      <c r="A171" s="161">
        <v>156</v>
      </c>
      <c r="B171" s="157" t="s">
        <v>243</v>
      </c>
      <c r="C171" s="160" t="s">
        <v>438</v>
      </c>
    </row>
    <row r="172" spans="1:3" x14ac:dyDescent="0.2">
      <c r="A172" s="161">
        <v>157</v>
      </c>
      <c r="B172" s="157" t="s">
        <v>243</v>
      </c>
      <c r="C172" s="160" t="s">
        <v>438</v>
      </c>
    </row>
    <row r="173" spans="1:3" x14ac:dyDescent="0.2">
      <c r="A173" s="161">
        <v>158</v>
      </c>
      <c r="B173" s="157" t="s">
        <v>243</v>
      </c>
      <c r="C173" s="160" t="s">
        <v>438</v>
      </c>
    </row>
    <row r="174" spans="1:3" x14ac:dyDescent="0.2">
      <c r="A174" s="161">
        <v>159</v>
      </c>
      <c r="B174" s="157" t="s">
        <v>218</v>
      </c>
      <c r="C174" s="160" t="s">
        <v>439</v>
      </c>
    </row>
    <row r="175" spans="1:3" x14ac:dyDescent="0.2">
      <c r="A175" s="161">
        <v>160</v>
      </c>
      <c r="B175" s="157" t="s">
        <v>243</v>
      </c>
      <c r="C175" s="160" t="s">
        <v>438</v>
      </c>
    </row>
    <row r="176" spans="1:3" x14ac:dyDescent="0.2">
      <c r="A176" s="161">
        <v>161</v>
      </c>
      <c r="B176" s="157" t="s">
        <v>243</v>
      </c>
      <c r="C176" s="160" t="s">
        <v>438</v>
      </c>
    </row>
    <row r="177" spans="1:3" x14ac:dyDescent="0.2">
      <c r="A177" s="161">
        <v>162</v>
      </c>
      <c r="B177" s="157" t="s">
        <v>243</v>
      </c>
      <c r="C177" s="160" t="s">
        <v>438</v>
      </c>
    </row>
    <row r="178" spans="1:3" x14ac:dyDescent="0.2">
      <c r="A178" s="161">
        <v>163</v>
      </c>
      <c r="B178" s="157" t="s">
        <v>243</v>
      </c>
      <c r="C178" s="160" t="s">
        <v>438</v>
      </c>
    </row>
    <row r="179" spans="1:3" x14ac:dyDescent="0.2">
      <c r="A179" s="161">
        <v>164</v>
      </c>
      <c r="B179" s="157" t="s">
        <v>243</v>
      </c>
      <c r="C179" s="160" t="s">
        <v>438</v>
      </c>
    </row>
    <row r="180" spans="1:3" x14ac:dyDescent="0.2">
      <c r="A180" s="161">
        <v>165</v>
      </c>
      <c r="B180" s="157" t="s">
        <v>243</v>
      </c>
      <c r="C180" s="160" t="s">
        <v>438</v>
      </c>
    </row>
    <row r="181" spans="1:3" x14ac:dyDescent="0.2">
      <c r="A181" s="161">
        <v>166</v>
      </c>
      <c r="B181" s="157" t="s">
        <v>243</v>
      </c>
      <c r="C181" s="160" t="s">
        <v>438</v>
      </c>
    </row>
    <row r="182" spans="1:3" x14ac:dyDescent="0.2">
      <c r="A182" s="161">
        <v>167</v>
      </c>
      <c r="B182" s="157" t="s">
        <v>243</v>
      </c>
      <c r="C182" s="160" t="s">
        <v>438</v>
      </c>
    </row>
    <row r="183" spans="1:3" x14ac:dyDescent="0.2">
      <c r="A183" s="161">
        <v>168</v>
      </c>
      <c r="B183" s="157" t="s">
        <v>243</v>
      </c>
      <c r="C183" s="160" t="s">
        <v>438</v>
      </c>
    </row>
    <row r="184" spans="1:3" x14ac:dyDescent="0.2">
      <c r="A184" s="161">
        <v>169</v>
      </c>
      <c r="B184" s="157" t="s">
        <v>243</v>
      </c>
      <c r="C184" s="160" t="s">
        <v>438</v>
      </c>
    </row>
    <row r="185" spans="1:3" x14ac:dyDescent="0.2">
      <c r="A185" s="161">
        <v>170</v>
      </c>
      <c r="B185" s="157" t="s">
        <v>243</v>
      </c>
      <c r="C185" s="160" t="s">
        <v>438</v>
      </c>
    </row>
    <row r="186" spans="1:3" x14ac:dyDescent="0.2">
      <c r="A186" s="161">
        <v>171</v>
      </c>
      <c r="B186" s="157" t="s">
        <v>243</v>
      </c>
      <c r="C186" s="160" t="s">
        <v>438</v>
      </c>
    </row>
    <row r="187" spans="1:3" x14ac:dyDescent="0.2">
      <c r="A187" s="161">
        <v>172</v>
      </c>
      <c r="B187" s="157" t="s">
        <v>243</v>
      </c>
      <c r="C187" s="160" t="s">
        <v>438</v>
      </c>
    </row>
    <row r="188" spans="1:3" x14ac:dyDescent="0.2">
      <c r="A188" s="161">
        <v>173</v>
      </c>
      <c r="B188" s="157" t="s">
        <v>243</v>
      </c>
      <c r="C188" s="160" t="s">
        <v>438</v>
      </c>
    </row>
    <row r="189" spans="1:3" x14ac:dyDescent="0.2">
      <c r="A189" s="161">
        <v>174</v>
      </c>
      <c r="B189" s="157" t="s">
        <v>243</v>
      </c>
      <c r="C189" s="160" t="s">
        <v>438</v>
      </c>
    </row>
    <row r="190" spans="1:3" x14ac:dyDescent="0.2">
      <c r="A190" s="161">
        <v>175</v>
      </c>
      <c r="B190" s="157" t="s">
        <v>243</v>
      </c>
      <c r="C190" s="160" t="s">
        <v>438</v>
      </c>
    </row>
    <row r="191" spans="1:3" x14ac:dyDescent="0.2">
      <c r="A191" s="161">
        <v>176</v>
      </c>
      <c r="B191" s="157" t="s">
        <v>243</v>
      </c>
      <c r="C191" s="160" t="s">
        <v>438</v>
      </c>
    </row>
    <row r="192" spans="1:3" x14ac:dyDescent="0.2">
      <c r="A192" s="161">
        <v>177</v>
      </c>
      <c r="B192" s="157" t="s">
        <v>243</v>
      </c>
      <c r="C192" s="160" t="s">
        <v>438</v>
      </c>
    </row>
    <row r="193" spans="1:3" x14ac:dyDescent="0.2">
      <c r="A193" s="161">
        <v>178</v>
      </c>
      <c r="B193" s="157" t="s">
        <v>252</v>
      </c>
      <c r="C193" s="160" t="s">
        <v>438</v>
      </c>
    </row>
    <row r="194" spans="1:3" x14ac:dyDescent="0.2">
      <c r="A194" s="161">
        <v>179</v>
      </c>
      <c r="B194" s="157" t="s">
        <v>243</v>
      </c>
      <c r="C194" s="160" t="s">
        <v>438</v>
      </c>
    </row>
    <row r="195" spans="1:3" x14ac:dyDescent="0.2">
      <c r="A195" s="161">
        <v>180</v>
      </c>
      <c r="B195" s="157" t="s">
        <v>243</v>
      </c>
      <c r="C195" s="160" t="s">
        <v>438</v>
      </c>
    </row>
    <row r="196" spans="1:3" x14ac:dyDescent="0.2">
      <c r="A196" s="161">
        <v>181</v>
      </c>
      <c r="B196" s="157" t="s">
        <v>243</v>
      </c>
      <c r="C196" s="160" t="s">
        <v>438</v>
      </c>
    </row>
    <row r="197" spans="1:3" x14ac:dyDescent="0.2">
      <c r="A197" s="161">
        <v>182</v>
      </c>
      <c r="B197" s="157" t="s">
        <v>243</v>
      </c>
      <c r="C197" s="160" t="s">
        <v>438</v>
      </c>
    </row>
    <row r="198" spans="1:3" x14ac:dyDescent="0.2">
      <c r="A198" s="161">
        <v>183</v>
      </c>
      <c r="B198" s="157" t="s">
        <v>243</v>
      </c>
      <c r="C198" s="160" t="s">
        <v>438</v>
      </c>
    </row>
    <row r="199" spans="1:3" x14ac:dyDescent="0.2">
      <c r="A199" s="161">
        <v>184</v>
      </c>
      <c r="B199" s="157" t="s">
        <v>243</v>
      </c>
      <c r="C199" s="160" t="s">
        <v>438</v>
      </c>
    </row>
    <row r="200" spans="1:3" x14ac:dyDescent="0.2">
      <c r="A200" s="161">
        <v>185</v>
      </c>
      <c r="B200" s="157" t="s">
        <v>243</v>
      </c>
      <c r="C200" s="160" t="s">
        <v>438</v>
      </c>
    </row>
    <row r="201" spans="1:3" x14ac:dyDescent="0.2">
      <c r="A201" s="161">
        <v>186</v>
      </c>
      <c r="B201" s="157" t="s">
        <v>243</v>
      </c>
      <c r="C201" s="160" t="s">
        <v>438</v>
      </c>
    </row>
    <row r="202" spans="1:3" x14ac:dyDescent="0.2">
      <c r="A202" s="161">
        <v>187</v>
      </c>
      <c r="B202" s="157" t="s">
        <v>243</v>
      </c>
      <c r="C202" s="160" t="s">
        <v>438</v>
      </c>
    </row>
    <row r="203" spans="1:3" x14ac:dyDescent="0.2">
      <c r="A203" s="161">
        <v>188</v>
      </c>
      <c r="B203" s="157" t="s">
        <v>243</v>
      </c>
      <c r="C203" s="160" t="s">
        <v>438</v>
      </c>
    </row>
    <row r="204" spans="1:3" x14ac:dyDescent="0.2">
      <c r="A204" s="161">
        <v>189</v>
      </c>
      <c r="B204" s="157" t="s">
        <v>243</v>
      </c>
      <c r="C204" s="160" t="s">
        <v>439</v>
      </c>
    </row>
    <row r="205" spans="1:3" x14ac:dyDescent="0.2">
      <c r="A205" s="161">
        <v>190</v>
      </c>
      <c r="B205" s="157" t="s">
        <v>243</v>
      </c>
      <c r="C205" s="160" t="s">
        <v>439</v>
      </c>
    </row>
    <row r="206" spans="1:3" x14ac:dyDescent="0.2">
      <c r="A206" s="161">
        <v>191</v>
      </c>
      <c r="B206" s="157" t="s">
        <v>243</v>
      </c>
      <c r="C206" s="160" t="s">
        <v>439</v>
      </c>
    </row>
    <row r="207" spans="1:3" x14ac:dyDescent="0.2">
      <c r="A207" s="161">
        <v>192</v>
      </c>
      <c r="B207" s="157" t="s">
        <v>243</v>
      </c>
      <c r="C207" s="160" t="s">
        <v>439</v>
      </c>
    </row>
    <row r="208" spans="1:3" x14ac:dyDescent="0.2">
      <c r="A208" s="161">
        <v>193</v>
      </c>
      <c r="B208" s="157" t="s">
        <v>243</v>
      </c>
      <c r="C208" s="160" t="s">
        <v>439</v>
      </c>
    </row>
    <row r="209" spans="1:3" x14ac:dyDescent="0.2">
      <c r="A209" s="161">
        <v>194</v>
      </c>
      <c r="B209" s="157" t="s">
        <v>243</v>
      </c>
      <c r="C209" s="160" t="s">
        <v>439</v>
      </c>
    </row>
    <row r="210" spans="1:3" x14ac:dyDescent="0.2">
      <c r="A210" s="161">
        <v>195</v>
      </c>
      <c r="B210" s="157" t="s">
        <v>243</v>
      </c>
      <c r="C210" s="160" t="s">
        <v>439</v>
      </c>
    </row>
    <row r="211" spans="1:3" x14ac:dyDescent="0.2">
      <c r="A211" s="161">
        <v>196</v>
      </c>
      <c r="B211" s="157" t="s">
        <v>243</v>
      </c>
      <c r="C211" s="160" t="s">
        <v>439</v>
      </c>
    </row>
    <row r="212" spans="1:3" x14ac:dyDescent="0.2">
      <c r="A212" s="161">
        <v>197</v>
      </c>
      <c r="B212" s="157" t="s">
        <v>243</v>
      </c>
      <c r="C212" s="160" t="s">
        <v>439</v>
      </c>
    </row>
    <row r="213" spans="1:3" x14ac:dyDescent="0.2">
      <c r="A213" s="161">
        <v>198</v>
      </c>
      <c r="B213" s="157" t="s">
        <v>243</v>
      </c>
      <c r="C213" s="160" t="s">
        <v>439</v>
      </c>
    </row>
    <row r="214" spans="1:3" x14ac:dyDescent="0.2">
      <c r="A214" s="161">
        <v>199</v>
      </c>
      <c r="B214" s="157" t="s">
        <v>243</v>
      </c>
      <c r="C214" s="160" t="s">
        <v>439</v>
      </c>
    </row>
    <row r="215" spans="1:3" x14ac:dyDescent="0.2">
      <c r="A215" s="161">
        <v>201</v>
      </c>
      <c r="B215" s="157" t="s">
        <v>243</v>
      </c>
      <c r="C215" s="160" t="s">
        <v>439</v>
      </c>
    </row>
    <row r="216" spans="1:3" x14ac:dyDescent="0.2">
      <c r="A216" s="161">
        <v>202</v>
      </c>
      <c r="B216" s="157" t="s">
        <v>243</v>
      </c>
      <c r="C216" s="160" t="s">
        <v>439</v>
      </c>
    </row>
    <row r="217" spans="1:3" x14ac:dyDescent="0.2">
      <c r="A217" s="161">
        <v>203</v>
      </c>
      <c r="B217" s="157" t="s">
        <v>243</v>
      </c>
      <c r="C217" s="160" t="s">
        <v>439</v>
      </c>
    </row>
    <row r="218" spans="1:3" x14ac:dyDescent="0.2">
      <c r="A218" s="161">
        <v>204</v>
      </c>
      <c r="B218" s="157" t="s">
        <v>243</v>
      </c>
      <c r="C218" s="160" t="s">
        <v>439</v>
      </c>
    </row>
    <row r="219" spans="1:3" x14ac:dyDescent="0.2">
      <c r="A219" s="161">
        <v>205</v>
      </c>
      <c r="B219" s="157" t="s">
        <v>243</v>
      </c>
      <c r="C219" s="160" t="s">
        <v>439</v>
      </c>
    </row>
    <row r="220" spans="1:3" x14ac:dyDescent="0.2">
      <c r="A220" s="161">
        <v>206</v>
      </c>
      <c r="B220" s="157" t="s">
        <v>243</v>
      </c>
      <c r="C220" s="160" t="s">
        <v>439</v>
      </c>
    </row>
    <row r="221" spans="1:3" x14ac:dyDescent="0.2">
      <c r="A221" s="161">
        <v>207</v>
      </c>
      <c r="B221" s="157" t="s">
        <v>243</v>
      </c>
      <c r="C221" s="160" t="s">
        <v>439</v>
      </c>
    </row>
    <row r="222" spans="1:3" x14ac:dyDescent="0.2">
      <c r="A222" s="161">
        <v>208</v>
      </c>
      <c r="B222" s="157" t="s">
        <v>243</v>
      </c>
      <c r="C222" s="160" t="s">
        <v>439</v>
      </c>
    </row>
    <row r="223" spans="1:3" x14ac:dyDescent="0.2">
      <c r="A223" s="161">
        <v>209</v>
      </c>
      <c r="B223" s="157" t="s">
        <v>243</v>
      </c>
      <c r="C223" s="160" t="s">
        <v>438</v>
      </c>
    </row>
    <row r="224" spans="1:3" x14ac:dyDescent="0.2">
      <c r="A224" s="161">
        <v>210</v>
      </c>
      <c r="B224" s="157" t="s">
        <v>243</v>
      </c>
      <c r="C224" s="160" t="s">
        <v>438</v>
      </c>
    </row>
    <row r="225" spans="1:3" x14ac:dyDescent="0.2">
      <c r="A225" s="161">
        <v>211</v>
      </c>
      <c r="B225" s="157" t="s">
        <v>243</v>
      </c>
      <c r="C225" s="160" t="s">
        <v>438</v>
      </c>
    </row>
    <row r="226" spans="1:3" x14ac:dyDescent="0.2">
      <c r="A226" s="161">
        <v>212</v>
      </c>
      <c r="B226" s="157" t="s">
        <v>243</v>
      </c>
      <c r="C226" s="160" t="s">
        <v>438</v>
      </c>
    </row>
    <row r="227" spans="1:3" x14ac:dyDescent="0.2">
      <c r="A227" s="161">
        <v>213</v>
      </c>
      <c r="B227" s="157" t="s">
        <v>243</v>
      </c>
      <c r="C227" s="160" t="s">
        <v>438</v>
      </c>
    </row>
    <row r="228" spans="1:3" x14ac:dyDescent="0.2">
      <c r="A228" s="161">
        <v>214</v>
      </c>
      <c r="B228" s="157" t="s">
        <v>243</v>
      </c>
      <c r="C228" s="160" t="s">
        <v>438</v>
      </c>
    </row>
    <row r="229" spans="1:3" x14ac:dyDescent="0.2">
      <c r="A229" s="161">
        <v>215</v>
      </c>
      <c r="B229" s="157" t="s">
        <v>243</v>
      </c>
      <c r="C229" s="160" t="s">
        <v>438</v>
      </c>
    </row>
    <row r="230" spans="1:3" x14ac:dyDescent="0.2">
      <c r="A230" s="161">
        <v>216</v>
      </c>
      <c r="B230" s="157" t="s">
        <v>243</v>
      </c>
      <c r="C230" s="160" t="s">
        <v>438</v>
      </c>
    </row>
    <row r="231" spans="1:3" x14ac:dyDescent="0.2">
      <c r="A231" s="161">
        <v>217</v>
      </c>
      <c r="B231" s="157" t="s">
        <v>243</v>
      </c>
      <c r="C231" s="160" t="s">
        <v>438</v>
      </c>
    </row>
    <row r="232" spans="1:3" x14ac:dyDescent="0.2">
      <c r="A232" s="161">
        <v>218</v>
      </c>
      <c r="B232" s="157" t="s">
        <v>243</v>
      </c>
      <c r="C232" s="160" t="s">
        <v>438</v>
      </c>
    </row>
    <row r="233" spans="1:3" x14ac:dyDescent="0.2">
      <c r="A233" s="161">
        <v>219</v>
      </c>
      <c r="B233" s="157" t="s">
        <v>243</v>
      </c>
      <c r="C233" s="160" t="s">
        <v>438</v>
      </c>
    </row>
    <row r="234" spans="1:3" x14ac:dyDescent="0.2">
      <c r="A234" s="161">
        <v>220</v>
      </c>
      <c r="B234" s="157" t="s">
        <v>243</v>
      </c>
      <c r="C234" s="160" t="s">
        <v>438</v>
      </c>
    </row>
    <row r="235" spans="1:3" x14ac:dyDescent="0.2">
      <c r="A235" s="161">
        <v>221</v>
      </c>
      <c r="B235" s="157" t="s">
        <v>243</v>
      </c>
      <c r="C235" s="160" t="s">
        <v>438</v>
      </c>
    </row>
    <row r="236" spans="1:3" x14ac:dyDescent="0.2">
      <c r="A236" s="161">
        <v>222</v>
      </c>
      <c r="B236" s="157" t="s">
        <v>243</v>
      </c>
      <c r="C236" s="160" t="s">
        <v>438</v>
      </c>
    </row>
    <row r="237" spans="1:3" x14ac:dyDescent="0.2">
      <c r="A237" s="161">
        <v>223</v>
      </c>
      <c r="B237" s="157" t="s">
        <v>243</v>
      </c>
      <c r="C237" s="160" t="s">
        <v>438</v>
      </c>
    </row>
    <row r="238" spans="1:3" x14ac:dyDescent="0.2">
      <c r="A238" s="161">
        <v>224</v>
      </c>
      <c r="B238" s="157" t="s">
        <v>243</v>
      </c>
      <c r="C238" s="160" t="s">
        <v>438</v>
      </c>
    </row>
    <row r="239" spans="1:3" x14ac:dyDescent="0.2">
      <c r="A239" s="161">
        <v>225</v>
      </c>
      <c r="B239" s="157" t="s">
        <v>243</v>
      </c>
      <c r="C239" s="160" t="s">
        <v>438</v>
      </c>
    </row>
    <row r="240" spans="1:3" x14ac:dyDescent="0.2">
      <c r="A240" s="161">
        <v>226</v>
      </c>
      <c r="B240" s="157" t="s">
        <v>243</v>
      </c>
      <c r="C240" s="160" t="s">
        <v>438</v>
      </c>
    </row>
    <row r="241" spans="1:3" x14ac:dyDescent="0.2">
      <c r="A241" s="161">
        <v>227</v>
      </c>
      <c r="B241" s="157" t="s">
        <v>243</v>
      </c>
      <c r="C241" s="160" t="s">
        <v>438</v>
      </c>
    </row>
    <row r="242" spans="1:3" x14ac:dyDescent="0.2">
      <c r="A242" s="161">
        <v>228</v>
      </c>
      <c r="B242" s="157" t="s">
        <v>253</v>
      </c>
      <c r="C242" s="160" t="s">
        <v>439</v>
      </c>
    </row>
    <row r="243" spans="1:3" x14ac:dyDescent="0.2">
      <c r="A243" s="161">
        <v>229</v>
      </c>
      <c r="B243" s="157" t="s">
        <v>253</v>
      </c>
      <c r="C243" s="160" t="s">
        <v>439</v>
      </c>
    </row>
    <row r="244" spans="1:3" x14ac:dyDescent="0.2">
      <c r="A244" s="161">
        <v>230</v>
      </c>
      <c r="B244" s="157" t="s">
        <v>243</v>
      </c>
      <c r="C244" s="160" t="s">
        <v>439</v>
      </c>
    </row>
    <row r="245" spans="1:3" x14ac:dyDescent="0.2">
      <c r="A245" s="161">
        <v>231</v>
      </c>
      <c r="B245" s="157" t="s">
        <v>231</v>
      </c>
      <c r="C245" s="160" t="s">
        <v>438</v>
      </c>
    </row>
    <row r="246" spans="1:3" x14ac:dyDescent="0.2">
      <c r="A246" s="161">
        <v>233</v>
      </c>
      <c r="B246" s="157" t="s">
        <v>231</v>
      </c>
      <c r="C246" s="160" t="s">
        <v>438</v>
      </c>
    </row>
    <row r="247" spans="1:3" x14ac:dyDescent="0.2">
      <c r="A247" s="161">
        <v>234</v>
      </c>
      <c r="B247" s="157" t="s">
        <v>231</v>
      </c>
      <c r="C247" s="160" t="s">
        <v>438</v>
      </c>
    </row>
    <row r="248" spans="1:3" x14ac:dyDescent="0.2">
      <c r="A248" s="161">
        <v>235</v>
      </c>
      <c r="B248" s="157" t="s">
        <v>231</v>
      </c>
      <c r="C248" s="160" t="s">
        <v>438</v>
      </c>
    </row>
    <row r="249" spans="1:3" x14ac:dyDescent="0.2">
      <c r="A249" s="161">
        <v>236</v>
      </c>
      <c r="B249" s="157" t="s">
        <v>231</v>
      </c>
      <c r="C249" s="160" t="s">
        <v>438</v>
      </c>
    </row>
    <row r="250" spans="1:3" x14ac:dyDescent="0.2">
      <c r="A250" s="161">
        <v>237</v>
      </c>
      <c r="B250" s="157" t="s">
        <v>231</v>
      </c>
      <c r="C250" s="160" t="s">
        <v>438</v>
      </c>
    </row>
    <row r="251" spans="1:3" x14ac:dyDescent="0.2">
      <c r="A251" s="161">
        <v>238</v>
      </c>
      <c r="B251" s="157" t="s">
        <v>243</v>
      </c>
      <c r="C251" s="160" t="s">
        <v>438</v>
      </c>
    </row>
    <row r="252" spans="1:3" x14ac:dyDescent="0.2">
      <c r="A252" s="161">
        <v>241</v>
      </c>
      <c r="B252" s="157" t="s">
        <v>254</v>
      </c>
      <c r="C252" s="160" t="s">
        <v>438</v>
      </c>
    </row>
    <row r="253" spans="1:3" x14ac:dyDescent="0.2">
      <c r="A253" s="161">
        <v>242</v>
      </c>
      <c r="B253" s="157" t="s">
        <v>255</v>
      </c>
      <c r="C253" s="160" t="s">
        <v>438</v>
      </c>
    </row>
    <row r="254" spans="1:3" x14ac:dyDescent="0.2">
      <c r="A254" s="161">
        <v>243</v>
      </c>
      <c r="B254" s="157" t="s">
        <v>219</v>
      </c>
      <c r="C254" s="160" t="s">
        <v>438</v>
      </c>
    </row>
    <row r="255" spans="1:3" x14ac:dyDescent="0.2">
      <c r="A255" s="161">
        <v>244</v>
      </c>
      <c r="B255" s="157" t="s">
        <v>243</v>
      </c>
      <c r="C255" s="160" t="s">
        <v>438</v>
      </c>
    </row>
    <row r="256" spans="1:3" x14ac:dyDescent="0.2">
      <c r="A256" s="161">
        <v>245</v>
      </c>
      <c r="B256" s="157" t="s">
        <v>255</v>
      </c>
      <c r="C256" s="160" t="s">
        <v>438</v>
      </c>
    </row>
    <row r="257" spans="1:3" x14ac:dyDescent="0.2">
      <c r="A257" s="161">
        <v>246</v>
      </c>
      <c r="B257" s="157" t="s">
        <v>256</v>
      </c>
      <c r="C257" s="160" t="s">
        <v>438</v>
      </c>
    </row>
    <row r="258" spans="1:3" x14ac:dyDescent="0.2">
      <c r="A258" s="161">
        <v>247</v>
      </c>
      <c r="B258" s="157" t="s">
        <v>255</v>
      </c>
      <c r="C258" s="160" t="s">
        <v>438</v>
      </c>
    </row>
    <row r="259" spans="1:3" x14ac:dyDescent="0.2">
      <c r="A259" s="161">
        <v>248</v>
      </c>
      <c r="B259" s="157" t="s">
        <v>243</v>
      </c>
      <c r="C259" s="160" t="s">
        <v>438</v>
      </c>
    </row>
    <row r="260" spans="1:3" x14ac:dyDescent="0.2">
      <c r="A260" s="161">
        <v>249</v>
      </c>
      <c r="B260" s="157" t="s">
        <v>255</v>
      </c>
      <c r="C260" s="160" t="s">
        <v>438</v>
      </c>
    </row>
    <row r="261" spans="1:3" x14ac:dyDescent="0.2">
      <c r="A261" s="161">
        <v>250</v>
      </c>
      <c r="B261" s="157" t="s">
        <v>257</v>
      </c>
      <c r="C261" s="160" t="s">
        <v>439</v>
      </c>
    </row>
    <row r="262" spans="1:3" x14ac:dyDescent="0.2">
      <c r="A262" s="161">
        <v>251</v>
      </c>
      <c r="B262" s="157" t="s">
        <v>257</v>
      </c>
      <c r="C262" s="160" t="s">
        <v>439</v>
      </c>
    </row>
    <row r="263" spans="1:3" x14ac:dyDescent="0.2">
      <c r="A263" s="161">
        <v>252</v>
      </c>
      <c r="B263" s="157" t="s">
        <v>257</v>
      </c>
      <c r="C263" s="160" t="s">
        <v>439</v>
      </c>
    </row>
    <row r="264" spans="1:3" x14ac:dyDescent="0.2">
      <c r="A264" s="161">
        <v>253</v>
      </c>
      <c r="B264" s="157" t="s">
        <v>257</v>
      </c>
      <c r="C264" s="160" t="s">
        <v>439</v>
      </c>
    </row>
    <row r="265" spans="1:3" x14ac:dyDescent="0.2">
      <c r="A265" s="161">
        <v>254</v>
      </c>
      <c r="B265" s="157" t="s">
        <v>258</v>
      </c>
      <c r="C265" s="160" t="s">
        <v>438</v>
      </c>
    </row>
    <row r="266" spans="1:3" x14ac:dyDescent="0.2">
      <c r="A266" s="161">
        <v>255</v>
      </c>
      <c r="B266" s="157" t="s">
        <v>259</v>
      </c>
      <c r="C266" s="160" t="s">
        <v>438</v>
      </c>
    </row>
    <row r="267" spans="1:3" x14ac:dyDescent="0.2">
      <c r="A267" s="161">
        <v>257</v>
      </c>
      <c r="B267" s="157" t="s">
        <v>260</v>
      </c>
      <c r="C267" s="160" t="s">
        <v>438</v>
      </c>
    </row>
    <row r="268" spans="1:3" x14ac:dyDescent="0.2">
      <c r="A268" s="161">
        <v>258</v>
      </c>
      <c r="B268" s="157" t="s">
        <v>261</v>
      </c>
      <c r="C268" s="160" t="s">
        <v>438</v>
      </c>
    </row>
    <row r="269" spans="1:3" x14ac:dyDescent="0.2">
      <c r="A269" s="161">
        <v>259</v>
      </c>
      <c r="B269" s="157" t="s">
        <v>262</v>
      </c>
      <c r="C269" s="160" t="s">
        <v>438</v>
      </c>
    </row>
    <row r="270" spans="1:3" x14ac:dyDescent="0.2">
      <c r="A270" s="161">
        <v>260</v>
      </c>
      <c r="B270" s="157" t="s">
        <v>261</v>
      </c>
      <c r="C270" s="160" t="s">
        <v>439</v>
      </c>
    </row>
    <row r="271" spans="1:3" x14ac:dyDescent="0.2">
      <c r="A271" s="161">
        <v>261</v>
      </c>
      <c r="B271" s="157" t="s">
        <v>261</v>
      </c>
      <c r="C271" s="160" t="s">
        <v>438</v>
      </c>
    </row>
    <row r="272" spans="1:3" x14ac:dyDescent="0.2">
      <c r="A272" s="161">
        <v>262</v>
      </c>
      <c r="B272" s="157" t="s">
        <v>261</v>
      </c>
      <c r="C272" s="160" t="s">
        <v>438</v>
      </c>
    </row>
    <row r="273" spans="1:3" x14ac:dyDescent="0.2">
      <c r="A273" s="161">
        <v>263</v>
      </c>
      <c r="B273" s="157" t="s">
        <v>261</v>
      </c>
      <c r="C273" s="160" t="s">
        <v>438</v>
      </c>
    </row>
    <row r="274" spans="1:3" x14ac:dyDescent="0.2">
      <c r="A274" s="161">
        <v>264</v>
      </c>
      <c r="B274" s="157" t="s">
        <v>261</v>
      </c>
      <c r="C274" s="160" t="s">
        <v>438</v>
      </c>
    </row>
    <row r="275" spans="1:3" x14ac:dyDescent="0.2">
      <c r="A275" s="161">
        <v>265</v>
      </c>
      <c r="B275" s="157" t="s">
        <v>263</v>
      </c>
      <c r="C275" s="160" t="s">
        <v>439</v>
      </c>
    </row>
    <row r="276" spans="1:3" x14ac:dyDescent="0.2">
      <c r="A276" s="161">
        <v>266</v>
      </c>
      <c r="B276" s="157" t="s">
        <v>263</v>
      </c>
      <c r="C276" s="160" t="s">
        <v>439</v>
      </c>
    </row>
    <row r="277" spans="1:3" x14ac:dyDescent="0.2">
      <c r="A277" s="161">
        <v>267</v>
      </c>
      <c r="B277" s="157" t="s">
        <v>263</v>
      </c>
      <c r="C277" s="160" t="s">
        <v>439</v>
      </c>
    </row>
    <row r="278" spans="1:3" x14ac:dyDescent="0.2">
      <c r="A278" s="161">
        <v>268</v>
      </c>
      <c r="B278" s="157" t="s">
        <v>263</v>
      </c>
      <c r="C278" s="160" t="s">
        <v>439</v>
      </c>
    </row>
    <row r="279" spans="1:3" x14ac:dyDescent="0.2">
      <c r="A279" s="161">
        <v>269</v>
      </c>
      <c r="B279" s="157" t="s">
        <v>263</v>
      </c>
      <c r="C279" s="160" t="s">
        <v>439</v>
      </c>
    </row>
    <row r="280" spans="1:3" x14ac:dyDescent="0.2">
      <c r="A280" s="161">
        <v>270</v>
      </c>
      <c r="B280" s="157" t="s">
        <v>263</v>
      </c>
      <c r="C280" s="160" t="s">
        <v>439</v>
      </c>
    </row>
    <row r="281" spans="1:3" x14ac:dyDescent="0.2">
      <c r="A281" s="161">
        <v>271</v>
      </c>
      <c r="B281" s="157" t="s">
        <v>263</v>
      </c>
      <c r="C281" s="160" t="s">
        <v>439</v>
      </c>
    </row>
    <row r="282" spans="1:3" x14ac:dyDescent="0.2">
      <c r="A282" s="161">
        <v>272</v>
      </c>
      <c r="B282" s="157" t="s">
        <v>263</v>
      </c>
      <c r="C282" s="160" t="s">
        <v>439</v>
      </c>
    </row>
    <row r="283" spans="1:3" x14ac:dyDescent="0.2">
      <c r="A283" s="161">
        <v>273</v>
      </c>
      <c r="B283" s="157" t="s">
        <v>263</v>
      </c>
      <c r="C283" s="160" t="s">
        <v>439</v>
      </c>
    </row>
    <row r="284" spans="1:3" x14ac:dyDescent="0.2">
      <c r="A284" s="161">
        <v>274</v>
      </c>
      <c r="B284" s="157" t="s">
        <v>263</v>
      </c>
      <c r="C284" s="160" t="s">
        <v>439</v>
      </c>
    </row>
    <row r="285" spans="1:3" x14ac:dyDescent="0.2">
      <c r="A285" s="161">
        <v>276</v>
      </c>
      <c r="B285" s="157" t="s">
        <v>263</v>
      </c>
      <c r="C285" s="160" t="s">
        <v>439</v>
      </c>
    </row>
    <row r="286" spans="1:3" x14ac:dyDescent="0.2">
      <c r="A286" s="161">
        <v>277</v>
      </c>
      <c r="B286" s="157" t="s">
        <v>264</v>
      </c>
      <c r="C286" s="160" t="s">
        <v>439</v>
      </c>
    </row>
    <row r="287" spans="1:3" x14ac:dyDescent="0.2">
      <c r="A287" s="161">
        <v>278</v>
      </c>
      <c r="B287" s="157" t="s">
        <v>265</v>
      </c>
      <c r="C287" s="160" t="s">
        <v>439</v>
      </c>
    </row>
    <row r="288" spans="1:3" x14ac:dyDescent="0.2">
      <c r="A288" s="161">
        <v>279</v>
      </c>
      <c r="B288" s="157" t="s">
        <v>266</v>
      </c>
      <c r="C288" s="160" t="s">
        <v>439</v>
      </c>
    </row>
    <row r="289" spans="1:3" x14ac:dyDescent="0.2">
      <c r="A289" s="161">
        <v>280</v>
      </c>
      <c r="B289" s="157" t="s">
        <v>267</v>
      </c>
      <c r="C289" s="160" t="s">
        <v>439</v>
      </c>
    </row>
    <row r="290" spans="1:3" x14ac:dyDescent="0.2">
      <c r="A290" s="161">
        <v>281</v>
      </c>
      <c r="B290" s="157" t="s">
        <v>268</v>
      </c>
      <c r="C290" s="160" t="s">
        <v>438</v>
      </c>
    </row>
    <row r="291" spans="1:3" x14ac:dyDescent="0.2">
      <c r="A291" s="161">
        <v>283</v>
      </c>
      <c r="B291" s="157" t="s">
        <v>269</v>
      </c>
      <c r="C291" s="160" t="s">
        <v>438</v>
      </c>
    </row>
    <row r="292" spans="1:3" x14ac:dyDescent="0.2">
      <c r="A292" s="161">
        <v>284</v>
      </c>
      <c r="B292" s="157" t="s">
        <v>211</v>
      </c>
      <c r="C292" s="160" t="s">
        <v>439</v>
      </c>
    </row>
    <row r="293" spans="1:3" x14ac:dyDescent="0.2">
      <c r="A293" s="161">
        <v>285</v>
      </c>
      <c r="B293" s="157" t="s">
        <v>211</v>
      </c>
      <c r="C293" s="160" t="s">
        <v>439</v>
      </c>
    </row>
    <row r="294" spans="1:3" x14ac:dyDescent="0.2">
      <c r="A294" s="161">
        <v>286</v>
      </c>
      <c r="B294" s="157" t="s">
        <v>270</v>
      </c>
      <c r="C294" s="160" t="s">
        <v>439</v>
      </c>
    </row>
    <row r="295" spans="1:3" x14ac:dyDescent="0.2">
      <c r="A295" s="161">
        <v>287</v>
      </c>
      <c r="B295" s="157" t="s">
        <v>271</v>
      </c>
      <c r="C295" s="160" t="s">
        <v>439</v>
      </c>
    </row>
    <row r="296" spans="1:3" x14ac:dyDescent="0.2">
      <c r="A296" s="161">
        <v>288</v>
      </c>
      <c r="B296" s="157" t="s">
        <v>272</v>
      </c>
      <c r="C296" s="160" t="s">
        <v>439</v>
      </c>
    </row>
    <row r="297" spans="1:3" x14ac:dyDescent="0.2">
      <c r="A297" s="161">
        <v>289</v>
      </c>
      <c r="B297" s="157" t="s">
        <v>272</v>
      </c>
      <c r="C297" s="160" t="s">
        <v>439</v>
      </c>
    </row>
    <row r="298" spans="1:3" x14ac:dyDescent="0.2">
      <c r="A298" s="161">
        <v>290</v>
      </c>
      <c r="B298" s="157" t="s">
        <v>272</v>
      </c>
      <c r="C298" s="160" t="s">
        <v>439</v>
      </c>
    </row>
    <row r="299" spans="1:3" x14ac:dyDescent="0.2">
      <c r="A299" s="161">
        <v>291</v>
      </c>
      <c r="B299" s="157" t="s">
        <v>272</v>
      </c>
      <c r="C299" s="160" t="s">
        <v>439</v>
      </c>
    </row>
    <row r="300" spans="1:3" x14ac:dyDescent="0.2">
      <c r="A300" s="161">
        <v>292</v>
      </c>
      <c r="B300" s="157" t="s">
        <v>272</v>
      </c>
      <c r="C300" s="160" t="s">
        <v>439</v>
      </c>
    </row>
    <row r="301" spans="1:3" x14ac:dyDescent="0.2">
      <c r="A301" s="161">
        <v>297</v>
      </c>
      <c r="B301" s="157" t="s">
        <v>272</v>
      </c>
      <c r="C301" s="160" t="s">
        <v>439</v>
      </c>
    </row>
    <row r="302" spans="1:3" x14ac:dyDescent="0.2">
      <c r="A302" s="161">
        <v>298</v>
      </c>
      <c r="B302" s="157" t="s">
        <v>272</v>
      </c>
      <c r="C302" s="160" t="s">
        <v>439</v>
      </c>
    </row>
    <row r="303" spans="1:3" x14ac:dyDescent="0.2">
      <c r="A303" s="161">
        <v>299</v>
      </c>
      <c r="B303" s="157" t="s">
        <v>272</v>
      </c>
      <c r="C303" s="160" t="s">
        <v>439</v>
      </c>
    </row>
    <row r="304" spans="1:3" x14ac:dyDescent="0.2">
      <c r="A304" s="161">
        <v>300</v>
      </c>
      <c r="B304" s="157" t="s">
        <v>273</v>
      </c>
      <c r="C304" s="160" t="s">
        <v>438</v>
      </c>
    </row>
    <row r="305" spans="1:3" x14ac:dyDescent="0.2">
      <c r="A305" s="161">
        <v>301</v>
      </c>
      <c r="B305" s="157" t="s">
        <v>274</v>
      </c>
      <c r="C305" s="160" t="s">
        <v>438</v>
      </c>
    </row>
    <row r="306" spans="1:3" x14ac:dyDescent="0.2">
      <c r="A306" s="161">
        <v>302</v>
      </c>
      <c r="B306" s="157" t="s">
        <v>275</v>
      </c>
      <c r="C306" s="160" t="s">
        <v>438</v>
      </c>
    </row>
    <row r="307" spans="1:3" x14ac:dyDescent="0.2">
      <c r="A307" s="161">
        <v>303</v>
      </c>
      <c r="B307" s="157" t="s">
        <v>272</v>
      </c>
      <c r="C307" s="160" t="s">
        <v>439</v>
      </c>
    </row>
    <row r="308" spans="1:3" x14ac:dyDescent="0.2">
      <c r="A308" s="161">
        <v>304</v>
      </c>
      <c r="B308" s="157" t="s">
        <v>272</v>
      </c>
      <c r="C308" s="160" t="s">
        <v>439</v>
      </c>
    </row>
    <row r="309" spans="1:3" x14ac:dyDescent="0.2">
      <c r="A309" s="161">
        <v>305</v>
      </c>
      <c r="B309" s="157" t="s">
        <v>276</v>
      </c>
      <c r="C309" s="160" t="s">
        <v>438</v>
      </c>
    </row>
    <row r="310" spans="1:3" x14ac:dyDescent="0.2">
      <c r="A310" s="161">
        <v>306</v>
      </c>
      <c r="B310" s="157" t="s">
        <v>276</v>
      </c>
      <c r="C310" s="160" t="s">
        <v>438</v>
      </c>
    </row>
    <row r="311" spans="1:3" x14ac:dyDescent="0.2">
      <c r="A311" s="161">
        <v>307</v>
      </c>
      <c r="B311" s="157" t="s">
        <v>276</v>
      </c>
      <c r="C311" s="160" t="s">
        <v>438</v>
      </c>
    </row>
    <row r="312" spans="1:3" x14ac:dyDescent="0.2">
      <c r="A312" s="161">
        <v>308</v>
      </c>
      <c r="B312" s="157" t="s">
        <v>276</v>
      </c>
      <c r="C312" s="160" t="s">
        <v>438</v>
      </c>
    </row>
    <row r="313" spans="1:3" x14ac:dyDescent="0.2">
      <c r="A313" s="161">
        <v>309</v>
      </c>
      <c r="B313" s="157" t="s">
        <v>277</v>
      </c>
      <c r="C313" s="160" t="s">
        <v>438</v>
      </c>
    </row>
    <row r="314" spans="1:3" x14ac:dyDescent="0.2">
      <c r="A314" s="161">
        <v>310</v>
      </c>
      <c r="B314" s="157" t="s">
        <v>278</v>
      </c>
      <c r="C314" s="160" t="s">
        <v>438</v>
      </c>
    </row>
    <row r="315" spans="1:3" x14ac:dyDescent="0.2">
      <c r="A315" s="161">
        <v>312</v>
      </c>
      <c r="B315" s="157" t="s">
        <v>279</v>
      </c>
      <c r="C315" s="160" t="s">
        <v>438</v>
      </c>
    </row>
    <row r="316" spans="1:3" x14ac:dyDescent="0.2">
      <c r="A316" s="161">
        <v>313</v>
      </c>
      <c r="B316" s="157" t="s">
        <v>280</v>
      </c>
      <c r="C316" s="160" t="s">
        <v>439</v>
      </c>
    </row>
    <row r="317" spans="1:3" x14ac:dyDescent="0.2">
      <c r="A317" s="161">
        <v>314</v>
      </c>
      <c r="B317" s="157" t="s">
        <v>281</v>
      </c>
      <c r="C317" s="160" t="s">
        <v>439</v>
      </c>
    </row>
    <row r="318" spans="1:3" x14ac:dyDescent="0.2">
      <c r="A318" s="161">
        <v>315</v>
      </c>
      <c r="B318" s="157" t="s">
        <v>282</v>
      </c>
      <c r="C318" s="160" t="s">
        <v>439</v>
      </c>
    </row>
    <row r="319" spans="1:3" x14ac:dyDescent="0.2">
      <c r="A319" s="161">
        <v>316</v>
      </c>
      <c r="B319" s="157" t="s">
        <v>283</v>
      </c>
      <c r="C319" s="160" t="s">
        <v>438</v>
      </c>
    </row>
    <row r="320" spans="1:3" x14ac:dyDescent="0.2">
      <c r="A320" s="161">
        <v>317</v>
      </c>
      <c r="B320" s="157" t="s">
        <v>283</v>
      </c>
      <c r="C320" s="160" t="s">
        <v>438</v>
      </c>
    </row>
    <row r="321" spans="1:3" x14ac:dyDescent="0.2">
      <c r="A321" s="161">
        <v>318</v>
      </c>
      <c r="B321" s="157" t="s">
        <v>283</v>
      </c>
      <c r="C321" s="160" t="s">
        <v>438</v>
      </c>
    </row>
    <row r="322" spans="1:3" x14ac:dyDescent="0.2">
      <c r="A322" s="161">
        <v>319</v>
      </c>
      <c r="B322" s="157" t="s">
        <v>284</v>
      </c>
      <c r="C322" s="160" t="s">
        <v>438</v>
      </c>
    </row>
    <row r="323" spans="1:3" x14ac:dyDescent="0.2">
      <c r="A323" s="161">
        <v>320</v>
      </c>
      <c r="B323" s="157" t="s">
        <v>283</v>
      </c>
      <c r="C323" s="160" t="s">
        <v>438</v>
      </c>
    </row>
    <row r="324" spans="1:3" x14ac:dyDescent="0.2">
      <c r="A324" s="161">
        <v>321</v>
      </c>
      <c r="B324" s="157" t="s">
        <v>283</v>
      </c>
      <c r="C324" s="160" t="s">
        <v>438</v>
      </c>
    </row>
    <row r="325" spans="1:3" x14ac:dyDescent="0.2">
      <c r="A325" s="161">
        <v>322</v>
      </c>
      <c r="B325" s="157" t="s">
        <v>283</v>
      </c>
      <c r="C325" s="160" t="s">
        <v>438</v>
      </c>
    </row>
    <row r="326" spans="1:3" x14ac:dyDescent="0.2">
      <c r="A326" s="161">
        <v>323</v>
      </c>
      <c r="B326" s="157" t="s">
        <v>283</v>
      </c>
      <c r="C326" s="160" t="s">
        <v>438</v>
      </c>
    </row>
    <row r="327" spans="1:3" x14ac:dyDescent="0.2">
      <c r="A327" s="161">
        <v>324</v>
      </c>
      <c r="B327" s="157" t="s">
        <v>285</v>
      </c>
      <c r="C327" s="160" t="s">
        <v>438</v>
      </c>
    </row>
    <row r="328" spans="1:3" x14ac:dyDescent="0.2">
      <c r="A328" s="161">
        <v>325</v>
      </c>
      <c r="B328" s="157" t="s">
        <v>286</v>
      </c>
      <c r="C328" s="160" t="s">
        <v>438</v>
      </c>
    </row>
    <row r="329" spans="1:3" x14ac:dyDescent="0.2">
      <c r="A329" s="161">
        <v>326</v>
      </c>
      <c r="B329" s="157" t="s">
        <v>286</v>
      </c>
      <c r="C329" s="160" t="s">
        <v>438</v>
      </c>
    </row>
    <row r="330" spans="1:3" x14ac:dyDescent="0.2">
      <c r="A330" s="161">
        <v>327</v>
      </c>
      <c r="B330" s="157" t="s">
        <v>286</v>
      </c>
      <c r="C330" s="160" t="s">
        <v>438</v>
      </c>
    </row>
    <row r="331" spans="1:3" x14ac:dyDescent="0.2">
      <c r="A331" s="161">
        <v>328</v>
      </c>
      <c r="B331" s="157" t="s">
        <v>286</v>
      </c>
      <c r="C331" s="160" t="s">
        <v>438</v>
      </c>
    </row>
    <row r="332" spans="1:3" x14ac:dyDescent="0.2">
      <c r="A332" s="161">
        <v>329</v>
      </c>
      <c r="B332" s="157" t="s">
        <v>286</v>
      </c>
      <c r="C332" s="160" t="s">
        <v>438</v>
      </c>
    </row>
    <row r="333" spans="1:3" x14ac:dyDescent="0.2">
      <c r="A333" s="161">
        <v>330</v>
      </c>
      <c r="B333" s="157" t="s">
        <v>286</v>
      </c>
      <c r="C333" s="160" t="s">
        <v>438</v>
      </c>
    </row>
    <row r="334" spans="1:3" x14ac:dyDescent="0.2">
      <c r="A334" s="161">
        <v>331</v>
      </c>
      <c r="B334" s="157" t="s">
        <v>286</v>
      </c>
      <c r="C334" s="160" t="s">
        <v>438</v>
      </c>
    </row>
    <row r="335" spans="1:3" x14ac:dyDescent="0.2">
      <c r="A335" s="161">
        <v>332</v>
      </c>
      <c r="B335" s="157" t="s">
        <v>286</v>
      </c>
      <c r="C335" s="160" t="s">
        <v>439</v>
      </c>
    </row>
    <row r="336" spans="1:3" x14ac:dyDescent="0.2">
      <c r="A336" s="161">
        <v>334</v>
      </c>
      <c r="B336" s="157" t="s">
        <v>287</v>
      </c>
      <c r="C336" s="160" t="s">
        <v>438</v>
      </c>
    </row>
    <row r="337" spans="1:3" x14ac:dyDescent="0.2">
      <c r="A337" s="161">
        <v>335</v>
      </c>
      <c r="B337" s="157" t="s">
        <v>288</v>
      </c>
      <c r="C337" s="160" t="s">
        <v>438</v>
      </c>
    </row>
    <row r="338" spans="1:3" x14ac:dyDescent="0.2">
      <c r="A338" s="161">
        <v>336</v>
      </c>
      <c r="B338" s="157" t="s">
        <v>289</v>
      </c>
      <c r="C338" s="160" t="s">
        <v>439</v>
      </c>
    </row>
    <row r="339" spans="1:3" x14ac:dyDescent="0.2">
      <c r="A339" s="161">
        <v>337</v>
      </c>
      <c r="B339" s="157" t="s">
        <v>289</v>
      </c>
      <c r="C339" s="160" t="s">
        <v>439</v>
      </c>
    </row>
    <row r="340" spans="1:3" x14ac:dyDescent="0.2">
      <c r="A340" s="161">
        <v>338</v>
      </c>
      <c r="B340" s="157" t="s">
        <v>290</v>
      </c>
      <c r="C340" s="160" t="s">
        <v>438</v>
      </c>
    </row>
    <row r="341" spans="1:3" x14ac:dyDescent="0.2">
      <c r="A341" s="161">
        <v>339</v>
      </c>
      <c r="B341" s="157" t="s">
        <v>291</v>
      </c>
      <c r="C341" s="160" t="s">
        <v>439</v>
      </c>
    </row>
    <row r="342" spans="1:3" x14ac:dyDescent="0.2">
      <c r="A342" s="161">
        <v>340</v>
      </c>
      <c r="B342" s="157" t="s">
        <v>291</v>
      </c>
      <c r="C342" s="160" t="s">
        <v>439</v>
      </c>
    </row>
    <row r="343" spans="1:3" x14ac:dyDescent="0.2">
      <c r="A343" s="161">
        <v>341</v>
      </c>
      <c r="B343" s="157" t="s">
        <v>291</v>
      </c>
      <c r="C343" s="160" t="s">
        <v>439</v>
      </c>
    </row>
    <row r="344" spans="1:3" x14ac:dyDescent="0.2">
      <c r="A344" s="161">
        <v>342</v>
      </c>
      <c r="B344" s="157" t="s">
        <v>292</v>
      </c>
      <c r="C344" s="160" t="s">
        <v>438</v>
      </c>
    </row>
    <row r="345" spans="1:3" x14ac:dyDescent="0.2">
      <c r="A345" s="161">
        <v>343</v>
      </c>
      <c r="B345" s="157" t="s">
        <v>293</v>
      </c>
      <c r="C345" s="160" t="s">
        <v>438</v>
      </c>
    </row>
    <row r="346" spans="1:3" x14ac:dyDescent="0.2">
      <c r="A346" s="161">
        <v>344</v>
      </c>
      <c r="B346" s="157" t="s">
        <v>294</v>
      </c>
      <c r="C346" s="160" t="s">
        <v>438</v>
      </c>
    </row>
    <row r="347" spans="1:3" x14ac:dyDescent="0.2">
      <c r="A347" s="161">
        <v>344</v>
      </c>
      <c r="B347" s="157" t="s">
        <v>294</v>
      </c>
      <c r="C347" s="160" t="s">
        <v>439</v>
      </c>
    </row>
    <row r="348" spans="1:3" x14ac:dyDescent="0.2">
      <c r="A348" s="161">
        <v>345</v>
      </c>
      <c r="B348" s="157" t="s">
        <v>295</v>
      </c>
      <c r="C348" s="160" t="s">
        <v>438</v>
      </c>
    </row>
    <row r="349" spans="1:3" x14ac:dyDescent="0.2">
      <c r="A349" s="161">
        <v>346</v>
      </c>
      <c r="B349" s="157" t="s">
        <v>296</v>
      </c>
      <c r="C349" s="160" t="s">
        <v>439</v>
      </c>
    </row>
    <row r="350" spans="1:3" x14ac:dyDescent="0.2">
      <c r="A350" s="161">
        <v>347</v>
      </c>
      <c r="B350" s="157" t="s">
        <v>297</v>
      </c>
      <c r="C350" s="160" t="s">
        <v>439</v>
      </c>
    </row>
    <row r="351" spans="1:3" x14ac:dyDescent="0.2">
      <c r="A351" s="161">
        <v>348</v>
      </c>
      <c r="B351" s="157" t="s">
        <v>297</v>
      </c>
      <c r="C351" s="160" t="s">
        <v>439</v>
      </c>
    </row>
    <row r="352" spans="1:3" x14ac:dyDescent="0.2">
      <c r="A352" s="161">
        <v>349</v>
      </c>
      <c r="B352" s="157" t="s">
        <v>243</v>
      </c>
      <c r="C352" s="160" t="s">
        <v>438</v>
      </c>
    </row>
    <row r="353" spans="1:3" x14ac:dyDescent="0.2">
      <c r="A353" s="161">
        <v>350</v>
      </c>
      <c r="B353" s="157" t="s">
        <v>298</v>
      </c>
      <c r="C353" s="160" t="s">
        <v>439</v>
      </c>
    </row>
    <row r="354" spans="1:3" x14ac:dyDescent="0.2">
      <c r="A354" s="161">
        <v>351</v>
      </c>
      <c r="B354" s="157" t="s">
        <v>299</v>
      </c>
      <c r="C354" s="160" t="s">
        <v>438</v>
      </c>
    </row>
    <row r="355" spans="1:3" x14ac:dyDescent="0.2">
      <c r="A355" s="161">
        <v>352</v>
      </c>
      <c r="B355" s="157" t="s">
        <v>300</v>
      </c>
      <c r="C355" s="160" t="s">
        <v>438</v>
      </c>
    </row>
    <row r="356" spans="1:3" x14ac:dyDescent="0.2">
      <c r="A356" s="161">
        <v>353</v>
      </c>
      <c r="B356" s="157" t="s">
        <v>301</v>
      </c>
      <c r="C356" s="160" t="s">
        <v>438</v>
      </c>
    </row>
    <row r="357" spans="1:3" x14ac:dyDescent="0.2">
      <c r="A357" s="161">
        <v>354</v>
      </c>
      <c r="B357" s="157" t="s">
        <v>218</v>
      </c>
      <c r="C357" s="160" t="s">
        <v>439</v>
      </c>
    </row>
    <row r="358" spans="1:3" x14ac:dyDescent="0.2">
      <c r="A358" s="161">
        <v>355</v>
      </c>
      <c r="B358" s="157" t="s">
        <v>302</v>
      </c>
      <c r="C358" s="160" t="s">
        <v>438</v>
      </c>
    </row>
    <row r="359" spans="1:3" x14ac:dyDescent="0.2">
      <c r="A359" s="161">
        <v>357</v>
      </c>
      <c r="B359" s="157" t="s">
        <v>303</v>
      </c>
      <c r="C359" s="160" t="s">
        <v>439</v>
      </c>
    </row>
    <row r="360" spans="1:3" x14ac:dyDescent="0.2">
      <c r="A360" s="161">
        <v>358</v>
      </c>
      <c r="B360" s="157" t="s">
        <v>303</v>
      </c>
      <c r="C360" s="160" t="s">
        <v>439</v>
      </c>
    </row>
    <row r="361" spans="1:3" x14ac:dyDescent="0.2">
      <c r="A361" s="161">
        <v>359</v>
      </c>
      <c r="B361" s="157" t="s">
        <v>303</v>
      </c>
      <c r="C361" s="160" t="s">
        <v>439</v>
      </c>
    </row>
    <row r="362" spans="1:3" x14ac:dyDescent="0.2">
      <c r="A362" s="161">
        <v>360</v>
      </c>
      <c r="B362" s="157" t="s">
        <v>303</v>
      </c>
      <c r="C362" s="160" t="s">
        <v>439</v>
      </c>
    </row>
    <row r="363" spans="1:3" x14ac:dyDescent="0.2">
      <c r="A363" s="161">
        <v>361</v>
      </c>
      <c r="B363" s="157" t="s">
        <v>303</v>
      </c>
      <c r="C363" s="160" t="s">
        <v>439</v>
      </c>
    </row>
    <row r="364" spans="1:3" x14ac:dyDescent="0.2">
      <c r="A364" s="161">
        <v>362</v>
      </c>
      <c r="B364" s="157" t="s">
        <v>303</v>
      </c>
      <c r="C364" s="160" t="s">
        <v>439</v>
      </c>
    </row>
    <row r="365" spans="1:3" x14ac:dyDescent="0.2">
      <c r="A365" s="161">
        <v>363</v>
      </c>
      <c r="B365" s="157" t="s">
        <v>303</v>
      </c>
      <c r="C365" s="160" t="s">
        <v>439</v>
      </c>
    </row>
    <row r="366" spans="1:3" x14ac:dyDescent="0.2">
      <c r="A366" s="161">
        <v>364</v>
      </c>
      <c r="B366" s="157" t="s">
        <v>303</v>
      </c>
      <c r="C366" s="160" t="s">
        <v>439</v>
      </c>
    </row>
    <row r="367" spans="1:3" x14ac:dyDescent="0.2">
      <c r="A367" s="161">
        <v>365</v>
      </c>
      <c r="B367" s="157" t="s">
        <v>303</v>
      </c>
      <c r="C367" s="160" t="s">
        <v>439</v>
      </c>
    </row>
    <row r="368" spans="1:3" x14ac:dyDescent="0.2">
      <c r="A368" s="161">
        <v>366</v>
      </c>
      <c r="B368" s="157" t="s">
        <v>303</v>
      </c>
      <c r="C368" s="160" t="s">
        <v>439</v>
      </c>
    </row>
    <row r="369" spans="1:3" x14ac:dyDescent="0.2">
      <c r="A369" s="161">
        <v>367</v>
      </c>
      <c r="B369" s="157" t="s">
        <v>303</v>
      </c>
      <c r="C369" s="160" t="s">
        <v>439</v>
      </c>
    </row>
    <row r="370" spans="1:3" x14ac:dyDescent="0.2">
      <c r="A370" s="161">
        <v>368</v>
      </c>
      <c r="B370" s="157" t="s">
        <v>303</v>
      </c>
      <c r="C370" s="160" t="s">
        <v>439</v>
      </c>
    </row>
    <row r="371" spans="1:3" x14ac:dyDescent="0.2">
      <c r="A371" s="161">
        <v>369</v>
      </c>
      <c r="B371" s="157" t="s">
        <v>303</v>
      </c>
      <c r="C371" s="160" t="s">
        <v>439</v>
      </c>
    </row>
    <row r="372" spans="1:3" x14ac:dyDescent="0.2">
      <c r="A372" s="161">
        <v>370</v>
      </c>
      <c r="B372" s="157" t="s">
        <v>303</v>
      </c>
      <c r="C372" s="160" t="s">
        <v>439</v>
      </c>
    </row>
    <row r="373" spans="1:3" x14ac:dyDescent="0.2">
      <c r="A373" s="161">
        <v>371</v>
      </c>
      <c r="B373" s="157" t="s">
        <v>303</v>
      </c>
      <c r="C373" s="160" t="s">
        <v>439</v>
      </c>
    </row>
    <row r="374" spans="1:3" x14ac:dyDescent="0.2">
      <c r="A374" s="161">
        <v>372</v>
      </c>
      <c r="B374" s="157" t="s">
        <v>283</v>
      </c>
      <c r="C374" s="160" t="s">
        <v>438</v>
      </c>
    </row>
    <row r="375" spans="1:3" x14ac:dyDescent="0.2">
      <c r="A375" s="161">
        <v>373</v>
      </c>
      <c r="B375" s="157" t="s">
        <v>231</v>
      </c>
      <c r="C375" s="160" t="s">
        <v>438</v>
      </c>
    </row>
    <row r="376" spans="1:3" x14ac:dyDescent="0.2">
      <c r="A376" s="161">
        <v>374</v>
      </c>
      <c r="B376" s="157" t="s">
        <v>231</v>
      </c>
      <c r="C376" s="160" t="s">
        <v>438</v>
      </c>
    </row>
    <row r="377" spans="1:3" x14ac:dyDescent="0.2">
      <c r="A377" s="161">
        <v>375</v>
      </c>
      <c r="B377" s="157" t="s">
        <v>231</v>
      </c>
      <c r="C377" s="160" t="s">
        <v>438</v>
      </c>
    </row>
    <row r="378" spans="1:3" x14ac:dyDescent="0.2">
      <c r="A378" s="161">
        <v>376</v>
      </c>
      <c r="B378" s="157" t="s">
        <v>231</v>
      </c>
      <c r="C378" s="160" t="s">
        <v>438</v>
      </c>
    </row>
    <row r="379" spans="1:3" x14ac:dyDescent="0.2">
      <c r="A379" s="161">
        <v>377</v>
      </c>
      <c r="B379" s="157" t="s">
        <v>231</v>
      </c>
      <c r="C379" s="160" t="s">
        <v>438</v>
      </c>
    </row>
    <row r="380" spans="1:3" x14ac:dyDescent="0.2">
      <c r="A380" s="161">
        <v>378</v>
      </c>
      <c r="B380" s="157" t="s">
        <v>231</v>
      </c>
      <c r="C380" s="160" t="s">
        <v>438</v>
      </c>
    </row>
    <row r="381" spans="1:3" x14ac:dyDescent="0.2">
      <c r="A381" s="161">
        <v>380</v>
      </c>
      <c r="B381" s="157" t="s">
        <v>231</v>
      </c>
      <c r="C381" s="160" t="s">
        <v>438</v>
      </c>
    </row>
    <row r="382" spans="1:3" x14ac:dyDescent="0.2">
      <c r="A382" s="161">
        <v>381</v>
      </c>
      <c r="B382" s="157" t="s">
        <v>231</v>
      </c>
      <c r="C382" s="160" t="s">
        <v>438</v>
      </c>
    </row>
    <row r="383" spans="1:3" x14ac:dyDescent="0.2">
      <c r="A383" s="161">
        <v>382</v>
      </c>
      <c r="B383" s="157" t="s">
        <v>231</v>
      </c>
      <c r="C383" s="160" t="s">
        <v>438</v>
      </c>
    </row>
    <row r="384" spans="1:3" x14ac:dyDescent="0.2">
      <c r="A384" s="161">
        <v>384</v>
      </c>
      <c r="B384" s="157" t="s">
        <v>243</v>
      </c>
      <c r="C384" s="160" t="s">
        <v>438</v>
      </c>
    </row>
    <row r="385" spans="1:3" x14ac:dyDescent="0.2">
      <c r="A385" s="161">
        <v>385</v>
      </c>
      <c r="B385" s="157" t="s">
        <v>231</v>
      </c>
      <c r="C385" s="160" t="s">
        <v>439</v>
      </c>
    </row>
    <row r="386" spans="1:3" x14ac:dyDescent="0.2">
      <c r="A386" s="161">
        <v>386</v>
      </c>
      <c r="B386" s="157" t="s">
        <v>211</v>
      </c>
      <c r="C386" s="160" t="s">
        <v>439</v>
      </c>
    </row>
    <row r="387" spans="1:3" x14ac:dyDescent="0.2">
      <c r="A387" s="161">
        <v>387</v>
      </c>
      <c r="B387" s="157" t="s">
        <v>236</v>
      </c>
      <c r="C387" s="160" t="s">
        <v>439</v>
      </c>
    </row>
    <row r="388" spans="1:3" x14ac:dyDescent="0.2">
      <c r="A388" s="161">
        <v>388</v>
      </c>
      <c r="B388" s="157" t="s">
        <v>231</v>
      </c>
      <c r="C388" s="160" t="s">
        <v>439</v>
      </c>
    </row>
    <row r="389" spans="1:3" x14ac:dyDescent="0.2">
      <c r="A389" s="161">
        <v>389</v>
      </c>
      <c r="B389" s="157" t="s">
        <v>222</v>
      </c>
      <c r="C389" s="160" t="s">
        <v>439</v>
      </c>
    </row>
    <row r="390" spans="1:3" x14ac:dyDescent="0.2">
      <c r="A390" s="161">
        <v>390</v>
      </c>
      <c r="B390" s="157" t="s">
        <v>231</v>
      </c>
      <c r="C390" s="160" t="s">
        <v>438</v>
      </c>
    </row>
    <row r="391" spans="1:3" x14ac:dyDescent="0.2">
      <c r="A391" s="161">
        <v>391</v>
      </c>
      <c r="B391" s="157" t="s">
        <v>304</v>
      </c>
      <c r="C391" s="160" t="s">
        <v>439</v>
      </c>
    </row>
    <row r="392" spans="1:3" x14ac:dyDescent="0.2">
      <c r="A392" s="161">
        <v>392</v>
      </c>
      <c r="B392" s="157" t="s">
        <v>305</v>
      </c>
      <c r="C392" s="160" t="s">
        <v>438</v>
      </c>
    </row>
    <row r="393" spans="1:3" x14ac:dyDescent="0.2">
      <c r="A393" s="161">
        <v>393</v>
      </c>
      <c r="B393" s="157" t="s">
        <v>306</v>
      </c>
      <c r="C393" s="160" t="s">
        <v>438</v>
      </c>
    </row>
    <row r="394" spans="1:3" x14ac:dyDescent="0.2">
      <c r="A394" s="161">
        <v>394</v>
      </c>
      <c r="B394" s="157" t="s">
        <v>262</v>
      </c>
      <c r="C394" s="160" t="s">
        <v>438</v>
      </c>
    </row>
    <row r="395" spans="1:3" x14ac:dyDescent="0.2">
      <c r="A395" s="161">
        <v>395</v>
      </c>
      <c r="B395" s="157" t="s">
        <v>307</v>
      </c>
      <c r="C395" s="160" t="s">
        <v>438</v>
      </c>
    </row>
    <row r="396" spans="1:3" x14ac:dyDescent="0.2">
      <c r="A396" s="161">
        <v>396</v>
      </c>
      <c r="B396" s="157" t="s">
        <v>241</v>
      </c>
      <c r="C396" s="160" t="s">
        <v>438</v>
      </c>
    </row>
    <row r="397" spans="1:3" x14ac:dyDescent="0.2">
      <c r="A397" s="161">
        <v>397</v>
      </c>
      <c r="B397" s="157" t="s">
        <v>308</v>
      </c>
      <c r="C397" s="160" t="s">
        <v>438</v>
      </c>
    </row>
    <row r="398" spans="1:3" x14ac:dyDescent="0.2">
      <c r="A398" s="161">
        <v>398</v>
      </c>
      <c r="B398" s="157" t="s">
        <v>309</v>
      </c>
      <c r="C398" s="160" t="s">
        <v>438</v>
      </c>
    </row>
    <row r="399" spans="1:3" x14ac:dyDescent="0.2">
      <c r="A399" s="161">
        <v>399</v>
      </c>
      <c r="B399" s="157" t="s">
        <v>310</v>
      </c>
      <c r="C399" s="160" t="s">
        <v>439</v>
      </c>
    </row>
    <row r="400" spans="1:3" x14ac:dyDescent="0.2">
      <c r="A400" s="161">
        <v>400</v>
      </c>
      <c r="B400" s="157" t="s">
        <v>261</v>
      </c>
      <c r="C400" s="160" t="s">
        <v>438</v>
      </c>
    </row>
    <row r="401" spans="1:3" x14ac:dyDescent="0.2">
      <c r="A401" s="161">
        <v>401</v>
      </c>
      <c r="B401" s="157" t="s">
        <v>311</v>
      </c>
      <c r="C401" s="160" t="s">
        <v>439</v>
      </c>
    </row>
    <row r="402" spans="1:3" x14ac:dyDescent="0.2">
      <c r="A402" s="161">
        <v>403</v>
      </c>
      <c r="B402" s="157" t="s">
        <v>217</v>
      </c>
      <c r="C402" s="160" t="s">
        <v>438</v>
      </c>
    </row>
    <row r="403" spans="1:3" x14ac:dyDescent="0.2">
      <c r="A403" s="161">
        <v>404</v>
      </c>
      <c r="B403" s="157" t="s">
        <v>312</v>
      </c>
      <c r="C403" s="160" t="s">
        <v>438</v>
      </c>
    </row>
    <row r="404" spans="1:3" x14ac:dyDescent="0.2">
      <c r="A404" s="161">
        <v>405</v>
      </c>
      <c r="B404" s="157" t="s">
        <v>313</v>
      </c>
      <c r="C404" s="160" t="s">
        <v>439</v>
      </c>
    </row>
    <row r="405" spans="1:3" x14ac:dyDescent="0.2">
      <c r="A405" s="161">
        <v>406</v>
      </c>
      <c r="B405" s="157" t="s">
        <v>314</v>
      </c>
      <c r="C405" s="160" t="s">
        <v>439</v>
      </c>
    </row>
    <row r="406" spans="1:3" x14ac:dyDescent="0.2">
      <c r="A406" s="161">
        <v>407</v>
      </c>
      <c r="B406" s="157" t="s">
        <v>315</v>
      </c>
      <c r="C406" s="160" t="s">
        <v>439</v>
      </c>
    </row>
    <row r="407" spans="1:3" x14ac:dyDescent="0.2">
      <c r="A407" s="161">
        <v>408</v>
      </c>
      <c r="B407" s="157" t="s">
        <v>316</v>
      </c>
      <c r="C407" s="160" t="s">
        <v>439</v>
      </c>
    </row>
    <row r="408" spans="1:3" x14ac:dyDescent="0.2">
      <c r="A408" s="161">
        <v>409</v>
      </c>
      <c r="B408" s="157" t="s">
        <v>317</v>
      </c>
      <c r="C408" s="160" t="s">
        <v>439</v>
      </c>
    </row>
    <row r="409" spans="1:3" x14ac:dyDescent="0.2">
      <c r="A409" s="161">
        <v>410</v>
      </c>
      <c r="B409" s="157" t="s">
        <v>318</v>
      </c>
      <c r="C409" s="160" t="s">
        <v>439</v>
      </c>
    </row>
    <row r="410" spans="1:3" x14ac:dyDescent="0.2">
      <c r="A410" s="161">
        <v>411</v>
      </c>
      <c r="B410" s="157" t="s">
        <v>319</v>
      </c>
      <c r="C410" s="160" t="s">
        <v>439</v>
      </c>
    </row>
    <row r="411" spans="1:3" x14ac:dyDescent="0.2">
      <c r="A411" s="161">
        <v>412</v>
      </c>
      <c r="B411" s="157" t="s">
        <v>320</v>
      </c>
      <c r="C411" s="160" t="s">
        <v>439</v>
      </c>
    </row>
    <row r="412" spans="1:3" x14ac:dyDescent="0.2">
      <c r="A412" s="161">
        <v>413</v>
      </c>
      <c r="B412" s="157" t="s">
        <v>321</v>
      </c>
      <c r="C412" s="160" t="s">
        <v>439</v>
      </c>
    </row>
    <row r="413" spans="1:3" x14ac:dyDescent="0.2">
      <c r="A413" s="161">
        <v>414</v>
      </c>
      <c r="B413" s="157" t="s">
        <v>322</v>
      </c>
      <c r="C413" s="160" t="s">
        <v>439</v>
      </c>
    </row>
    <row r="414" spans="1:3" x14ac:dyDescent="0.2">
      <c r="A414" s="161">
        <v>415</v>
      </c>
      <c r="B414" s="157" t="s">
        <v>323</v>
      </c>
      <c r="C414" s="160" t="s">
        <v>439</v>
      </c>
    </row>
    <row r="415" spans="1:3" x14ac:dyDescent="0.2">
      <c r="A415" s="161">
        <v>416</v>
      </c>
      <c r="B415" s="157" t="s">
        <v>324</v>
      </c>
      <c r="C415" s="160" t="s">
        <v>439</v>
      </c>
    </row>
    <row r="416" spans="1:3" x14ac:dyDescent="0.2">
      <c r="A416" s="161">
        <v>417</v>
      </c>
      <c r="B416" s="157" t="s">
        <v>325</v>
      </c>
      <c r="C416" s="160" t="s">
        <v>439</v>
      </c>
    </row>
    <row r="417" spans="1:3" x14ac:dyDescent="0.2">
      <c r="A417" s="161">
        <v>418</v>
      </c>
      <c r="B417" s="157" t="s">
        <v>326</v>
      </c>
      <c r="C417" s="160" t="s">
        <v>439</v>
      </c>
    </row>
    <row r="418" spans="1:3" x14ac:dyDescent="0.2">
      <c r="A418" s="161">
        <v>419</v>
      </c>
      <c r="B418" s="157" t="s">
        <v>327</v>
      </c>
      <c r="C418" s="160" t="s">
        <v>439</v>
      </c>
    </row>
    <row r="419" spans="1:3" x14ac:dyDescent="0.2">
      <c r="A419" s="161">
        <v>420</v>
      </c>
      <c r="B419" s="157" t="s">
        <v>328</v>
      </c>
      <c r="C419" s="160" t="s">
        <v>439</v>
      </c>
    </row>
    <row r="420" spans="1:3" x14ac:dyDescent="0.2">
      <c r="A420" s="161">
        <v>421</v>
      </c>
      <c r="B420" s="157" t="s">
        <v>329</v>
      </c>
      <c r="C420" s="160" t="s">
        <v>439</v>
      </c>
    </row>
    <row r="421" spans="1:3" x14ac:dyDescent="0.2">
      <c r="A421" s="161">
        <v>422</v>
      </c>
      <c r="B421" s="157" t="s">
        <v>330</v>
      </c>
      <c r="C421" s="160" t="s">
        <v>439</v>
      </c>
    </row>
    <row r="422" spans="1:3" x14ac:dyDescent="0.2">
      <c r="A422" s="161">
        <v>423</v>
      </c>
      <c r="B422" s="157" t="s">
        <v>331</v>
      </c>
      <c r="C422" s="160" t="s">
        <v>439</v>
      </c>
    </row>
    <row r="423" spans="1:3" x14ac:dyDescent="0.2">
      <c r="A423" s="161">
        <v>424</v>
      </c>
      <c r="B423" s="157" t="s">
        <v>332</v>
      </c>
      <c r="C423" s="160" t="s">
        <v>439</v>
      </c>
    </row>
    <row r="424" spans="1:3" x14ac:dyDescent="0.2">
      <c r="A424" s="161">
        <v>425</v>
      </c>
      <c r="B424" s="157" t="s">
        <v>333</v>
      </c>
      <c r="C424" s="160" t="s">
        <v>438</v>
      </c>
    </row>
    <row r="425" spans="1:3" x14ac:dyDescent="0.2">
      <c r="A425" s="161">
        <v>426</v>
      </c>
      <c r="B425" s="157" t="s">
        <v>243</v>
      </c>
      <c r="C425" s="160" t="s">
        <v>438</v>
      </c>
    </row>
    <row r="426" spans="1:3" x14ac:dyDescent="0.2">
      <c r="A426" s="161">
        <v>427</v>
      </c>
      <c r="B426" s="157" t="s">
        <v>334</v>
      </c>
      <c r="C426" s="160" t="s">
        <v>438</v>
      </c>
    </row>
    <row r="427" spans="1:3" x14ac:dyDescent="0.2">
      <c r="A427" s="161">
        <v>428</v>
      </c>
      <c r="B427" s="157" t="s">
        <v>335</v>
      </c>
      <c r="C427" s="160" t="s">
        <v>434</v>
      </c>
    </row>
    <row r="428" spans="1:3" x14ac:dyDescent="0.2">
      <c r="A428" s="161">
        <v>429</v>
      </c>
      <c r="B428" s="157" t="s">
        <v>336</v>
      </c>
      <c r="C428" s="160" t="s">
        <v>434</v>
      </c>
    </row>
    <row r="429" spans="1:3" x14ac:dyDescent="0.2">
      <c r="A429" s="161">
        <v>430</v>
      </c>
      <c r="B429" s="157" t="s">
        <v>337</v>
      </c>
      <c r="C429" s="160" t="s">
        <v>434</v>
      </c>
    </row>
    <row r="430" spans="1:3" x14ac:dyDescent="0.2">
      <c r="A430" s="161">
        <v>431</v>
      </c>
      <c r="B430" s="157" t="s">
        <v>338</v>
      </c>
      <c r="C430" s="160" t="s">
        <v>434</v>
      </c>
    </row>
    <row r="431" spans="1:3" x14ac:dyDescent="0.2">
      <c r="A431" s="161">
        <v>432</v>
      </c>
      <c r="B431" s="157" t="s">
        <v>243</v>
      </c>
      <c r="C431" s="160" t="s">
        <v>438</v>
      </c>
    </row>
    <row r="432" spans="1:3" x14ac:dyDescent="0.2">
      <c r="A432" s="161">
        <v>434</v>
      </c>
      <c r="B432" s="157" t="s">
        <v>339</v>
      </c>
      <c r="C432" s="160" t="s">
        <v>439</v>
      </c>
    </row>
    <row r="433" spans="1:3" x14ac:dyDescent="0.2">
      <c r="A433" s="161">
        <v>435</v>
      </c>
      <c r="B433" s="157" t="s">
        <v>340</v>
      </c>
      <c r="C433" s="160" t="s">
        <v>438</v>
      </c>
    </row>
    <row r="434" spans="1:3" x14ac:dyDescent="0.2">
      <c r="A434" s="161">
        <v>436</v>
      </c>
      <c r="B434" s="157" t="s">
        <v>341</v>
      </c>
      <c r="C434" s="160" t="s">
        <v>438</v>
      </c>
    </row>
    <row r="435" spans="1:3" x14ac:dyDescent="0.2">
      <c r="A435" s="161">
        <v>437</v>
      </c>
      <c r="B435" s="157" t="s">
        <v>342</v>
      </c>
      <c r="C435" s="160" t="s">
        <v>438</v>
      </c>
    </row>
    <row r="436" spans="1:3" x14ac:dyDescent="0.2">
      <c r="A436" s="161">
        <v>439</v>
      </c>
      <c r="B436" s="157" t="s">
        <v>343</v>
      </c>
      <c r="C436" s="160" t="s">
        <v>438</v>
      </c>
    </row>
    <row r="437" spans="1:3" x14ac:dyDescent="0.2">
      <c r="A437" s="161">
        <v>440</v>
      </c>
      <c r="B437" s="157" t="s">
        <v>344</v>
      </c>
      <c r="C437" s="160" t="s">
        <v>438</v>
      </c>
    </row>
    <row r="438" spans="1:3" x14ac:dyDescent="0.2">
      <c r="A438" s="161">
        <v>441</v>
      </c>
      <c r="B438" s="157" t="s">
        <v>247</v>
      </c>
      <c r="C438" s="160" t="s">
        <v>438</v>
      </c>
    </row>
    <row r="439" spans="1:3" x14ac:dyDescent="0.2">
      <c r="A439" s="161">
        <v>442</v>
      </c>
      <c r="B439" s="157" t="s">
        <v>243</v>
      </c>
      <c r="C439" s="160" t="s">
        <v>439</v>
      </c>
    </row>
    <row r="440" spans="1:3" x14ac:dyDescent="0.2">
      <c r="A440" s="161">
        <v>443</v>
      </c>
      <c r="B440" s="157" t="s">
        <v>283</v>
      </c>
      <c r="C440" s="160" t="s">
        <v>438</v>
      </c>
    </row>
    <row r="441" spans="1:3" x14ac:dyDescent="0.2">
      <c r="A441" s="161">
        <v>444</v>
      </c>
      <c r="B441" s="157" t="s">
        <v>286</v>
      </c>
      <c r="C441" s="160" t="s">
        <v>438</v>
      </c>
    </row>
    <row r="442" spans="1:3" x14ac:dyDescent="0.2">
      <c r="A442" s="161">
        <v>444</v>
      </c>
      <c r="B442" s="157" t="s">
        <v>286</v>
      </c>
      <c r="C442" s="160" t="s">
        <v>439</v>
      </c>
    </row>
    <row r="443" spans="1:3" x14ac:dyDescent="0.2">
      <c r="A443" s="161">
        <v>445</v>
      </c>
      <c r="B443" s="157" t="s">
        <v>345</v>
      </c>
      <c r="C443" s="160" t="s">
        <v>438</v>
      </c>
    </row>
    <row r="444" spans="1:3" x14ac:dyDescent="0.2">
      <c r="A444" s="161">
        <v>446</v>
      </c>
      <c r="B444" s="157" t="s">
        <v>345</v>
      </c>
      <c r="C444" s="160" t="s">
        <v>438</v>
      </c>
    </row>
    <row r="445" spans="1:3" x14ac:dyDescent="0.2">
      <c r="A445" s="161">
        <v>447</v>
      </c>
      <c r="B445" s="157" t="s">
        <v>257</v>
      </c>
      <c r="C445" s="160" t="s">
        <v>438</v>
      </c>
    </row>
    <row r="446" spans="1:3" x14ac:dyDescent="0.2">
      <c r="A446" s="161">
        <v>448</v>
      </c>
      <c r="B446" s="157" t="s">
        <v>257</v>
      </c>
      <c r="C446" s="160" t="s">
        <v>438</v>
      </c>
    </row>
    <row r="447" spans="1:3" x14ac:dyDescent="0.2">
      <c r="A447" s="161">
        <v>449</v>
      </c>
      <c r="B447" s="157" t="s">
        <v>257</v>
      </c>
      <c r="C447" s="160" t="s">
        <v>438</v>
      </c>
    </row>
    <row r="448" spans="1:3" x14ac:dyDescent="0.2">
      <c r="A448" s="161">
        <v>450</v>
      </c>
      <c r="B448" s="157" t="s">
        <v>257</v>
      </c>
      <c r="C448" s="160" t="s">
        <v>438</v>
      </c>
    </row>
    <row r="449" spans="1:3" x14ac:dyDescent="0.2">
      <c r="A449" s="161">
        <v>451</v>
      </c>
      <c r="B449" s="157" t="s">
        <v>257</v>
      </c>
      <c r="C449" s="160" t="s">
        <v>438</v>
      </c>
    </row>
    <row r="450" spans="1:3" x14ac:dyDescent="0.2">
      <c r="A450" s="161">
        <v>452</v>
      </c>
      <c r="B450" s="157" t="s">
        <v>257</v>
      </c>
      <c r="C450" s="160" t="s">
        <v>438</v>
      </c>
    </row>
    <row r="451" spans="1:3" x14ac:dyDescent="0.2">
      <c r="A451" s="161">
        <v>453</v>
      </c>
      <c r="B451" s="157" t="s">
        <v>257</v>
      </c>
      <c r="C451" s="160" t="s">
        <v>438</v>
      </c>
    </row>
    <row r="452" spans="1:3" x14ac:dyDescent="0.2">
      <c r="A452" s="161">
        <v>454</v>
      </c>
      <c r="B452" s="157" t="s">
        <v>257</v>
      </c>
      <c r="C452" s="160" t="s">
        <v>438</v>
      </c>
    </row>
    <row r="453" spans="1:3" x14ac:dyDescent="0.2">
      <c r="A453" s="161">
        <v>455</v>
      </c>
      <c r="B453" s="157" t="s">
        <v>257</v>
      </c>
      <c r="C453" s="160" t="s">
        <v>438</v>
      </c>
    </row>
    <row r="454" spans="1:3" x14ac:dyDescent="0.2">
      <c r="A454" s="161">
        <v>456</v>
      </c>
      <c r="B454" s="157" t="s">
        <v>257</v>
      </c>
      <c r="C454" s="160" t="s">
        <v>438</v>
      </c>
    </row>
    <row r="455" spans="1:3" x14ac:dyDescent="0.2">
      <c r="A455" s="161">
        <v>459</v>
      </c>
      <c r="B455" s="157" t="s">
        <v>257</v>
      </c>
      <c r="C455" s="160" t="s">
        <v>438</v>
      </c>
    </row>
    <row r="456" spans="1:3" x14ac:dyDescent="0.2">
      <c r="A456" s="161">
        <v>460</v>
      </c>
      <c r="B456" s="157" t="s">
        <v>346</v>
      </c>
      <c r="C456" s="160" t="s">
        <v>439</v>
      </c>
    </row>
    <row r="457" spans="1:3" x14ac:dyDescent="0.2">
      <c r="A457" s="161">
        <v>461</v>
      </c>
      <c r="B457" s="157" t="s">
        <v>346</v>
      </c>
      <c r="C457" s="160" t="s">
        <v>439</v>
      </c>
    </row>
    <row r="458" spans="1:3" x14ac:dyDescent="0.2">
      <c r="A458" s="161">
        <v>462</v>
      </c>
      <c r="B458" s="157" t="s">
        <v>347</v>
      </c>
      <c r="C458" s="160" t="s">
        <v>439</v>
      </c>
    </row>
    <row r="459" spans="1:3" x14ac:dyDescent="0.2">
      <c r="A459" s="161">
        <v>463</v>
      </c>
      <c r="B459" s="157" t="s">
        <v>348</v>
      </c>
      <c r="C459" s="160" t="s">
        <v>439</v>
      </c>
    </row>
    <row r="460" spans="1:3" x14ac:dyDescent="0.2">
      <c r="A460" s="161">
        <v>464</v>
      </c>
      <c r="B460" s="157" t="s">
        <v>349</v>
      </c>
      <c r="C460" s="160" t="s">
        <v>438</v>
      </c>
    </row>
    <row r="461" spans="1:3" x14ac:dyDescent="0.2">
      <c r="A461" s="161">
        <v>465</v>
      </c>
      <c r="B461" s="157" t="s">
        <v>350</v>
      </c>
      <c r="C461" s="160" t="s">
        <v>438</v>
      </c>
    </row>
    <row r="462" spans="1:3" x14ac:dyDescent="0.2">
      <c r="A462" s="161">
        <v>466</v>
      </c>
      <c r="B462" s="157" t="s">
        <v>351</v>
      </c>
      <c r="C462" s="160" t="s">
        <v>438</v>
      </c>
    </row>
    <row r="463" spans="1:3" x14ac:dyDescent="0.2">
      <c r="A463" s="161">
        <v>467</v>
      </c>
      <c r="B463" s="157" t="s">
        <v>351</v>
      </c>
      <c r="C463" s="160" t="s">
        <v>438</v>
      </c>
    </row>
    <row r="464" spans="1:3" x14ac:dyDescent="0.2">
      <c r="A464" s="161">
        <v>468</v>
      </c>
      <c r="B464" s="157" t="s">
        <v>351</v>
      </c>
      <c r="C464" s="160" t="s">
        <v>438</v>
      </c>
    </row>
    <row r="465" spans="1:3" x14ac:dyDescent="0.2">
      <c r="A465" s="161">
        <v>469</v>
      </c>
      <c r="B465" s="157" t="s">
        <v>351</v>
      </c>
      <c r="C465" s="160" t="s">
        <v>438</v>
      </c>
    </row>
    <row r="466" spans="1:3" x14ac:dyDescent="0.2">
      <c r="A466" s="161">
        <v>470</v>
      </c>
      <c r="B466" s="157" t="s">
        <v>351</v>
      </c>
      <c r="C466" s="160" t="s">
        <v>438</v>
      </c>
    </row>
    <row r="467" spans="1:3" x14ac:dyDescent="0.2">
      <c r="A467" s="161">
        <v>473</v>
      </c>
      <c r="B467" s="157" t="s">
        <v>352</v>
      </c>
      <c r="C467" s="160" t="s">
        <v>438</v>
      </c>
    </row>
    <row r="468" spans="1:3" x14ac:dyDescent="0.2">
      <c r="A468" s="161">
        <v>474</v>
      </c>
      <c r="B468" s="157" t="s">
        <v>353</v>
      </c>
      <c r="C468" s="160" t="s">
        <v>439</v>
      </c>
    </row>
    <row r="469" spans="1:3" x14ac:dyDescent="0.2">
      <c r="A469" s="161">
        <v>475</v>
      </c>
      <c r="B469" s="157" t="s">
        <v>354</v>
      </c>
      <c r="C469" s="160" t="s">
        <v>438</v>
      </c>
    </row>
    <row r="470" spans="1:3" x14ac:dyDescent="0.2">
      <c r="A470" s="161">
        <v>476</v>
      </c>
      <c r="B470" s="157" t="s">
        <v>355</v>
      </c>
      <c r="C470" s="160" t="s">
        <v>439</v>
      </c>
    </row>
    <row r="471" spans="1:3" x14ac:dyDescent="0.2">
      <c r="A471" s="161">
        <v>477</v>
      </c>
      <c r="B471" s="157" t="s">
        <v>355</v>
      </c>
      <c r="C471" s="160" t="s">
        <v>439</v>
      </c>
    </row>
    <row r="472" spans="1:3" x14ac:dyDescent="0.2">
      <c r="A472" s="161">
        <v>478</v>
      </c>
      <c r="B472" s="157" t="s">
        <v>286</v>
      </c>
      <c r="C472" s="160" t="s">
        <v>438</v>
      </c>
    </row>
    <row r="473" spans="1:3" x14ac:dyDescent="0.2">
      <c r="A473" s="161">
        <v>479</v>
      </c>
      <c r="B473" s="157" t="s">
        <v>343</v>
      </c>
      <c r="C473" s="160" t="s">
        <v>438</v>
      </c>
    </row>
    <row r="474" spans="1:3" x14ac:dyDescent="0.2">
      <c r="A474" s="161">
        <v>480</v>
      </c>
      <c r="B474" s="157" t="s">
        <v>343</v>
      </c>
      <c r="C474" s="160" t="s">
        <v>438</v>
      </c>
    </row>
    <row r="475" spans="1:3" x14ac:dyDescent="0.2">
      <c r="A475" s="161">
        <v>481</v>
      </c>
      <c r="B475" s="157" t="s">
        <v>343</v>
      </c>
      <c r="C475" s="160" t="s">
        <v>438</v>
      </c>
    </row>
    <row r="476" spans="1:3" x14ac:dyDescent="0.2">
      <c r="A476" s="161">
        <v>482</v>
      </c>
      <c r="B476" s="157" t="s">
        <v>356</v>
      </c>
      <c r="C476" s="160" t="s">
        <v>435</v>
      </c>
    </row>
    <row r="477" spans="1:3" x14ac:dyDescent="0.2">
      <c r="A477" s="161">
        <v>483</v>
      </c>
      <c r="B477" s="157" t="s">
        <v>357</v>
      </c>
      <c r="C477" s="160" t="s">
        <v>435</v>
      </c>
    </row>
    <row r="478" spans="1:3" x14ac:dyDescent="0.2">
      <c r="A478" s="161">
        <v>484</v>
      </c>
      <c r="B478" s="157" t="s">
        <v>358</v>
      </c>
      <c r="C478" s="160" t="s">
        <v>435</v>
      </c>
    </row>
    <row r="479" spans="1:3" x14ac:dyDescent="0.2">
      <c r="A479" s="161">
        <v>485</v>
      </c>
      <c r="B479" s="157" t="s">
        <v>359</v>
      </c>
      <c r="C479" s="160" t="s">
        <v>435</v>
      </c>
    </row>
    <row r="480" spans="1:3" x14ac:dyDescent="0.2">
      <c r="A480" s="161">
        <v>486</v>
      </c>
      <c r="B480" s="157" t="s">
        <v>360</v>
      </c>
      <c r="C480" s="160" t="s">
        <v>435</v>
      </c>
    </row>
    <row r="481" spans="1:3" x14ac:dyDescent="0.2">
      <c r="A481" s="161">
        <v>487</v>
      </c>
      <c r="B481" s="157" t="s">
        <v>361</v>
      </c>
      <c r="C481" s="160" t="s">
        <v>435</v>
      </c>
    </row>
    <row r="482" spans="1:3" x14ac:dyDescent="0.2">
      <c r="A482" s="161">
        <v>488</v>
      </c>
      <c r="B482" s="157" t="s">
        <v>362</v>
      </c>
      <c r="C482" s="160" t="s">
        <v>435</v>
      </c>
    </row>
    <row r="483" spans="1:3" x14ac:dyDescent="0.2">
      <c r="A483" s="161">
        <v>489</v>
      </c>
      <c r="B483" s="157" t="s">
        <v>363</v>
      </c>
      <c r="C483" s="160" t="s">
        <v>435</v>
      </c>
    </row>
    <row r="484" spans="1:3" x14ac:dyDescent="0.2">
      <c r="A484" s="161">
        <v>490</v>
      </c>
      <c r="B484" s="157" t="s">
        <v>364</v>
      </c>
      <c r="C484" s="160" t="s">
        <v>435</v>
      </c>
    </row>
    <row r="485" spans="1:3" x14ac:dyDescent="0.2">
      <c r="A485" s="161">
        <v>491</v>
      </c>
      <c r="B485" s="157" t="s">
        <v>365</v>
      </c>
      <c r="C485" s="160" t="s">
        <v>435</v>
      </c>
    </row>
    <row r="486" spans="1:3" x14ac:dyDescent="0.2">
      <c r="A486" s="161">
        <v>492</v>
      </c>
      <c r="B486" s="157" t="s">
        <v>366</v>
      </c>
      <c r="C486" s="160" t="s">
        <v>435</v>
      </c>
    </row>
    <row r="487" spans="1:3" x14ac:dyDescent="0.2">
      <c r="A487" s="161">
        <v>493</v>
      </c>
      <c r="B487" s="157" t="s">
        <v>367</v>
      </c>
      <c r="C487" s="160" t="s">
        <v>435</v>
      </c>
    </row>
    <row r="488" spans="1:3" x14ac:dyDescent="0.2">
      <c r="A488" s="161">
        <v>494</v>
      </c>
      <c r="B488" s="157" t="s">
        <v>368</v>
      </c>
      <c r="C488" s="160" t="s">
        <v>435</v>
      </c>
    </row>
    <row r="489" spans="1:3" x14ac:dyDescent="0.2">
      <c r="A489" s="161">
        <v>495</v>
      </c>
      <c r="B489" s="157" t="s">
        <v>369</v>
      </c>
      <c r="C489" s="160" t="s">
        <v>435</v>
      </c>
    </row>
    <row r="490" spans="1:3" x14ac:dyDescent="0.2">
      <c r="A490" s="161">
        <v>496</v>
      </c>
      <c r="B490" s="157" t="s">
        <v>370</v>
      </c>
      <c r="C490" s="160" t="s">
        <v>435</v>
      </c>
    </row>
    <row r="491" spans="1:3" x14ac:dyDescent="0.2">
      <c r="A491" s="161">
        <v>497</v>
      </c>
      <c r="B491" s="157" t="s">
        <v>371</v>
      </c>
      <c r="C491" s="160" t="s">
        <v>435</v>
      </c>
    </row>
    <row r="492" spans="1:3" x14ac:dyDescent="0.2">
      <c r="A492" s="161">
        <v>498</v>
      </c>
      <c r="B492" s="157" t="s">
        <v>372</v>
      </c>
      <c r="C492" s="160" t="s">
        <v>435</v>
      </c>
    </row>
    <row r="493" spans="1:3" x14ac:dyDescent="0.2">
      <c r="A493" s="161">
        <v>701</v>
      </c>
      <c r="B493" s="157" t="s">
        <v>373</v>
      </c>
      <c r="C493" s="160" t="s">
        <v>439</v>
      </c>
    </row>
    <row r="494" spans="1:3" x14ac:dyDescent="0.2">
      <c r="A494" s="161">
        <v>702</v>
      </c>
      <c r="B494" s="157" t="s">
        <v>373</v>
      </c>
      <c r="C494" s="160" t="s">
        <v>439</v>
      </c>
    </row>
    <row r="495" spans="1:3" x14ac:dyDescent="0.2">
      <c r="A495" s="161">
        <v>703</v>
      </c>
      <c r="B495" s="157" t="s">
        <v>309</v>
      </c>
      <c r="C495" s="160" t="s">
        <v>439</v>
      </c>
    </row>
    <row r="496" spans="1:3" x14ac:dyDescent="0.2">
      <c r="A496" s="161">
        <v>704</v>
      </c>
      <c r="B496" s="157" t="s">
        <v>309</v>
      </c>
      <c r="C496" s="160" t="s">
        <v>439</v>
      </c>
    </row>
    <row r="497" spans="1:3" x14ac:dyDescent="0.2">
      <c r="A497" s="161">
        <v>705</v>
      </c>
      <c r="B497" s="157" t="s">
        <v>309</v>
      </c>
      <c r="C497" s="160" t="s">
        <v>439</v>
      </c>
    </row>
    <row r="498" spans="1:3" x14ac:dyDescent="0.2">
      <c r="A498" s="161">
        <v>706</v>
      </c>
      <c r="B498" s="157" t="s">
        <v>309</v>
      </c>
      <c r="C498" s="160" t="s">
        <v>439</v>
      </c>
    </row>
    <row r="499" spans="1:3" x14ac:dyDescent="0.2">
      <c r="A499" s="161">
        <v>707</v>
      </c>
      <c r="B499" s="157" t="s">
        <v>309</v>
      </c>
      <c r="C499" s="160" t="s">
        <v>439</v>
      </c>
    </row>
    <row r="500" spans="1:3" x14ac:dyDescent="0.2">
      <c r="A500" s="161">
        <v>708</v>
      </c>
      <c r="B500" s="157" t="s">
        <v>309</v>
      </c>
      <c r="C500" s="160" t="s">
        <v>439</v>
      </c>
    </row>
    <row r="501" spans="1:3" x14ac:dyDescent="0.2">
      <c r="A501" s="161">
        <v>709</v>
      </c>
      <c r="B501" s="157" t="s">
        <v>309</v>
      </c>
      <c r="C501" s="160" t="s">
        <v>439</v>
      </c>
    </row>
    <row r="502" spans="1:3" x14ac:dyDescent="0.2">
      <c r="A502" s="161">
        <v>710</v>
      </c>
      <c r="B502" s="157" t="s">
        <v>309</v>
      </c>
      <c r="C502" s="160" t="s">
        <v>439</v>
      </c>
    </row>
    <row r="503" spans="1:3" x14ac:dyDescent="0.2">
      <c r="A503" s="161">
        <v>711</v>
      </c>
      <c r="B503" s="157" t="s">
        <v>309</v>
      </c>
      <c r="C503" s="160" t="s">
        <v>439</v>
      </c>
    </row>
    <row r="504" spans="1:3" x14ac:dyDescent="0.2">
      <c r="A504" s="161">
        <v>712</v>
      </c>
      <c r="B504" s="157" t="s">
        <v>374</v>
      </c>
      <c r="C504" s="160" t="s">
        <v>439</v>
      </c>
    </row>
    <row r="505" spans="1:3" x14ac:dyDescent="0.2">
      <c r="A505" s="161">
        <v>713</v>
      </c>
      <c r="B505" s="157" t="s">
        <v>374</v>
      </c>
      <c r="C505" s="160" t="s">
        <v>439</v>
      </c>
    </row>
    <row r="506" spans="1:3" x14ac:dyDescent="0.2">
      <c r="A506" s="161">
        <v>714</v>
      </c>
      <c r="B506" s="157" t="s">
        <v>374</v>
      </c>
      <c r="C506" s="160" t="s">
        <v>439</v>
      </c>
    </row>
    <row r="507" spans="1:3" x14ac:dyDescent="0.2">
      <c r="A507" s="161">
        <v>715</v>
      </c>
      <c r="B507" s="157" t="s">
        <v>374</v>
      </c>
      <c r="C507" s="160" t="s">
        <v>439</v>
      </c>
    </row>
    <row r="508" spans="1:3" x14ac:dyDescent="0.2">
      <c r="A508" s="161">
        <v>716</v>
      </c>
      <c r="B508" s="157" t="s">
        <v>375</v>
      </c>
      <c r="C508" s="160" t="s">
        <v>439</v>
      </c>
    </row>
    <row r="509" spans="1:3" x14ac:dyDescent="0.2">
      <c r="A509" s="161">
        <v>717</v>
      </c>
      <c r="B509" s="157" t="s">
        <v>375</v>
      </c>
      <c r="C509" s="160" t="s">
        <v>439</v>
      </c>
    </row>
    <row r="510" spans="1:3" x14ac:dyDescent="0.2">
      <c r="A510" s="161">
        <v>718</v>
      </c>
      <c r="B510" s="157" t="s">
        <v>376</v>
      </c>
      <c r="C510" s="160" t="s">
        <v>439</v>
      </c>
    </row>
    <row r="511" spans="1:3" x14ac:dyDescent="0.2">
      <c r="A511" s="161">
        <v>719</v>
      </c>
      <c r="B511" s="157" t="s">
        <v>376</v>
      </c>
      <c r="C511" s="160" t="s">
        <v>439</v>
      </c>
    </row>
    <row r="512" spans="1:3" x14ac:dyDescent="0.2">
      <c r="A512" s="161">
        <v>720</v>
      </c>
      <c r="B512" s="157" t="s">
        <v>244</v>
      </c>
      <c r="C512" s="160" t="s">
        <v>438</v>
      </c>
    </row>
    <row r="513" spans="1:3" x14ac:dyDescent="0.2">
      <c r="A513" s="161">
        <v>721</v>
      </c>
      <c r="B513" s="157" t="s">
        <v>377</v>
      </c>
      <c r="C513" s="160" t="s">
        <v>438</v>
      </c>
    </row>
    <row r="514" spans="1:3" x14ac:dyDescent="0.2">
      <c r="A514" s="161">
        <v>722</v>
      </c>
      <c r="B514" s="157" t="s">
        <v>377</v>
      </c>
      <c r="C514" s="160" t="s">
        <v>438</v>
      </c>
    </row>
    <row r="515" spans="1:3" x14ac:dyDescent="0.2">
      <c r="A515" s="161">
        <v>723</v>
      </c>
      <c r="B515" s="157" t="s">
        <v>377</v>
      </c>
      <c r="C515" s="160" t="s">
        <v>438</v>
      </c>
    </row>
    <row r="516" spans="1:3" x14ac:dyDescent="0.2">
      <c r="A516" s="161">
        <v>724</v>
      </c>
      <c r="B516" s="157" t="s">
        <v>377</v>
      </c>
      <c r="C516" s="160" t="s">
        <v>438</v>
      </c>
    </row>
    <row r="517" spans="1:3" x14ac:dyDescent="0.2">
      <c r="A517" s="161">
        <v>725</v>
      </c>
      <c r="B517" s="157" t="s">
        <v>377</v>
      </c>
      <c r="C517" s="160" t="s">
        <v>438</v>
      </c>
    </row>
    <row r="518" spans="1:3" x14ac:dyDescent="0.2">
      <c r="A518" s="161">
        <v>726</v>
      </c>
      <c r="B518" s="157" t="s">
        <v>377</v>
      </c>
      <c r="C518" s="160" t="s">
        <v>438</v>
      </c>
    </row>
    <row r="519" spans="1:3" x14ac:dyDescent="0.2">
      <c r="A519" s="161">
        <v>727</v>
      </c>
      <c r="B519" s="157" t="s">
        <v>377</v>
      </c>
      <c r="C519" s="160" t="s">
        <v>438</v>
      </c>
    </row>
    <row r="520" spans="1:3" x14ac:dyDescent="0.2">
      <c r="A520" s="161">
        <v>728</v>
      </c>
      <c r="B520" s="157" t="s">
        <v>378</v>
      </c>
      <c r="C520" s="160" t="s">
        <v>438</v>
      </c>
    </row>
    <row r="521" spans="1:3" x14ac:dyDescent="0.2">
      <c r="A521" s="161">
        <v>729</v>
      </c>
      <c r="B521" s="157" t="s">
        <v>377</v>
      </c>
      <c r="C521" s="160" t="s">
        <v>438</v>
      </c>
    </row>
    <row r="522" spans="1:3" x14ac:dyDescent="0.2">
      <c r="A522" s="161">
        <v>730</v>
      </c>
      <c r="B522" s="157" t="s">
        <v>378</v>
      </c>
      <c r="C522" s="160" t="s">
        <v>438</v>
      </c>
    </row>
    <row r="523" spans="1:3" x14ac:dyDescent="0.2">
      <c r="A523" s="161">
        <v>731</v>
      </c>
      <c r="B523" s="157" t="s">
        <v>377</v>
      </c>
      <c r="C523" s="160" t="s">
        <v>438</v>
      </c>
    </row>
    <row r="524" spans="1:3" x14ac:dyDescent="0.2">
      <c r="A524" s="161">
        <v>732</v>
      </c>
      <c r="B524" s="157" t="s">
        <v>378</v>
      </c>
      <c r="C524" s="160" t="s">
        <v>438</v>
      </c>
    </row>
    <row r="525" spans="1:3" x14ac:dyDescent="0.2">
      <c r="A525" s="161">
        <v>733</v>
      </c>
      <c r="B525" s="157" t="s">
        <v>377</v>
      </c>
      <c r="C525" s="160" t="s">
        <v>438</v>
      </c>
    </row>
    <row r="526" spans="1:3" x14ac:dyDescent="0.2">
      <c r="A526" s="161">
        <v>734</v>
      </c>
      <c r="B526" s="157" t="s">
        <v>378</v>
      </c>
      <c r="C526" s="160" t="s">
        <v>438</v>
      </c>
    </row>
    <row r="527" spans="1:3" x14ac:dyDescent="0.2">
      <c r="A527" s="161">
        <v>735</v>
      </c>
      <c r="B527" s="157" t="s">
        <v>377</v>
      </c>
      <c r="C527" s="160" t="s">
        <v>438</v>
      </c>
    </row>
    <row r="528" spans="1:3" x14ac:dyDescent="0.2">
      <c r="A528" s="161">
        <v>736</v>
      </c>
      <c r="B528" s="157" t="s">
        <v>378</v>
      </c>
      <c r="C528" s="160" t="s">
        <v>438</v>
      </c>
    </row>
    <row r="529" spans="1:3" x14ac:dyDescent="0.2">
      <c r="A529" s="161">
        <v>737</v>
      </c>
      <c r="B529" s="157" t="s">
        <v>377</v>
      </c>
      <c r="C529" s="160" t="s">
        <v>438</v>
      </c>
    </row>
    <row r="530" spans="1:3" x14ac:dyDescent="0.2">
      <c r="A530" s="161">
        <v>738</v>
      </c>
      <c r="B530" s="157" t="s">
        <v>378</v>
      </c>
      <c r="C530" s="160" t="s">
        <v>438</v>
      </c>
    </row>
    <row r="531" spans="1:3" x14ac:dyDescent="0.2">
      <c r="A531" s="161">
        <v>739</v>
      </c>
      <c r="B531" s="157" t="s">
        <v>377</v>
      </c>
      <c r="C531" s="160" t="s">
        <v>438</v>
      </c>
    </row>
    <row r="532" spans="1:3" x14ac:dyDescent="0.2">
      <c r="A532" s="161">
        <v>740</v>
      </c>
      <c r="B532" s="157" t="s">
        <v>378</v>
      </c>
      <c r="C532" s="160" t="s">
        <v>438</v>
      </c>
    </row>
    <row r="533" spans="1:3" x14ac:dyDescent="0.2">
      <c r="A533" s="161">
        <v>741</v>
      </c>
      <c r="B533" s="157" t="s">
        <v>377</v>
      </c>
      <c r="C533" s="160" t="s">
        <v>438</v>
      </c>
    </row>
    <row r="534" spans="1:3" x14ac:dyDescent="0.2">
      <c r="A534" s="161">
        <v>742</v>
      </c>
      <c r="B534" s="157" t="s">
        <v>378</v>
      </c>
      <c r="C534" s="160" t="s">
        <v>438</v>
      </c>
    </row>
    <row r="535" spans="1:3" x14ac:dyDescent="0.2">
      <c r="A535" s="161">
        <v>743</v>
      </c>
      <c r="B535" s="157" t="s">
        <v>377</v>
      </c>
      <c r="C535" s="160" t="s">
        <v>438</v>
      </c>
    </row>
    <row r="536" spans="1:3" x14ac:dyDescent="0.2">
      <c r="A536" s="161">
        <v>744</v>
      </c>
      <c r="B536" s="157" t="s">
        <v>378</v>
      </c>
      <c r="C536" s="160" t="s">
        <v>438</v>
      </c>
    </row>
    <row r="537" spans="1:3" x14ac:dyDescent="0.2">
      <c r="A537" s="161">
        <v>745</v>
      </c>
      <c r="B537" s="157" t="s">
        <v>377</v>
      </c>
      <c r="C537" s="160" t="s">
        <v>438</v>
      </c>
    </row>
    <row r="538" spans="1:3" x14ac:dyDescent="0.2">
      <c r="A538" s="161">
        <v>746</v>
      </c>
      <c r="B538" s="157" t="s">
        <v>378</v>
      </c>
      <c r="C538" s="160" t="s">
        <v>438</v>
      </c>
    </row>
    <row r="539" spans="1:3" x14ac:dyDescent="0.2">
      <c r="A539" s="161">
        <v>747</v>
      </c>
      <c r="B539" s="157" t="s">
        <v>377</v>
      </c>
      <c r="C539" s="160" t="s">
        <v>438</v>
      </c>
    </row>
    <row r="540" spans="1:3" x14ac:dyDescent="0.2">
      <c r="A540" s="161">
        <v>748</v>
      </c>
      <c r="B540" s="157" t="s">
        <v>377</v>
      </c>
      <c r="C540" s="160" t="s">
        <v>438</v>
      </c>
    </row>
    <row r="541" spans="1:3" x14ac:dyDescent="0.2">
      <c r="A541" s="161">
        <v>749</v>
      </c>
      <c r="B541" s="157" t="s">
        <v>378</v>
      </c>
      <c r="C541" s="160" t="s">
        <v>438</v>
      </c>
    </row>
    <row r="542" spans="1:3" x14ac:dyDescent="0.2">
      <c r="A542" s="161">
        <v>752</v>
      </c>
      <c r="B542" s="157" t="s">
        <v>377</v>
      </c>
      <c r="C542" s="160" t="s">
        <v>438</v>
      </c>
    </row>
    <row r="543" spans="1:3" x14ac:dyDescent="0.2">
      <c r="A543" s="161">
        <v>753</v>
      </c>
      <c r="B543" s="157" t="s">
        <v>379</v>
      </c>
      <c r="C543" s="160" t="s">
        <v>438</v>
      </c>
    </row>
    <row r="544" spans="1:3" x14ac:dyDescent="0.2">
      <c r="A544" s="161">
        <v>754</v>
      </c>
      <c r="B544" s="157" t="s">
        <v>377</v>
      </c>
      <c r="C544" s="160" t="s">
        <v>438</v>
      </c>
    </row>
    <row r="545" spans="1:3" x14ac:dyDescent="0.2">
      <c r="A545" s="161">
        <v>755</v>
      </c>
      <c r="B545" s="157" t="s">
        <v>379</v>
      </c>
      <c r="C545" s="160" t="s">
        <v>438</v>
      </c>
    </row>
    <row r="546" spans="1:3" x14ac:dyDescent="0.2">
      <c r="A546" s="161">
        <v>756</v>
      </c>
      <c r="B546" s="157" t="s">
        <v>377</v>
      </c>
      <c r="C546" s="160" t="s">
        <v>438</v>
      </c>
    </row>
    <row r="547" spans="1:3" x14ac:dyDescent="0.2">
      <c r="A547" s="161">
        <v>757</v>
      </c>
      <c r="B547" s="157" t="s">
        <v>379</v>
      </c>
      <c r="C547" s="160" t="s">
        <v>438</v>
      </c>
    </row>
    <row r="548" spans="1:3" x14ac:dyDescent="0.2">
      <c r="A548" s="161">
        <v>758</v>
      </c>
      <c r="B548" s="157" t="s">
        <v>377</v>
      </c>
      <c r="C548" s="160" t="s">
        <v>438</v>
      </c>
    </row>
    <row r="549" spans="1:3" x14ac:dyDescent="0.2">
      <c r="A549" s="161">
        <v>759</v>
      </c>
      <c r="B549" s="157" t="s">
        <v>379</v>
      </c>
      <c r="C549" s="160" t="s">
        <v>438</v>
      </c>
    </row>
    <row r="550" spans="1:3" x14ac:dyDescent="0.2">
      <c r="A550" s="161">
        <v>760</v>
      </c>
      <c r="B550" s="157" t="s">
        <v>377</v>
      </c>
      <c r="C550" s="160" t="s">
        <v>438</v>
      </c>
    </row>
    <row r="551" spans="1:3" x14ac:dyDescent="0.2">
      <c r="A551" s="161">
        <v>761</v>
      </c>
      <c r="B551" s="157" t="s">
        <v>379</v>
      </c>
      <c r="C551" s="160" t="s">
        <v>438</v>
      </c>
    </row>
    <row r="552" spans="1:3" x14ac:dyDescent="0.2">
      <c r="A552" s="161">
        <v>762</v>
      </c>
      <c r="B552" s="157" t="s">
        <v>377</v>
      </c>
      <c r="C552" s="160" t="s">
        <v>438</v>
      </c>
    </row>
    <row r="553" spans="1:3" x14ac:dyDescent="0.2">
      <c r="A553" s="161">
        <v>763</v>
      </c>
      <c r="B553" s="157" t="s">
        <v>379</v>
      </c>
      <c r="C553" s="160" t="s">
        <v>438</v>
      </c>
    </row>
    <row r="554" spans="1:3" x14ac:dyDescent="0.2">
      <c r="A554" s="161">
        <v>764</v>
      </c>
      <c r="B554" s="157" t="s">
        <v>377</v>
      </c>
      <c r="C554" s="160" t="s">
        <v>438</v>
      </c>
    </row>
    <row r="555" spans="1:3" x14ac:dyDescent="0.2">
      <c r="A555" s="161">
        <v>765</v>
      </c>
      <c r="B555" s="157" t="s">
        <v>379</v>
      </c>
      <c r="C555" s="160" t="s">
        <v>438</v>
      </c>
    </row>
    <row r="556" spans="1:3" x14ac:dyDescent="0.2">
      <c r="A556" s="161">
        <v>766</v>
      </c>
      <c r="B556" s="157" t="s">
        <v>377</v>
      </c>
      <c r="C556" s="160" t="s">
        <v>438</v>
      </c>
    </row>
    <row r="557" spans="1:3" x14ac:dyDescent="0.2">
      <c r="A557" s="161">
        <v>767</v>
      </c>
      <c r="B557" s="157" t="s">
        <v>379</v>
      </c>
      <c r="C557" s="160" t="s">
        <v>438</v>
      </c>
    </row>
    <row r="558" spans="1:3" x14ac:dyDescent="0.2">
      <c r="A558" s="161">
        <v>768</v>
      </c>
      <c r="B558" s="157" t="s">
        <v>377</v>
      </c>
      <c r="C558" s="160" t="s">
        <v>438</v>
      </c>
    </row>
    <row r="559" spans="1:3" x14ac:dyDescent="0.2">
      <c r="A559" s="161">
        <v>769</v>
      </c>
      <c r="B559" s="157" t="s">
        <v>379</v>
      </c>
      <c r="C559" s="160" t="s">
        <v>438</v>
      </c>
    </row>
    <row r="560" spans="1:3" x14ac:dyDescent="0.2">
      <c r="A560" s="161">
        <v>770</v>
      </c>
      <c r="B560" s="157" t="s">
        <v>380</v>
      </c>
      <c r="C560" s="160" t="s">
        <v>438</v>
      </c>
    </row>
    <row r="561" spans="1:3" x14ac:dyDescent="0.2">
      <c r="A561" s="161">
        <v>775</v>
      </c>
      <c r="B561" s="157" t="s">
        <v>381</v>
      </c>
      <c r="C561" s="160" t="s">
        <v>438</v>
      </c>
    </row>
    <row r="562" spans="1:3" x14ac:dyDescent="0.2">
      <c r="A562" s="161">
        <v>776</v>
      </c>
      <c r="B562" s="157" t="s">
        <v>381</v>
      </c>
      <c r="C562" s="160" t="s">
        <v>438</v>
      </c>
    </row>
    <row r="563" spans="1:3" x14ac:dyDescent="0.2">
      <c r="A563" s="161">
        <v>781</v>
      </c>
      <c r="B563" s="157" t="s">
        <v>377</v>
      </c>
      <c r="C563" s="160" t="s">
        <v>439</v>
      </c>
    </row>
    <row r="564" spans="1:3" x14ac:dyDescent="0.2">
      <c r="A564" s="161">
        <v>782</v>
      </c>
      <c r="B564" s="157" t="s">
        <v>377</v>
      </c>
      <c r="C564" s="160" t="s">
        <v>438</v>
      </c>
    </row>
    <row r="565" spans="1:3" x14ac:dyDescent="0.2">
      <c r="A565" s="161">
        <v>783</v>
      </c>
      <c r="B565" s="157" t="s">
        <v>377</v>
      </c>
      <c r="C565" s="160" t="s">
        <v>438</v>
      </c>
    </row>
    <row r="566" spans="1:3" x14ac:dyDescent="0.2">
      <c r="A566" s="161">
        <v>784</v>
      </c>
      <c r="B566" s="157" t="s">
        <v>377</v>
      </c>
      <c r="C566" s="160" t="s">
        <v>438</v>
      </c>
    </row>
    <row r="567" spans="1:3" x14ac:dyDescent="0.2">
      <c r="A567" s="161">
        <v>785</v>
      </c>
      <c r="B567" s="157" t="s">
        <v>377</v>
      </c>
      <c r="C567" s="160" t="s">
        <v>438</v>
      </c>
    </row>
    <row r="568" spans="1:3" x14ac:dyDescent="0.2">
      <c r="A568" s="161">
        <v>786</v>
      </c>
      <c r="B568" s="157" t="s">
        <v>377</v>
      </c>
      <c r="C568" s="160" t="s">
        <v>438</v>
      </c>
    </row>
    <row r="569" spans="1:3" x14ac:dyDescent="0.2">
      <c r="A569" s="161">
        <v>787</v>
      </c>
      <c r="B569" s="157" t="s">
        <v>382</v>
      </c>
      <c r="C569" s="160" t="s">
        <v>438</v>
      </c>
    </row>
    <row r="570" spans="1:3" x14ac:dyDescent="0.2">
      <c r="A570" s="161">
        <v>788</v>
      </c>
      <c r="B570" s="157" t="s">
        <v>383</v>
      </c>
      <c r="C570" s="160" t="s">
        <v>438</v>
      </c>
    </row>
    <row r="571" spans="1:3" x14ac:dyDescent="0.2">
      <c r="A571" s="161">
        <v>789</v>
      </c>
      <c r="B571" s="157" t="s">
        <v>384</v>
      </c>
      <c r="C571" s="160" t="s">
        <v>438</v>
      </c>
    </row>
    <row r="572" spans="1:3" x14ac:dyDescent="0.2">
      <c r="A572" s="161">
        <v>790</v>
      </c>
      <c r="B572" s="157" t="s">
        <v>385</v>
      </c>
      <c r="C572" s="160" t="s">
        <v>438</v>
      </c>
    </row>
    <row r="573" spans="1:3" x14ac:dyDescent="0.2">
      <c r="A573" s="161">
        <v>791</v>
      </c>
      <c r="B573" s="157" t="s">
        <v>386</v>
      </c>
      <c r="C573" s="160" t="s">
        <v>438</v>
      </c>
    </row>
    <row r="574" spans="1:3" x14ac:dyDescent="0.2">
      <c r="A574" s="161">
        <v>792</v>
      </c>
      <c r="B574" s="157" t="s">
        <v>387</v>
      </c>
      <c r="C574" s="160" t="s">
        <v>438</v>
      </c>
    </row>
    <row r="575" spans="1:3" x14ac:dyDescent="0.2">
      <c r="A575" s="161">
        <v>793</v>
      </c>
      <c r="B575" s="157" t="s">
        <v>377</v>
      </c>
      <c r="C575" s="160" t="s">
        <v>438</v>
      </c>
    </row>
    <row r="576" spans="1:3" x14ac:dyDescent="0.2">
      <c r="A576" s="161">
        <v>794</v>
      </c>
      <c r="B576" s="157" t="s">
        <v>378</v>
      </c>
      <c r="C576" s="160" t="s">
        <v>438</v>
      </c>
    </row>
    <row r="577" spans="1:3" x14ac:dyDescent="0.2">
      <c r="A577" s="161">
        <v>801</v>
      </c>
      <c r="B577" s="157" t="s">
        <v>306</v>
      </c>
      <c r="C577" s="160" t="s">
        <v>438</v>
      </c>
    </row>
    <row r="578" spans="1:3" x14ac:dyDescent="0.2">
      <c r="A578" s="161">
        <v>802</v>
      </c>
      <c r="B578" s="157" t="s">
        <v>388</v>
      </c>
      <c r="C578" s="160" t="s">
        <v>438</v>
      </c>
    </row>
    <row r="579" spans="1:3" x14ac:dyDescent="0.2">
      <c r="A579" s="161">
        <v>803</v>
      </c>
      <c r="B579" s="157" t="s">
        <v>389</v>
      </c>
      <c r="C579" s="160" t="s">
        <v>439</v>
      </c>
    </row>
    <row r="580" spans="1:3" x14ac:dyDescent="0.2">
      <c r="A580" s="161">
        <v>804</v>
      </c>
      <c r="B580" s="157" t="s">
        <v>388</v>
      </c>
      <c r="C580" s="160" t="s">
        <v>438</v>
      </c>
    </row>
    <row r="581" spans="1:3" x14ac:dyDescent="0.2">
      <c r="A581" s="161">
        <v>805</v>
      </c>
      <c r="B581" s="157" t="s">
        <v>389</v>
      </c>
      <c r="C581" s="160" t="s">
        <v>439</v>
      </c>
    </row>
    <row r="582" spans="1:3" x14ac:dyDescent="0.2">
      <c r="A582" s="161">
        <v>806</v>
      </c>
      <c r="B582" s="157" t="s">
        <v>388</v>
      </c>
      <c r="C582" s="160" t="s">
        <v>438</v>
      </c>
    </row>
    <row r="583" spans="1:3" x14ac:dyDescent="0.2">
      <c r="A583" s="161">
        <v>807</v>
      </c>
      <c r="B583" s="157" t="s">
        <v>389</v>
      </c>
      <c r="C583" s="160" t="s">
        <v>439</v>
      </c>
    </row>
    <row r="584" spans="1:3" x14ac:dyDescent="0.2">
      <c r="A584" s="161">
        <v>808</v>
      </c>
      <c r="B584" s="157" t="s">
        <v>388</v>
      </c>
      <c r="C584" s="160" t="s">
        <v>438</v>
      </c>
    </row>
    <row r="585" spans="1:3" x14ac:dyDescent="0.2">
      <c r="A585" s="161">
        <v>809</v>
      </c>
      <c r="B585" s="157" t="s">
        <v>389</v>
      </c>
      <c r="C585" s="160" t="s">
        <v>439</v>
      </c>
    </row>
    <row r="586" spans="1:3" x14ac:dyDescent="0.2">
      <c r="A586" s="161">
        <v>810</v>
      </c>
      <c r="B586" s="157" t="s">
        <v>388</v>
      </c>
      <c r="C586" s="160" t="s">
        <v>438</v>
      </c>
    </row>
    <row r="587" spans="1:3" x14ac:dyDescent="0.2">
      <c r="A587" s="161">
        <v>811</v>
      </c>
      <c r="B587" s="157" t="s">
        <v>389</v>
      </c>
      <c r="C587" s="160" t="s">
        <v>439</v>
      </c>
    </row>
    <row r="588" spans="1:3" x14ac:dyDescent="0.2">
      <c r="A588" s="161">
        <v>812</v>
      </c>
      <c r="B588" s="157" t="s">
        <v>388</v>
      </c>
      <c r="C588" s="160" t="s">
        <v>438</v>
      </c>
    </row>
    <row r="589" spans="1:3" x14ac:dyDescent="0.2">
      <c r="A589" s="161">
        <v>813</v>
      </c>
      <c r="B589" s="157" t="s">
        <v>389</v>
      </c>
      <c r="C589" s="160" t="s">
        <v>439</v>
      </c>
    </row>
    <row r="590" spans="1:3" x14ac:dyDescent="0.2">
      <c r="A590" s="161">
        <v>814</v>
      </c>
      <c r="B590" s="157" t="s">
        <v>388</v>
      </c>
      <c r="C590" s="160" t="s">
        <v>438</v>
      </c>
    </row>
    <row r="591" spans="1:3" x14ac:dyDescent="0.2">
      <c r="A591" s="161">
        <v>815</v>
      </c>
      <c r="B591" s="157" t="s">
        <v>389</v>
      </c>
      <c r="C591" s="160" t="s">
        <v>439</v>
      </c>
    </row>
    <row r="592" spans="1:3" x14ac:dyDescent="0.2">
      <c r="A592" s="161">
        <v>816</v>
      </c>
      <c r="B592" s="157" t="s">
        <v>388</v>
      </c>
      <c r="C592" s="160" t="s">
        <v>438</v>
      </c>
    </row>
    <row r="593" spans="1:3" x14ac:dyDescent="0.2">
      <c r="A593" s="161">
        <v>817</v>
      </c>
      <c r="B593" s="157" t="s">
        <v>389</v>
      </c>
      <c r="C593" s="160" t="s">
        <v>439</v>
      </c>
    </row>
    <row r="594" spans="1:3" x14ac:dyDescent="0.2">
      <c r="A594" s="161">
        <v>818</v>
      </c>
      <c r="B594" s="157" t="s">
        <v>388</v>
      </c>
      <c r="C594" s="160" t="s">
        <v>438</v>
      </c>
    </row>
    <row r="595" spans="1:3" x14ac:dyDescent="0.2">
      <c r="A595" s="161">
        <v>819</v>
      </c>
      <c r="B595" s="157" t="s">
        <v>389</v>
      </c>
      <c r="C595" s="160" t="s">
        <v>439</v>
      </c>
    </row>
    <row r="596" spans="1:3" x14ac:dyDescent="0.2">
      <c r="A596" s="161">
        <v>820</v>
      </c>
      <c r="B596" s="157" t="s">
        <v>388</v>
      </c>
      <c r="C596" s="160" t="s">
        <v>438</v>
      </c>
    </row>
    <row r="597" spans="1:3" x14ac:dyDescent="0.2">
      <c r="A597" s="161">
        <v>821</v>
      </c>
      <c r="B597" s="157" t="s">
        <v>389</v>
      </c>
      <c r="C597" s="160" t="s">
        <v>439</v>
      </c>
    </row>
    <row r="598" spans="1:3" x14ac:dyDescent="0.2">
      <c r="A598" s="161">
        <v>822</v>
      </c>
      <c r="B598" s="157" t="s">
        <v>388</v>
      </c>
      <c r="C598" s="160" t="s">
        <v>438</v>
      </c>
    </row>
    <row r="599" spans="1:3" x14ac:dyDescent="0.2">
      <c r="A599" s="161">
        <v>823</v>
      </c>
      <c r="B599" s="157" t="s">
        <v>389</v>
      </c>
      <c r="C599" s="160" t="s">
        <v>439</v>
      </c>
    </row>
    <row r="600" spans="1:3" x14ac:dyDescent="0.2">
      <c r="A600" s="161">
        <v>824</v>
      </c>
      <c r="B600" s="157" t="s">
        <v>388</v>
      </c>
      <c r="C600" s="160" t="s">
        <v>438</v>
      </c>
    </row>
    <row r="601" spans="1:3" x14ac:dyDescent="0.2">
      <c r="A601" s="161">
        <v>825</v>
      </c>
      <c r="B601" s="157" t="s">
        <v>389</v>
      </c>
      <c r="C601" s="160" t="s">
        <v>439</v>
      </c>
    </row>
    <row r="602" spans="1:3" x14ac:dyDescent="0.2">
      <c r="A602" s="161">
        <v>826</v>
      </c>
      <c r="B602" s="157" t="s">
        <v>388</v>
      </c>
      <c r="C602" s="160" t="s">
        <v>438</v>
      </c>
    </row>
    <row r="603" spans="1:3" x14ac:dyDescent="0.2">
      <c r="A603" s="161">
        <v>827</v>
      </c>
      <c r="B603" s="157" t="s">
        <v>389</v>
      </c>
      <c r="C603" s="160" t="s">
        <v>439</v>
      </c>
    </row>
    <row r="604" spans="1:3" x14ac:dyDescent="0.2">
      <c r="A604" s="161">
        <v>828</v>
      </c>
      <c r="B604" s="157" t="s">
        <v>388</v>
      </c>
      <c r="C604" s="160" t="s">
        <v>438</v>
      </c>
    </row>
    <row r="605" spans="1:3" x14ac:dyDescent="0.2">
      <c r="A605" s="161">
        <v>829</v>
      </c>
      <c r="B605" s="157" t="s">
        <v>389</v>
      </c>
      <c r="C605" s="160" t="s">
        <v>439</v>
      </c>
    </row>
    <row r="606" spans="1:3" x14ac:dyDescent="0.2">
      <c r="A606" s="161">
        <v>830</v>
      </c>
      <c r="B606" s="157" t="s">
        <v>388</v>
      </c>
      <c r="C606" s="160" t="s">
        <v>438</v>
      </c>
    </row>
    <row r="607" spans="1:3" x14ac:dyDescent="0.2">
      <c r="A607" s="161">
        <v>831</v>
      </c>
      <c r="B607" s="157" t="s">
        <v>389</v>
      </c>
      <c r="C607" s="160" t="s">
        <v>439</v>
      </c>
    </row>
    <row r="608" spans="1:3" x14ac:dyDescent="0.2">
      <c r="A608" s="161">
        <v>832</v>
      </c>
      <c r="B608" s="157" t="s">
        <v>388</v>
      </c>
      <c r="C608" s="160" t="s">
        <v>438</v>
      </c>
    </row>
    <row r="609" spans="1:3" x14ac:dyDescent="0.2">
      <c r="A609" s="161">
        <v>833</v>
      </c>
      <c r="B609" s="157" t="s">
        <v>389</v>
      </c>
      <c r="C609" s="160" t="s">
        <v>439</v>
      </c>
    </row>
    <row r="610" spans="1:3" x14ac:dyDescent="0.2">
      <c r="A610" s="161">
        <v>834</v>
      </c>
      <c r="B610" s="157" t="s">
        <v>388</v>
      </c>
      <c r="C610" s="160" t="s">
        <v>438</v>
      </c>
    </row>
    <row r="611" spans="1:3" x14ac:dyDescent="0.2">
      <c r="A611" s="161">
        <v>835</v>
      </c>
      <c r="B611" s="157" t="s">
        <v>389</v>
      </c>
      <c r="C611" s="160" t="s">
        <v>439</v>
      </c>
    </row>
    <row r="612" spans="1:3" x14ac:dyDescent="0.2">
      <c r="A612" s="161">
        <v>836</v>
      </c>
      <c r="B612" s="157" t="s">
        <v>388</v>
      </c>
      <c r="C612" s="160" t="s">
        <v>438</v>
      </c>
    </row>
    <row r="613" spans="1:3" x14ac:dyDescent="0.2">
      <c r="A613" s="161">
        <v>837</v>
      </c>
      <c r="B613" s="157" t="s">
        <v>389</v>
      </c>
      <c r="C613" s="160" t="s">
        <v>439</v>
      </c>
    </row>
    <row r="614" spans="1:3" x14ac:dyDescent="0.2">
      <c r="A614" s="161">
        <v>838</v>
      </c>
      <c r="B614" s="157" t="s">
        <v>388</v>
      </c>
      <c r="C614" s="160" t="s">
        <v>438</v>
      </c>
    </row>
    <row r="615" spans="1:3" x14ac:dyDescent="0.2">
      <c r="A615" s="161">
        <v>839</v>
      </c>
      <c r="B615" s="157" t="s">
        <v>389</v>
      </c>
      <c r="C615" s="160" t="s">
        <v>439</v>
      </c>
    </row>
    <row r="616" spans="1:3" x14ac:dyDescent="0.2">
      <c r="A616" s="161">
        <v>840</v>
      </c>
      <c r="B616" s="157" t="s">
        <v>388</v>
      </c>
      <c r="C616" s="160" t="s">
        <v>438</v>
      </c>
    </row>
    <row r="617" spans="1:3" x14ac:dyDescent="0.2">
      <c r="A617" s="161">
        <v>841</v>
      </c>
      <c r="B617" s="157" t="s">
        <v>389</v>
      </c>
      <c r="C617" s="160" t="s">
        <v>439</v>
      </c>
    </row>
    <row r="618" spans="1:3" x14ac:dyDescent="0.2">
      <c r="A618" s="161">
        <v>842</v>
      </c>
      <c r="B618" s="157" t="s">
        <v>388</v>
      </c>
      <c r="C618" s="160" t="s">
        <v>438</v>
      </c>
    </row>
    <row r="619" spans="1:3" x14ac:dyDescent="0.2">
      <c r="A619" s="161">
        <v>843</v>
      </c>
      <c r="B619" s="157" t="s">
        <v>389</v>
      </c>
      <c r="C619" s="160" t="s">
        <v>439</v>
      </c>
    </row>
    <row r="620" spans="1:3" x14ac:dyDescent="0.2">
      <c r="A620" s="161">
        <v>844</v>
      </c>
      <c r="B620" s="157" t="s">
        <v>388</v>
      </c>
      <c r="C620" s="160" t="s">
        <v>438</v>
      </c>
    </row>
    <row r="621" spans="1:3" x14ac:dyDescent="0.2">
      <c r="A621" s="161">
        <v>845</v>
      </c>
      <c r="B621" s="157" t="s">
        <v>389</v>
      </c>
      <c r="C621" s="160" t="s">
        <v>439</v>
      </c>
    </row>
    <row r="622" spans="1:3" x14ac:dyDescent="0.2">
      <c r="A622" s="161">
        <v>846</v>
      </c>
      <c r="B622" s="157" t="s">
        <v>388</v>
      </c>
      <c r="C622" s="160" t="s">
        <v>438</v>
      </c>
    </row>
    <row r="623" spans="1:3" x14ac:dyDescent="0.2">
      <c r="A623" s="161">
        <v>847</v>
      </c>
      <c r="B623" s="157" t="s">
        <v>389</v>
      </c>
      <c r="C623" s="160" t="s">
        <v>439</v>
      </c>
    </row>
    <row r="624" spans="1:3" x14ac:dyDescent="0.2">
      <c r="A624" s="161">
        <v>848</v>
      </c>
      <c r="B624" s="157" t="s">
        <v>388</v>
      </c>
      <c r="C624" s="160" t="s">
        <v>438</v>
      </c>
    </row>
    <row r="625" spans="1:3" x14ac:dyDescent="0.2">
      <c r="A625" s="161">
        <v>849</v>
      </c>
      <c r="B625" s="157" t="s">
        <v>389</v>
      </c>
      <c r="C625" s="160" t="s">
        <v>439</v>
      </c>
    </row>
    <row r="626" spans="1:3" x14ac:dyDescent="0.2">
      <c r="A626" s="161">
        <v>850</v>
      </c>
      <c r="B626" s="157" t="s">
        <v>389</v>
      </c>
      <c r="C626" s="160" t="s">
        <v>439</v>
      </c>
    </row>
    <row r="627" spans="1:3" x14ac:dyDescent="0.2">
      <c r="A627" s="161">
        <v>851</v>
      </c>
      <c r="B627" s="157" t="s">
        <v>389</v>
      </c>
      <c r="C627" s="160" t="s">
        <v>439</v>
      </c>
    </row>
    <row r="628" spans="1:3" x14ac:dyDescent="0.2">
      <c r="A628" s="161">
        <v>852</v>
      </c>
      <c r="B628" s="157" t="s">
        <v>388</v>
      </c>
      <c r="C628" s="160" t="s">
        <v>438</v>
      </c>
    </row>
    <row r="629" spans="1:3" x14ac:dyDescent="0.2">
      <c r="A629" s="161">
        <v>853</v>
      </c>
      <c r="B629" s="157" t="s">
        <v>388</v>
      </c>
      <c r="C629" s="160" t="s">
        <v>438</v>
      </c>
    </row>
    <row r="630" spans="1:3" x14ac:dyDescent="0.2">
      <c r="A630" s="161">
        <v>854</v>
      </c>
      <c r="B630" s="157" t="s">
        <v>388</v>
      </c>
      <c r="C630" s="160" t="s">
        <v>438</v>
      </c>
    </row>
    <row r="631" spans="1:3" x14ac:dyDescent="0.2">
      <c r="A631" s="161">
        <v>855</v>
      </c>
      <c r="B631" s="157" t="s">
        <v>388</v>
      </c>
      <c r="C631" s="160" t="s">
        <v>438</v>
      </c>
    </row>
    <row r="632" spans="1:3" x14ac:dyDescent="0.2">
      <c r="A632" s="161">
        <v>856</v>
      </c>
      <c r="B632" s="157" t="s">
        <v>388</v>
      </c>
      <c r="C632" s="160" t="s">
        <v>438</v>
      </c>
    </row>
    <row r="633" spans="1:3" x14ac:dyDescent="0.2">
      <c r="A633" s="161">
        <v>857</v>
      </c>
      <c r="B633" s="157" t="s">
        <v>388</v>
      </c>
      <c r="C633" s="160" t="s">
        <v>438</v>
      </c>
    </row>
    <row r="634" spans="1:3" x14ac:dyDescent="0.2">
      <c r="A634" s="161">
        <v>858</v>
      </c>
      <c r="B634" s="157" t="s">
        <v>388</v>
      </c>
      <c r="C634" s="160" t="s">
        <v>438</v>
      </c>
    </row>
    <row r="635" spans="1:3" x14ac:dyDescent="0.2">
      <c r="A635" s="161">
        <v>859</v>
      </c>
      <c r="B635" s="157" t="s">
        <v>388</v>
      </c>
      <c r="C635" s="160" t="s">
        <v>438</v>
      </c>
    </row>
    <row r="636" spans="1:3" x14ac:dyDescent="0.2">
      <c r="A636" s="161">
        <v>860</v>
      </c>
      <c r="B636" s="157" t="s">
        <v>388</v>
      </c>
      <c r="C636" s="160" t="s">
        <v>438</v>
      </c>
    </row>
    <row r="637" spans="1:3" x14ac:dyDescent="0.2">
      <c r="A637" s="161">
        <v>861</v>
      </c>
      <c r="B637" s="157" t="s">
        <v>388</v>
      </c>
      <c r="C637" s="160" t="s">
        <v>438</v>
      </c>
    </row>
    <row r="638" spans="1:3" x14ac:dyDescent="0.2">
      <c r="A638" s="161">
        <v>862</v>
      </c>
      <c r="B638" s="157" t="s">
        <v>388</v>
      </c>
      <c r="C638" s="160" t="s">
        <v>438</v>
      </c>
    </row>
    <row r="639" spans="1:3" x14ac:dyDescent="0.2">
      <c r="A639" s="161">
        <v>863</v>
      </c>
      <c r="B639" s="157" t="s">
        <v>388</v>
      </c>
      <c r="C639" s="160" t="s">
        <v>438</v>
      </c>
    </row>
    <row r="640" spans="1:3" x14ac:dyDescent="0.2">
      <c r="A640" s="161">
        <v>864</v>
      </c>
      <c r="B640" s="157" t="s">
        <v>388</v>
      </c>
      <c r="C640" s="160" t="s">
        <v>438</v>
      </c>
    </row>
    <row r="641" spans="1:3" x14ac:dyDescent="0.2">
      <c r="A641" s="161">
        <v>865</v>
      </c>
      <c r="B641" s="157" t="s">
        <v>388</v>
      </c>
      <c r="C641" s="160" t="s">
        <v>438</v>
      </c>
    </row>
    <row r="642" spans="1:3" x14ac:dyDescent="0.2">
      <c r="A642" s="161">
        <v>866</v>
      </c>
      <c r="B642" s="157" t="s">
        <v>389</v>
      </c>
      <c r="C642" s="160" t="s">
        <v>439</v>
      </c>
    </row>
    <row r="643" spans="1:3" x14ac:dyDescent="0.2">
      <c r="A643" s="161">
        <v>867</v>
      </c>
      <c r="B643" s="157" t="s">
        <v>388</v>
      </c>
      <c r="C643" s="160" t="s">
        <v>438</v>
      </c>
    </row>
    <row r="644" spans="1:3" x14ac:dyDescent="0.2">
      <c r="A644" s="161">
        <v>868</v>
      </c>
      <c r="B644" s="157" t="s">
        <v>389</v>
      </c>
      <c r="C644" s="160" t="s">
        <v>439</v>
      </c>
    </row>
    <row r="645" spans="1:3" x14ac:dyDescent="0.2">
      <c r="A645" s="161">
        <v>869</v>
      </c>
      <c r="B645" s="157" t="s">
        <v>388</v>
      </c>
      <c r="C645" s="160" t="s">
        <v>438</v>
      </c>
    </row>
    <row r="646" spans="1:3" x14ac:dyDescent="0.2">
      <c r="A646" s="161">
        <v>870</v>
      </c>
      <c r="B646" s="157" t="s">
        <v>389</v>
      </c>
      <c r="C646" s="160" t="s">
        <v>439</v>
      </c>
    </row>
    <row r="647" spans="1:3" x14ac:dyDescent="0.2">
      <c r="A647" s="161">
        <v>871</v>
      </c>
      <c r="B647" s="157" t="s">
        <v>388</v>
      </c>
      <c r="C647" s="160" t="s">
        <v>438</v>
      </c>
    </row>
    <row r="648" spans="1:3" x14ac:dyDescent="0.2">
      <c r="A648" s="161">
        <v>872</v>
      </c>
      <c r="B648" s="157" t="s">
        <v>389</v>
      </c>
      <c r="C648" s="160" t="s">
        <v>439</v>
      </c>
    </row>
    <row r="649" spans="1:3" x14ac:dyDescent="0.2">
      <c r="A649" s="161">
        <v>873</v>
      </c>
      <c r="B649" s="157" t="s">
        <v>388</v>
      </c>
      <c r="C649" s="160" t="s">
        <v>438</v>
      </c>
    </row>
    <row r="650" spans="1:3" x14ac:dyDescent="0.2">
      <c r="A650" s="161">
        <v>874</v>
      </c>
      <c r="B650" s="157" t="s">
        <v>389</v>
      </c>
      <c r="C650" s="160" t="s">
        <v>439</v>
      </c>
    </row>
    <row r="651" spans="1:3" x14ac:dyDescent="0.2">
      <c r="A651" s="161">
        <v>875</v>
      </c>
      <c r="B651" s="157" t="s">
        <v>388</v>
      </c>
      <c r="C651" s="160" t="s">
        <v>438</v>
      </c>
    </row>
    <row r="652" spans="1:3" x14ac:dyDescent="0.2">
      <c r="A652" s="161">
        <v>876</v>
      </c>
      <c r="B652" s="157" t="s">
        <v>389</v>
      </c>
      <c r="C652" s="160" t="s">
        <v>439</v>
      </c>
    </row>
    <row r="653" spans="1:3" x14ac:dyDescent="0.2">
      <c r="A653" s="161">
        <v>877</v>
      </c>
      <c r="B653" s="157" t="s">
        <v>388</v>
      </c>
      <c r="C653" s="160" t="s">
        <v>438</v>
      </c>
    </row>
    <row r="654" spans="1:3" x14ac:dyDescent="0.2">
      <c r="A654" s="161">
        <v>878</v>
      </c>
      <c r="B654" s="157" t="s">
        <v>389</v>
      </c>
      <c r="C654" s="160" t="s">
        <v>439</v>
      </c>
    </row>
    <row r="655" spans="1:3" x14ac:dyDescent="0.2">
      <c r="A655" s="161">
        <v>879</v>
      </c>
      <c r="B655" s="157" t="s">
        <v>388</v>
      </c>
      <c r="C655" s="160" t="s">
        <v>438</v>
      </c>
    </row>
    <row r="656" spans="1:3" x14ac:dyDescent="0.2">
      <c r="A656" s="161">
        <v>880</v>
      </c>
      <c r="B656" s="157" t="s">
        <v>389</v>
      </c>
      <c r="C656" s="160" t="s">
        <v>439</v>
      </c>
    </row>
    <row r="657" spans="1:3" x14ac:dyDescent="0.2">
      <c r="A657" s="161">
        <v>881</v>
      </c>
      <c r="B657" s="157" t="s">
        <v>388</v>
      </c>
      <c r="C657" s="160" t="s">
        <v>438</v>
      </c>
    </row>
    <row r="658" spans="1:3" x14ac:dyDescent="0.2">
      <c r="A658" s="161">
        <v>882</v>
      </c>
      <c r="B658" s="157" t="s">
        <v>389</v>
      </c>
      <c r="C658" s="160" t="s">
        <v>439</v>
      </c>
    </row>
    <row r="659" spans="1:3" x14ac:dyDescent="0.2">
      <c r="A659" s="161">
        <v>883</v>
      </c>
      <c r="B659" s="157" t="s">
        <v>388</v>
      </c>
      <c r="C659" s="160" t="s">
        <v>438</v>
      </c>
    </row>
    <row r="660" spans="1:3" x14ac:dyDescent="0.2">
      <c r="A660" s="161">
        <v>884</v>
      </c>
      <c r="B660" s="157" t="s">
        <v>389</v>
      </c>
      <c r="C660" s="160" t="s">
        <v>439</v>
      </c>
    </row>
    <row r="661" spans="1:3" x14ac:dyDescent="0.2">
      <c r="A661" s="161">
        <v>885</v>
      </c>
      <c r="B661" s="157" t="s">
        <v>388</v>
      </c>
      <c r="C661" s="160" t="s">
        <v>438</v>
      </c>
    </row>
    <row r="662" spans="1:3" x14ac:dyDescent="0.2">
      <c r="A662" s="161">
        <v>886</v>
      </c>
      <c r="B662" s="157" t="s">
        <v>389</v>
      </c>
      <c r="C662" s="160" t="s">
        <v>439</v>
      </c>
    </row>
    <row r="663" spans="1:3" x14ac:dyDescent="0.2">
      <c r="A663" s="161">
        <v>887</v>
      </c>
      <c r="B663" s="157" t="s">
        <v>388</v>
      </c>
      <c r="C663" s="160" t="s">
        <v>438</v>
      </c>
    </row>
    <row r="664" spans="1:3" x14ac:dyDescent="0.2">
      <c r="A664" s="161">
        <v>888</v>
      </c>
      <c r="B664" s="157" t="s">
        <v>389</v>
      </c>
      <c r="C664" s="160" t="s">
        <v>439</v>
      </c>
    </row>
    <row r="665" spans="1:3" x14ac:dyDescent="0.2">
      <c r="A665" s="161">
        <v>889</v>
      </c>
      <c r="B665" s="157" t="s">
        <v>388</v>
      </c>
      <c r="C665" s="160" t="s">
        <v>438</v>
      </c>
    </row>
    <row r="666" spans="1:3" x14ac:dyDescent="0.2">
      <c r="A666" s="161">
        <v>890</v>
      </c>
      <c r="B666" s="157" t="s">
        <v>389</v>
      </c>
      <c r="C666" s="160" t="s">
        <v>439</v>
      </c>
    </row>
    <row r="667" spans="1:3" x14ac:dyDescent="0.2">
      <c r="A667" s="161">
        <v>891</v>
      </c>
      <c r="B667" s="157" t="s">
        <v>389</v>
      </c>
      <c r="C667" s="160" t="s">
        <v>439</v>
      </c>
    </row>
    <row r="668" spans="1:3" x14ac:dyDescent="0.2">
      <c r="A668" s="161">
        <v>892</v>
      </c>
      <c r="B668" s="157" t="s">
        <v>389</v>
      </c>
      <c r="C668" s="160" t="s">
        <v>439</v>
      </c>
    </row>
    <row r="669" spans="1:3" x14ac:dyDescent="0.2">
      <c r="A669" s="161">
        <v>893</v>
      </c>
      <c r="B669" s="157" t="s">
        <v>389</v>
      </c>
      <c r="C669" s="160" t="s">
        <v>439</v>
      </c>
    </row>
    <row r="670" spans="1:3" x14ac:dyDescent="0.2">
      <c r="A670" s="161">
        <v>894</v>
      </c>
      <c r="B670" s="157" t="s">
        <v>347</v>
      </c>
      <c r="C670" s="160" t="s">
        <v>439</v>
      </c>
    </row>
    <row r="671" spans="1:3" x14ac:dyDescent="0.2">
      <c r="A671" s="161">
        <v>895</v>
      </c>
      <c r="B671" s="157" t="s">
        <v>347</v>
      </c>
      <c r="C671" s="160" t="s">
        <v>439</v>
      </c>
    </row>
    <row r="672" spans="1:3" x14ac:dyDescent="0.2">
      <c r="A672" s="161">
        <v>896</v>
      </c>
      <c r="B672" s="157" t="s">
        <v>347</v>
      </c>
      <c r="C672" s="160" t="s">
        <v>439</v>
      </c>
    </row>
    <row r="673" spans="1:3" x14ac:dyDescent="0.2">
      <c r="A673" s="161">
        <v>897</v>
      </c>
      <c r="B673" s="157" t="s">
        <v>389</v>
      </c>
      <c r="C673" s="160" t="s">
        <v>439</v>
      </c>
    </row>
    <row r="674" spans="1:3" x14ac:dyDescent="0.2">
      <c r="A674" s="161">
        <v>898</v>
      </c>
      <c r="B674" s="157" t="s">
        <v>389</v>
      </c>
      <c r="C674" s="160" t="s">
        <v>439</v>
      </c>
    </row>
    <row r="675" spans="1:3" x14ac:dyDescent="0.2">
      <c r="A675" s="161">
        <v>899</v>
      </c>
      <c r="B675" s="157" t="s">
        <v>390</v>
      </c>
      <c r="C675" s="160" t="s">
        <v>439</v>
      </c>
    </row>
    <row r="676" spans="1:3" x14ac:dyDescent="0.2">
      <c r="A676" s="161">
        <v>900</v>
      </c>
      <c r="B676" s="157" t="s">
        <v>390</v>
      </c>
      <c r="C676" s="160" t="s">
        <v>439</v>
      </c>
    </row>
    <row r="677" spans="1:3" x14ac:dyDescent="0.2">
      <c r="A677" s="161">
        <v>901</v>
      </c>
      <c r="B677" s="157" t="s">
        <v>390</v>
      </c>
      <c r="C677" s="160" t="s">
        <v>439</v>
      </c>
    </row>
    <row r="678" spans="1:3" x14ac:dyDescent="0.2">
      <c r="A678" s="161">
        <v>902</v>
      </c>
      <c r="B678" s="157" t="s">
        <v>390</v>
      </c>
      <c r="C678" s="160" t="s">
        <v>439</v>
      </c>
    </row>
    <row r="679" spans="1:3" x14ac:dyDescent="0.2">
      <c r="A679" s="161">
        <v>903</v>
      </c>
      <c r="B679" s="157" t="s">
        <v>390</v>
      </c>
      <c r="C679" s="160" t="s">
        <v>439</v>
      </c>
    </row>
    <row r="680" spans="1:3" x14ac:dyDescent="0.2">
      <c r="A680" s="161">
        <v>904</v>
      </c>
      <c r="B680" s="157" t="s">
        <v>391</v>
      </c>
      <c r="C680" s="160" t="s">
        <v>439</v>
      </c>
    </row>
    <row r="681" spans="1:3" x14ac:dyDescent="0.2">
      <c r="A681" s="161">
        <v>905</v>
      </c>
      <c r="B681" s="157" t="s">
        <v>391</v>
      </c>
      <c r="C681" s="160" t="s">
        <v>439</v>
      </c>
    </row>
    <row r="682" spans="1:3" x14ac:dyDescent="0.2">
      <c r="A682" s="161">
        <v>906</v>
      </c>
      <c r="B682" s="157" t="s">
        <v>391</v>
      </c>
      <c r="C682" s="160" t="s">
        <v>439</v>
      </c>
    </row>
    <row r="683" spans="1:3" x14ac:dyDescent="0.2">
      <c r="A683" s="161">
        <v>907</v>
      </c>
      <c r="B683" s="157" t="s">
        <v>392</v>
      </c>
      <c r="C683" s="160" t="s">
        <v>439</v>
      </c>
    </row>
    <row r="684" spans="1:3" x14ac:dyDescent="0.2">
      <c r="A684" s="161">
        <v>908</v>
      </c>
      <c r="B684" s="157" t="s">
        <v>392</v>
      </c>
      <c r="C684" s="160" t="s">
        <v>439</v>
      </c>
    </row>
    <row r="685" spans="1:3" x14ac:dyDescent="0.2">
      <c r="A685" s="161">
        <v>909</v>
      </c>
      <c r="B685" s="157" t="s">
        <v>392</v>
      </c>
      <c r="C685" s="160" t="s">
        <v>439</v>
      </c>
    </row>
    <row r="686" spans="1:3" x14ac:dyDescent="0.2">
      <c r="A686" s="161">
        <v>910</v>
      </c>
      <c r="B686" s="157" t="s">
        <v>392</v>
      </c>
      <c r="C686" s="160" t="s">
        <v>439</v>
      </c>
    </row>
    <row r="687" spans="1:3" x14ac:dyDescent="0.2">
      <c r="A687" s="161">
        <v>911</v>
      </c>
      <c r="B687" s="157" t="s">
        <v>392</v>
      </c>
      <c r="C687" s="160" t="s">
        <v>439</v>
      </c>
    </row>
    <row r="688" spans="1:3" x14ac:dyDescent="0.2">
      <c r="A688" s="161">
        <v>912</v>
      </c>
      <c r="B688" s="157" t="s">
        <v>392</v>
      </c>
      <c r="C688" s="160" t="s">
        <v>439</v>
      </c>
    </row>
    <row r="689" spans="1:3" x14ac:dyDescent="0.2">
      <c r="A689" s="161">
        <v>913</v>
      </c>
      <c r="B689" s="157" t="s">
        <v>392</v>
      </c>
      <c r="C689" s="160" t="s">
        <v>439</v>
      </c>
    </row>
    <row r="690" spans="1:3" x14ac:dyDescent="0.2">
      <c r="A690" s="161">
        <v>914</v>
      </c>
      <c r="B690" s="157" t="s">
        <v>393</v>
      </c>
      <c r="C690" s="160" t="s">
        <v>438</v>
      </c>
    </row>
    <row r="691" spans="1:3" x14ac:dyDescent="0.2">
      <c r="A691" s="161">
        <v>915</v>
      </c>
      <c r="B691" s="157" t="s">
        <v>347</v>
      </c>
      <c r="C691" s="160" t="s">
        <v>438</v>
      </c>
    </row>
    <row r="692" spans="1:3" x14ac:dyDescent="0.2">
      <c r="A692" s="161">
        <v>916</v>
      </c>
      <c r="B692" s="157" t="s">
        <v>347</v>
      </c>
      <c r="C692" s="160" t="s">
        <v>438</v>
      </c>
    </row>
    <row r="693" spans="1:3" x14ac:dyDescent="0.2">
      <c r="A693" s="161">
        <v>917</v>
      </c>
      <c r="B693" s="157" t="s">
        <v>347</v>
      </c>
      <c r="C693" s="160" t="s">
        <v>438</v>
      </c>
    </row>
    <row r="694" spans="1:3" x14ac:dyDescent="0.2">
      <c r="A694" s="161">
        <v>918</v>
      </c>
      <c r="B694" s="157" t="s">
        <v>283</v>
      </c>
      <c r="C694" s="160" t="s">
        <v>438</v>
      </c>
    </row>
    <row r="695" spans="1:3" x14ac:dyDescent="0.2">
      <c r="A695" s="161">
        <v>919</v>
      </c>
      <c r="B695" s="157" t="s">
        <v>394</v>
      </c>
      <c r="C695" s="160" t="s">
        <v>438</v>
      </c>
    </row>
    <row r="696" spans="1:3" x14ac:dyDescent="0.2">
      <c r="A696" s="161">
        <v>920</v>
      </c>
      <c r="B696" s="157" t="s">
        <v>394</v>
      </c>
      <c r="C696" s="160" t="s">
        <v>438</v>
      </c>
    </row>
    <row r="697" spans="1:3" x14ac:dyDescent="0.2">
      <c r="A697" s="161">
        <v>922</v>
      </c>
      <c r="B697" s="157" t="s">
        <v>306</v>
      </c>
      <c r="C697" s="160" t="s">
        <v>438</v>
      </c>
    </row>
    <row r="698" spans="1:3" x14ac:dyDescent="0.2">
      <c r="A698" s="161">
        <v>923</v>
      </c>
      <c r="B698" s="157" t="s">
        <v>306</v>
      </c>
      <c r="C698" s="160" t="s">
        <v>438</v>
      </c>
    </row>
    <row r="699" spans="1:3" x14ac:dyDescent="0.2">
      <c r="A699" s="161">
        <v>924</v>
      </c>
      <c r="B699" s="157" t="s">
        <v>306</v>
      </c>
      <c r="C699" s="160" t="s">
        <v>438</v>
      </c>
    </row>
    <row r="700" spans="1:3" x14ac:dyDescent="0.2">
      <c r="A700" s="161">
        <v>925</v>
      </c>
      <c r="B700" s="157" t="s">
        <v>395</v>
      </c>
      <c r="C700" s="160" t="s">
        <v>434</v>
      </c>
    </row>
    <row r="701" spans="1:3" x14ac:dyDescent="0.2">
      <c r="A701" s="161">
        <v>926</v>
      </c>
      <c r="B701" s="157" t="s">
        <v>336</v>
      </c>
      <c r="C701" s="160" t="s">
        <v>434</v>
      </c>
    </row>
    <row r="702" spans="1:3" x14ac:dyDescent="0.2">
      <c r="A702" s="161">
        <v>927</v>
      </c>
      <c r="B702" s="157" t="s">
        <v>338</v>
      </c>
      <c r="C702" s="160" t="s">
        <v>434</v>
      </c>
    </row>
    <row r="703" spans="1:3" x14ac:dyDescent="0.2">
      <c r="A703" s="161">
        <v>928</v>
      </c>
      <c r="B703" s="157" t="s">
        <v>337</v>
      </c>
      <c r="C703" s="160" t="s">
        <v>434</v>
      </c>
    </row>
    <row r="704" spans="1:3" x14ac:dyDescent="0.2">
      <c r="A704" s="161">
        <v>929</v>
      </c>
      <c r="B704" s="157" t="s">
        <v>390</v>
      </c>
      <c r="C704" s="160" t="s">
        <v>439</v>
      </c>
    </row>
    <row r="705" spans="1:3" x14ac:dyDescent="0.2">
      <c r="A705" s="161">
        <v>930</v>
      </c>
      <c r="B705" s="157" t="s">
        <v>390</v>
      </c>
      <c r="C705" s="160" t="s">
        <v>439</v>
      </c>
    </row>
    <row r="706" spans="1:3" x14ac:dyDescent="0.2">
      <c r="A706" s="161">
        <v>931</v>
      </c>
      <c r="B706" s="157" t="s">
        <v>390</v>
      </c>
      <c r="C706" s="160" t="s">
        <v>439</v>
      </c>
    </row>
    <row r="707" spans="1:3" x14ac:dyDescent="0.2">
      <c r="A707" s="161">
        <v>932</v>
      </c>
      <c r="B707" s="157" t="s">
        <v>396</v>
      </c>
      <c r="C707" s="160" t="s">
        <v>438</v>
      </c>
    </row>
    <row r="708" spans="1:3" x14ac:dyDescent="0.2">
      <c r="A708" s="161">
        <v>933</v>
      </c>
      <c r="B708" s="157" t="s">
        <v>388</v>
      </c>
      <c r="C708" s="160" t="s">
        <v>438</v>
      </c>
    </row>
    <row r="709" spans="1:3" x14ac:dyDescent="0.2">
      <c r="A709" s="161">
        <v>934</v>
      </c>
      <c r="B709" s="157" t="s">
        <v>389</v>
      </c>
      <c r="C709" s="160" t="s">
        <v>439</v>
      </c>
    </row>
    <row r="710" spans="1:3" x14ac:dyDescent="0.2">
      <c r="A710" s="161">
        <v>935</v>
      </c>
      <c r="B710" s="157" t="s">
        <v>397</v>
      </c>
      <c r="C710" s="160" t="s">
        <v>438</v>
      </c>
    </row>
    <row r="711" spans="1:3" x14ac:dyDescent="0.2">
      <c r="A711" s="161">
        <v>936</v>
      </c>
      <c r="B711" s="157" t="s">
        <v>397</v>
      </c>
      <c r="C711" s="160" t="s">
        <v>438</v>
      </c>
    </row>
    <row r="712" spans="1:3" x14ac:dyDescent="0.2">
      <c r="A712" s="161">
        <v>937</v>
      </c>
      <c r="B712" s="157" t="s">
        <v>397</v>
      </c>
      <c r="C712" s="160" t="s">
        <v>438</v>
      </c>
    </row>
    <row r="713" spans="1:3" x14ac:dyDescent="0.2">
      <c r="A713" s="161">
        <v>938</v>
      </c>
      <c r="B713" s="157" t="s">
        <v>397</v>
      </c>
      <c r="C713" s="160" t="s">
        <v>438</v>
      </c>
    </row>
    <row r="714" spans="1:3" x14ac:dyDescent="0.2">
      <c r="A714" s="161">
        <v>939</v>
      </c>
      <c r="B714" s="157" t="s">
        <v>397</v>
      </c>
      <c r="C714" s="160" t="s">
        <v>438</v>
      </c>
    </row>
    <row r="715" spans="1:3" x14ac:dyDescent="0.2">
      <c r="A715" s="161">
        <v>940</v>
      </c>
      <c r="B715" s="157" t="s">
        <v>398</v>
      </c>
      <c r="C715" s="160" t="s">
        <v>435</v>
      </c>
    </row>
    <row r="716" spans="1:3" x14ac:dyDescent="0.2">
      <c r="A716" s="161">
        <v>941</v>
      </c>
      <c r="B716" s="157" t="s">
        <v>399</v>
      </c>
      <c r="C716" s="160" t="s">
        <v>435</v>
      </c>
    </row>
    <row r="717" spans="1:3" x14ac:dyDescent="0.2">
      <c r="A717" s="161">
        <v>942</v>
      </c>
      <c r="B717" s="157" t="s">
        <v>252</v>
      </c>
      <c r="C717" s="160" t="s">
        <v>438</v>
      </c>
    </row>
    <row r="718" spans="1:3" x14ac:dyDescent="0.2">
      <c r="A718" s="161">
        <v>943</v>
      </c>
      <c r="B718" s="157" t="s">
        <v>243</v>
      </c>
      <c r="C718" s="160" t="s">
        <v>438</v>
      </c>
    </row>
    <row r="719" spans="1:3" x14ac:dyDescent="0.2">
      <c r="A719" s="161">
        <v>944</v>
      </c>
      <c r="B719" s="157" t="s">
        <v>243</v>
      </c>
      <c r="C719" s="160" t="s">
        <v>438</v>
      </c>
    </row>
    <row r="720" spans="1:3" x14ac:dyDescent="0.2">
      <c r="A720" s="161">
        <v>945</v>
      </c>
      <c r="B720" s="157" t="s">
        <v>243</v>
      </c>
      <c r="C720" s="160" t="s">
        <v>438</v>
      </c>
    </row>
    <row r="721" spans="1:3" x14ac:dyDescent="0.2">
      <c r="A721" s="161">
        <v>946</v>
      </c>
      <c r="B721" s="157" t="s">
        <v>243</v>
      </c>
      <c r="C721" s="160" t="s">
        <v>438</v>
      </c>
    </row>
    <row r="722" spans="1:3" x14ac:dyDescent="0.2">
      <c r="A722" s="161">
        <v>947</v>
      </c>
      <c r="B722" s="157" t="s">
        <v>400</v>
      </c>
      <c r="C722" s="160" t="s">
        <v>438</v>
      </c>
    </row>
    <row r="723" spans="1:3" x14ac:dyDescent="0.2">
      <c r="A723" s="161">
        <v>948</v>
      </c>
      <c r="B723" s="157" t="s">
        <v>401</v>
      </c>
      <c r="C723" s="160" t="s">
        <v>438</v>
      </c>
    </row>
    <row r="724" spans="1:3" x14ac:dyDescent="0.2">
      <c r="A724" s="161">
        <v>949</v>
      </c>
      <c r="B724" s="157" t="s">
        <v>402</v>
      </c>
      <c r="C724" s="160" t="s">
        <v>438</v>
      </c>
    </row>
    <row r="725" spans="1:3" x14ac:dyDescent="0.2">
      <c r="A725" s="161">
        <v>950</v>
      </c>
      <c r="B725" s="157" t="s">
        <v>403</v>
      </c>
      <c r="C725" s="160" t="s">
        <v>439</v>
      </c>
    </row>
    <row r="726" spans="1:3" x14ac:dyDescent="0.2">
      <c r="A726" s="161">
        <v>951</v>
      </c>
      <c r="B726" s="157" t="s">
        <v>404</v>
      </c>
      <c r="C726" s="160" t="s">
        <v>439</v>
      </c>
    </row>
    <row r="727" spans="1:3" x14ac:dyDescent="0.2">
      <c r="A727" s="161">
        <v>952</v>
      </c>
      <c r="B727" s="157" t="s">
        <v>405</v>
      </c>
      <c r="C727" s="160" t="s">
        <v>438</v>
      </c>
    </row>
    <row r="728" spans="1:3" x14ac:dyDescent="0.2">
      <c r="A728" s="161">
        <v>953</v>
      </c>
      <c r="B728" s="157" t="s">
        <v>406</v>
      </c>
      <c r="C728" s="160" t="s">
        <v>438</v>
      </c>
    </row>
    <row r="729" spans="1:3" x14ac:dyDescent="0.2">
      <c r="A729" s="161">
        <v>954</v>
      </c>
      <c r="B729" s="157" t="s">
        <v>407</v>
      </c>
      <c r="C729" s="160" t="s">
        <v>438</v>
      </c>
    </row>
    <row r="730" spans="1:3" x14ac:dyDescent="0.2">
      <c r="A730" s="161">
        <v>955</v>
      </c>
      <c r="B730" s="157" t="s">
        <v>408</v>
      </c>
      <c r="C730" s="160" t="s">
        <v>438</v>
      </c>
    </row>
    <row r="731" spans="1:3" x14ac:dyDescent="0.2">
      <c r="A731" s="161">
        <v>956</v>
      </c>
      <c r="B731" s="157" t="s">
        <v>409</v>
      </c>
      <c r="C731" s="160" t="s">
        <v>438</v>
      </c>
    </row>
    <row r="732" spans="1:3" x14ac:dyDescent="0.2">
      <c r="A732" s="161">
        <v>957</v>
      </c>
      <c r="B732" s="157" t="s">
        <v>410</v>
      </c>
      <c r="C732" s="160" t="s">
        <v>438</v>
      </c>
    </row>
    <row r="733" spans="1:3" x14ac:dyDescent="0.2">
      <c r="A733" s="161">
        <v>958</v>
      </c>
      <c r="B733" s="157" t="s">
        <v>411</v>
      </c>
      <c r="C733" s="160" t="s">
        <v>438</v>
      </c>
    </row>
    <row r="734" spans="1:3" x14ac:dyDescent="0.2">
      <c r="A734" s="161">
        <v>959</v>
      </c>
      <c r="B734" s="157" t="s">
        <v>412</v>
      </c>
      <c r="C734" s="160" t="s">
        <v>438</v>
      </c>
    </row>
    <row r="735" spans="1:3" x14ac:dyDescent="0.2">
      <c r="A735" s="161">
        <v>960</v>
      </c>
      <c r="B735" s="157" t="s">
        <v>413</v>
      </c>
      <c r="C735" s="160" t="s">
        <v>438</v>
      </c>
    </row>
    <row r="736" spans="1:3" x14ac:dyDescent="0.2">
      <c r="A736" s="161">
        <v>961</v>
      </c>
      <c r="B736" s="157" t="s">
        <v>414</v>
      </c>
      <c r="C736" s="160" t="s">
        <v>438</v>
      </c>
    </row>
    <row r="737" spans="1:3" x14ac:dyDescent="0.2">
      <c r="A737" s="161">
        <v>962</v>
      </c>
      <c r="B737" s="157" t="s">
        <v>415</v>
      </c>
      <c r="C737" s="160" t="s">
        <v>438</v>
      </c>
    </row>
    <row r="738" spans="1:3" x14ac:dyDescent="0.2">
      <c r="A738" s="161">
        <v>963</v>
      </c>
      <c r="B738" s="157" t="s">
        <v>416</v>
      </c>
      <c r="C738" s="160" t="s">
        <v>438</v>
      </c>
    </row>
    <row r="739" spans="1:3" x14ac:dyDescent="0.2">
      <c r="A739" s="161">
        <v>964</v>
      </c>
      <c r="B739" s="157" t="s">
        <v>417</v>
      </c>
      <c r="C739" s="160" t="s">
        <v>438</v>
      </c>
    </row>
    <row r="740" spans="1:3" x14ac:dyDescent="0.2">
      <c r="A740" s="161">
        <v>965</v>
      </c>
      <c r="B740" s="157" t="s">
        <v>418</v>
      </c>
      <c r="C740" s="160" t="s">
        <v>438</v>
      </c>
    </row>
    <row r="741" spans="1:3" x14ac:dyDescent="0.2">
      <c r="A741" s="161">
        <v>966</v>
      </c>
      <c r="B741" s="157" t="s">
        <v>263</v>
      </c>
      <c r="C741" s="160" t="s">
        <v>439</v>
      </c>
    </row>
    <row r="742" spans="1:3" x14ac:dyDescent="0.2">
      <c r="A742" s="161">
        <v>967</v>
      </c>
      <c r="B742" s="157" t="s">
        <v>275</v>
      </c>
      <c r="C742" s="160" t="s">
        <v>438</v>
      </c>
    </row>
    <row r="743" spans="1:3" x14ac:dyDescent="0.2">
      <c r="A743" s="161">
        <v>968</v>
      </c>
      <c r="B743" s="157" t="s">
        <v>275</v>
      </c>
      <c r="C743" s="160" t="s">
        <v>438</v>
      </c>
    </row>
    <row r="744" spans="1:3" x14ac:dyDescent="0.2">
      <c r="A744" s="161">
        <v>969</v>
      </c>
      <c r="B744" s="157" t="s">
        <v>418</v>
      </c>
      <c r="C744" s="160" t="s">
        <v>438</v>
      </c>
    </row>
    <row r="745" spans="1:3" x14ac:dyDescent="0.2">
      <c r="A745" s="161">
        <v>970</v>
      </c>
      <c r="B745" s="157" t="s">
        <v>231</v>
      </c>
      <c r="C745" s="160" t="s">
        <v>438</v>
      </c>
    </row>
    <row r="746" spans="1:3" x14ac:dyDescent="0.2">
      <c r="A746" s="161">
        <v>971</v>
      </c>
      <c r="B746" s="157" t="s">
        <v>419</v>
      </c>
      <c r="C746" s="160" t="s">
        <v>438</v>
      </c>
    </row>
    <row r="747" spans="1:3" x14ac:dyDescent="0.2">
      <c r="A747" s="161">
        <v>972</v>
      </c>
      <c r="B747" s="157" t="s">
        <v>420</v>
      </c>
      <c r="C747" s="160" t="s">
        <v>438</v>
      </c>
    </row>
    <row r="748" spans="1:3" x14ac:dyDescent="0.2">
      <c r="A748" s="161">
        <v>973</v>
      </c>
      <c r="B748" s="157" t="s">
        <v>273</v>
      </c>
      <c r="C748" s="160" t="s">
        <v>438</v>
      </c>
    </row>
    <row r="749" spans="1:3" x14ac:dyDescent="0.2">
      <c r="A749" s="161">
        <v>974</v>
      </c>
      <c r="B749" s="157" t="s">
        <v>299</v>
      </c>
      <c r="C749" s="160" t="s">
        <v>438</v>
      </c>
    </row>
    <row r="750" spans="1:3" x14ac:dyDescent="0.2">
      <c r="A750" s="161">
        <v>975</v>
      </c>
      <c r="B750" s="157" t="s">
        <v>421</v>
      </c>
      <c r="C750" s="160" t="s">
        <v>438</v>
      </c>
    </row>
    <row r="751" spans="1:3" x14ac:dyDescent="0.2">
      <c r="A751" s="161">
        <v>976</v>
      </c>
      <c r="B751" s="157" t="s">
        <v>422</v>
      </c>
      <c r="C751" s="160" t="s">
        <v>438</v>
      </c>
    </row>
    <row r="752" spans="1:3" x14ac:dyDescent="0.2">
      <c r="A752" s="161">
        <v>978</v>
      </c>
      <c r="B752" s="157" t="s">
        <v>257</v>
      </c>
      <c r="C752" s="160" t="s">
        <v>439</v>
      </c>
    </row>
    <row r="753" spans="1:3" x14ac:dyDescent="0.2">
      <c r="A753" s="161">
        <v>979</v>
      </c>
      <c r="B753" s="157" t="s">
        <v>296</v>
      </c>
      <c r="C753" s="160" t="s">
        <v>439</v>
      </c>
    </row>
    <row r="754" spans="1:3" x14ac:dyDescent="0.2">
      <c r="A754" s="161">
        <v>980</v>
      </c>
      <c r="B754" s="157" t="s">
        <v>423</v>
      </c>
      <c r="C754" s="160" t="s">
        <v>438</v>
      </c>
    </row>
    <row r="755" spans="1:3" x14ac:dyDescent="0.2">
      <c r="A755" s="161">
        <v>981</v>
      </c>
      <c r="B755" s="157" t="s">
        <v>424</v>
      </c>
      <c r="C755" s="160" t="s">
        <v>439</v>
      </c>
    </row>
    <row r="756" spans="1:3" x14ac:dyDescent="0.2">
      <c r="A756" s="161">
        <v>982</v>
      </c>
      <c r="B756" s="157" t="s">
        <v>425</v>
      </c>
      <c r="C756" s="160" t="s">
        <v>438</v>
      </c>
    </row>
    <row r="757" spans="1:3" x14ac:dyDescent="0.2">
      <c r="A757" s="161">
        <v>983</v>
      </c>
      <c r="B757" s="157" t="s">
        <v>426</v>
      </c>
      <c r="C757" s="160" t="s">
        <v>438</v>
      </c>
    </row>
    <row r="758" spans="1:3" x14ac:dyDescent="0.2">
      <c r="A758" s="161">
        <v>984</v>
      </c>
      <c r="B758" s="157" t="s">
        <v>427</v>
      </c>
      <c r="C758" s="160" t="s">
        <v>438</v>
      </c>
    </row>
    <row r="759" spans="1:3" x14ac:dyDescent="0.2">
      <c r="A759" s="161">
        <v>985</v>
      </c>
      <c r="B759" s="157" t="s">
        <v>428</v>
      </c>
      <c r="C759" s="160" t="s">
        <v>438</v>
      </c>
    </row>
    <row r="760" spans="1:3" x14ac:dyDescent="0.2">
      <c r="A760" s="161">
        <v>989</v>
      </c>
      <c r="B760" s="157" t="s">
        <v>312</v>
      </c>
      <c r="C760" s="160" t="s">
        <v>438</v>
      </c>
    </row>
    <row r="761" spans="1:3" x14ac:dyDescent="0.2">
      <c r="A761" s="161">
        <v>990</v>
      </c>
      <c r="B761" s="157" t="s">
        <v>313</v>
      </c>
      <c r="C761" s="160" t="s">
        <v>439</v>
      </c>
    </row>
    <row r="762" spans="1:3" x14ac:dyDescent="0.2">
      <c r="A762" s="161">
        <v>991</v>
      </c>
      <c r="B762" s="157" t="s">
        <v>263</v>
      </c>
      <c r="C762" s="160" t="s">
        <v>439</v>
      </c>
    </row>
    <row r="763" spans="1:3" x14ac:dyDescent="0.2">
      <c r="A763" s="161">
        <v>996</v>
      </c>
      <c r="B763" s="157" t="s">
        <v>342</v>
      </c>
      <c r="C763" s="160" t="s">
        <v>438</v>
      </c>
    </row>
    <row r="764" spans="1:3" x14ac:dyDescent="0.2">
      <c r="A764" s="161">
        <v>997</v>
      </c>
      <c r="B764" s="157" t="s">
        <v>429</v>
      </c>
      <c r="C764" s="160" t="s">
        <v>438</v>
      </c>
    </row>
  </sheetData>
  <hyperlinks>
    <hyperlink ref="A1" location="Overview!A1" display="Back to Overview" xr:uid="{00000000-0004-0000-0B00-000000000000}"/>
    <hyperlink ref="A1" location="Overview!A1" display="Back to Overview" xr:uid="{00000000-0004-0000-0B00-000001000000}"/>
  </hyperlinks>
  <pageMargins left="0.74803149606299213" right="0.74803149606299213" top="0.98425196850393704" bottom="0.98425196850393704" header="0.51181102362204722" footer="0.51181102362204722"/>
  <pageSetup paperSize="9" scale="47" fitToHeight="0" orientation="portrait" r:id="rId1"/>
  <headerFooter differentFirst="1" scaleWithDoc="0">
    <oddFooter>&amp;C&amp;"Calibri"&amp;11&amp;K000000&amp;P of &amp;N_x000D_&amp;1#&amp;"Calibri"&amp;12&amp;K008000Internal Use</oddFooter>
    <firstHeader>&amp;LSSC TPP Unit Rate Lookup Table</firstHeader>
    <firstFooter>&amp;C&amp;"Calibri"&amp;11&amp;K000000&amp;P of &amp;N_x000D_&amp;1#&amp;"Calibri"&amp;12&amp;K008000Internal Use</first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1" tint="0.499984740745262"/>
  </sheetPr>
  <dimension ref="A1:G23"/>
  <sheetViews>
    <sheetView workbookViewId="0">
      <selection activeCell="P16" sqref="P16"/>
    </sheetView>
  </sheetViews>
  <sheetFormatPr defaultRowHeight="12.75" x14ac:dyDescent="0.2"/>
  <cols>
    <col min="1" max="1" width="32.140625" bestFit="1" customWidth="1"/>
    <col min="2" max="2" width="11.85546875" bestFit="1" customWidth="1"/>
    <col min="3" max="3" width="5.42578125" bestFit="1" customWidth="1"/>
    <col min="4" max="4" width="16.42578125" customWidth="1"/>
    <col min="5" max="6" width="16.140625" bestFit="1" customWidth="1"/>
    <col min="7" max="7" width="11.140625" bestFit="1" customWidth="1"/>
  </cols>
  <sheetData>
    <row r="1" spans="1:6" x14ac:dyDescent="0.2">
      <c r="A1" s="154" t="s">
        <v>25</v>
      </c>
      <c r="B1" s="154"/>
    </row>
    <row r="2" spans="1:6" ht="36.75" customHeight="1" x14ac:dyDescent="0.2">
      <c r="A2" s="318" t="str">
        <f>Overview!B4&amp; " - Effective from "&amp;Overview!C4&amp;" - "&amp;Overview!E4&amp;" Residual Charging Bands"</f>
        <v>SP Manweb - Effective from 2027/28 - Final Residual Charging Bands</v>
      </c>
      <c r="B2" s="319"/>
      <c r="C2" s="319"/>
      <c r="D2" s="319"/>
      <c r="E2" s="319"/>
      <c r="F2" s="319"/>
    </row>
    <row r="4" spans="1:6" ht="25.5" x14ac:dyDescent="0.2">
      <c r="A4" s="176" t="s">
        <v>616</v>
      </c>
      <c r="B4" s="176" t="s">
        <v>612</v>
      </c>
      <c r="C4" s="176" t="s">
        <v>619</v>
      </c>
      <c r="D4" s="176" t="s">
        <v>623</v>
      </c>
      <c r="E4" s="176" t="s">
        <v>624</v>
      </c>
      <c r="F4" s="22" t="s">
        <v>626</v>
      </c>
    </row>
    <row r="5" spans="1:6" ht="14.25" x14ac:dyDescent="0.2">
      <c r="A5" s="177" t="s">
        <v>167</v>
      </c>
      <c r="B5" s="178" t="s">
        <v>614</v>
      </c>
      <c r="C5" s="178" t="s">
        <v>615</v>
      </c>
      <c r="D5" s="183" t="s">
        <v>615</v>
      </c>
      <c r="E5" s="183" t="s">
        <v>615</v>
      </c>
      <c r="F5" s="182">
        <v>70.267094608391901</v>
      </c>
    </row>
    <row r="6" spans="1:6" ht="14.25" customHeight="1" x14ac:dyDescent="0.2">
      <c r="A6" s="321" t="s">
        <v>627</v>
      </c>
      <c r="B6" s="178">
        <v>1</v>
      </c>
      <c r="C6" s="178" t="s">
        <v>620</v>
      </c>
      <c r="D6" s="209">
        <v>0</v>
      </c>
      <c r="E6" s="209">
        <v>3986</v>
      </c>
      <c r="F6" s="182">
        <v>87.921199992910886</v>
      </c>
    </row>
    <row r="7" spans="1:6" ht="15.75" x14ac:dyDescent="0.2">
      <c r="A7" s="322"/>
      <c r="B7" s="178">
        <v>2</v>
      </c>
      <c r="C7" s="178" t="s">
        <v>620</v>
      </c>
      <c r="D7" s="209">
        <v>3986</v>
      </c>
      <c r="E7" s="209">
        <v>13677</v>
      </c>
      <c r="F7" s="182">
        <v>173.99747812474405</v>
      </c>
    </row>
    <row r="8" spans="1:6" ht="15.75" x14ac:dyDescent="0.2">
      <c r="A8" s="322"/>
      <c r="B8" s="178">
        <v>3</v>
      </c>
      <c r="C8" s="178" t="s">
        <v>620</v>
      </c>
      <c r="D8" s="209">
        <v>13677</v>
      </c>
      <c r="E8" s="209">
        <v>27543</v>
      </c>
      <c r="F8" s="182">
        <v>366.88920073953739</v>
      </c>
    </row>
    <row r="9" spans="1:6" ht="15.75" x14ac:dyDescent="0.2">
      <c r="A9" s="323"/>
      <c r="B9" s="178">
        <v>4</v>
      </c>
      <c r="C9" s="178" t="s">
        <v>620</v>
      </c>
      <c r="D9" s="209">
        <v>27543</v>
      </c>
      <c r="E9" s="209" t="s">
        <v>622</v>
      </c>
      <c r="F9" s="182">
        <v>1062.3970255355412</v>
      </c>
    </row>
    <row r="10" spans="1:6" ht="15.75" x14ac:dyDescent="0.2">
      <c r="A10" s="321" t="s">
        <v>630</v>
      </c>
      <c r="B10" s="178">
        <v>1</v>
      </c>
      <c r="C10" s="178" t="s">
        <v>621</v>
      </c>
      <c r="D10" s="209">
        <v>0</v>
      </c>
      <c r="E10" s="209">
        <v>90</v>
      </c>
      <c r="F10" s="182">
        <v>2051.7501533444497</v>
      </c>
    </row>
    <row r="11" spans="1:6" ht="15.75" x14ac:dyDescent="0.2">
      <c r="A11" s="322"/>
      <c r="B11" s="178">
        <v>2</v>
      </c>
      <c r="C11" s="178" t="s">
        <v>621</v>
      </c>
      <c r="D11" s="209">
        <v>90</v>
      </c>
      <c r="E11" s="209">
        <v>150</v>
      </c>
      <c r="F11" s="182">
        <v>3873.844440720241</v>
      </c>
    </row>
    <row r="12" spans="1:6" ht="15.75" x14ac:dyDescent="0.2">
      <c r="A12" s="322"/>
      <c r="B12" s="178">
        <v>3</v>
      </c>
      <c r="C12" s="178" t="s">
        <v>621</v>
      </c>
      <c r="D12" s="209">
        <v>150</v>
      </c>
      <c r="E12" s="209">
        <v>250</v>
      </c>
      <c r="F12" s="182">
        <v>6140.3233919357417</v>
      </c>
    </row>
    <row r="13" spans="1:6" ht="15.75" x14ac:dyDescent="0.2">
      <c r="A13" s="323"/>
      <c r="B13" s="178">
        <v>4</v>
      </c>
      <c r="C13" s="178" t="s">
        <v>621</v>
      </c>
      <c r="D13" s="209">
        <v>250</v>
      </c>
      <c r="E13" s="209" t="s">
        <v>622</v>
      </c>
      <c r="F13" s="182">
        <v>14134.785845284807</v>
      </c>
    </row>
    <row r="14" spans="1:6" ht="15.75" x14ac:dyDescent="0.2">
      <c r="A14" s="321" t="s">
        <v>629</v>
      </c>
      <c r="B14" s="178">
        <v>1</v>
      </c>
      <c r="C14" s="178" t="s">
        <v>621</v>
      </c>
      <c r="D14" s="209">
        <v>0</v>
      </c>
      <c r="E14" s="209">
        <v>500</v>
      </c>
      <c r="F14" s="182">
        <v>11130.230665750383</v>
      </c>
    </row>
    <row r="15" spans="1:6" ht="15.75" x14ac:dyDescent="0.2">
      <c r="A15" s="322"/>
      <c r="B15" s="178">
        <v>2</v>
      </c>
      <c r="C15" s="178" t="s">
        <v>621</v>
      </c>
      <c r="D15" s="209">
        <v>500</v>
      </c>
      <c r="E15" s="209">
        <v>1100</v>
      </c>
      <c r="F15" s="182">
        <v>33841.938525276018</v>
      </c>
    </row>
    <row r="16" spans="1:6" ht="15.75" x14ac:dyDescent="0.2">
      <c r="A16" s="322"/>
      <c r="B16" s="178">
        <v>3</v>
      </c>
      <c r="C16" s="178" t="s">
        <v>621</v>
      </c>
      <c r="D16" s="209">
        <v>1100</v>
      </c>
      <c r="E16" s="209">
        <v>2000</v>
      </c>
      <c r="F16" s="182">
        <v>74703.538213542459</v>
      </c>
    </row>
    <row r="17" spans="1:7" ht="15.75" x14ac:dyDescent="0.2">
      <c r="A17" s="323"/>
      <c r="B17" s="178">
        <v>4</v>
      </c>
      <c r="C17" s="178" t="s">
        <v>621</v>
      </c>
      <c r="D17" s="209">
        <v>2000</v>
      </c>
      <c r="E17" s="209" t="s">
        <v>622</v>
      </c>
      <c r="F17" s="182">
        <v>143498.47903180934</v>
      </c>
      <c r="G17" s="226"/>
    </row>
    <row r="18" spans="1:7" ht="15.75" x14ac:dyDescent="0.2">
      <c r="A18" s="324" t="s">
        <v>628</v>
      </c>
      <c r="B18" s="178">
        <v>1</v>
      </c>
      <c r="C18" s="178" t="s">
        <v>621</v>
      </c>
      <c r="D18" s="209">
        <v>0</v>
      </c>
      <c r="E18" s="209">
        <v>3500</v>
      </c>
      <c r="F18" s="182">
        <v>56182.256319100787</v>
      </c>
      <c r="G18" s="226"/>
    </row>
    <row r="19" spans="1:7" ht="15.75" x14ac:dyDescent="0.2">
      <c r="A19" s="325"/>
      <c r="B19" s="178">
        <v>2</v>
      </c>
      <c r="C19" s="178" t="s">
        <v>621</v>
      </c>
      <c r="D19" s="209">
        <v>3500</v>
      </c>
      <c r="E19" s="209">
        <v>11000</v>
      </c>
      <c r="F19" s="182">
        <v>154882.54125659986</v>
      </c>
      <c r="G19" s="226"/>
    </row>
    <row r="20" spans="1:7" ht="15.75" x14ac:dyDescent="0.2">
      <c r="A20" s="325"/>
      <c r="B20" s="178">
        <v>3</v>
      </c>
      <c r="C20" s="178" t="s">
        <v>621</v>
      </c>
      <c r="D20" s="209">
        <v>11000</v>
      </c>
      <c r="E20" s="209">
        <v>20000</v>
      </c>
      <c r="F20" s="182">
        <v>390728.57349178771</v>
      </c>
      <c r="G20" s="226"/>
    </row>
    <row r="21" spans="1:7" ht="15.75" x14ac:dyDescent="0.2">
      <c r="A21" s="326"/>
      <c r="B21" s="178">
        <v>4</v>
      </c>
      <c r="C21" s="178" t="s">
        <v>621</v>
      </c>
      <c r="D21" s="209">
        <v>20000</v>
      </c>
      <c r="E21" s="209" t="s">
        <v>622</v>
      </c>
      <c r="F21" s="182">
        <v>838185.78132326808</v>
      </c>
      <c r="G21" s="226"/>
    </row>
    <row r="22" spans="1:7" x14ac:dyDescent="0.2">
      <c r="A22" t="s">
        <v>625</v>
      </c>
      <c r="G22" s="226"/>
    </row>
    <row r="23" spans="1:7" x14ac:dyDescent="0.2">
      <c r="G23" s="226"/>
    </row>
  </sheetData>
  <mergeCells count="5">
    <mergeCell ref="A10:A13"/>
    <mergeCell ref="A14:A17"/>
    <mergeCell ref="A18:A21"/>
    <mergeCell ref="A6:A9"/>
    <mergeCell ref="A2:F2"/>
  </mergeCells>
  <hyperlinks>
    <hyperlink ref="A1" location="Overview!A1" display="Back to Overview" xr:uid="{00000000-0004-0000-0C00-000000000000}"/>
  </hyperlinks>
  <pageMargins left="0.7" right="0.7" top="0.75" bottom="0.75" header="0.3" footer="0.3"/>
  <pageSetup paperSize="9" orientation="portrait" r:id="rId1"/>
  <headerFooter>
    <oddFooter>&amp;C&amp;1#&amp;"Calibri"&amp;12&amp;K008000Internal Use</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40"/>
  <sheetViews>
    <sheetView showGridLines="0" workbookViewId="0"/>
  </sheetViews>
  <sheetFormatPr defaultRowHeight="12.75" x14ac:dyDescent="0.2"/>
  <cols>
    <col min="1" max="1" width="41.140625" customWidth="1"/>
    <col min="2" max="2" width="26.85546875" customWidth="1"/>
    <col min="3" max="3" width="0.140625" customWidth="1"/>
    <col min="4" max="4" width="9.140625" hidden="1" customWidth="1"/>
    <col min="5" max="5" width="0.85546875" hidden="1" customWidth="1"/>
    <col min="6" max="6" width="9.140625" hidden="1" customWidth="1"/>
  </cols>
  <sheetData>
    <row r="1" spans="1:6" x14ac:dyDescent="0.2">
      <c r="A1" s="154" t="s">
        <v>25</v>
      </c>
    </row>
    <row r="2" spans="1:6" ht="33" customHeight="1" x14ac:dyDescent="0.2">
      <c r="A2" s="265" t="str">
        <f>Overview!C4&amp;" - Effective from "&amp;Overview!D4&amp;" - "&amp;Overview!F4&amp;" TNUoS Mapping"</f>
        <v>2027/28 - Effective from 1 April 2027 -  TNUoS Mapping</v>
      </c>
      <c r="B2" s="265"/>
      <c r="C2" s="265"/>
      <c r="D2" s="265"/>
      <c r="E2" s="265"/>
      <c r="F2" s="265"/>
    </row>
    <row r="3" spans="1:6" x14ac:dyDescent="0.2">
      <c r="A3" s="176" t="s">
        <v>694</v>
      </c>
      <c r="B3" s="176" t="s">
        <v>695</v>
      </c>
      <c r="C3" s="184"/>
      <c r="D3" s="184"/>
      <c r="E3" s="184"/>
      <c r="F3" s="184"/>
    </row>
    <row r="4" spans="1:6" x14ac:dyDescent="0.2">
      <c r="A4" s="185" t="s">
        <v>693</v>
      </c>
      <c r="B4" s="185" t="s">
        <v>696</v>
      </c>
      <c r="C4" s="184"/>
      <c r="D4" s="184"/>
      <c r="E4" s="184"/>
      <c r="F4" s="184"/>
    </row>
    <row r="5" spans="1:6" x14ac:dyDescent="0.2">
      <c r="A5" s="186" t="s">
        <v>499</v>
      </c>
      <c r="B5" s="186" t="s">
        <v>697</v>
      </c>
      <c r="C5" s="184"/>
      <c r="D5" s="184"/>
      <c r="E5" s="184"/>
      <c r="F5" s="184"/>
    </row>
    <row r="6" spans="1:6" x14ac:dyDescent="0.2">
      <c r="A6" s="186" t="s">
        <v>632</v>
      </c>
      <c r="B6" s="186" t="str">
        <f>$B$5</f>
        <v>n/a (Non-Final Demand Site)</v>
      </c>
      <c r="C6" s="184"/>
      <c r="D6" s="184"/>
      <c r="E6" s="184"/>
      <c r="F6" s="184"/>
    </row>
    <row r="7" spans="1:6" x14ac:dyDescent="0.2">
      <c r="A7" s="185" t="s">
        <v>633</v>
      </c>
      <c r="B7" s="185" t="s">
        <v>698</v>
      </c>
      <c r="C7" s="184"/>
      <c r="D7" s="184"/>
      <c r="E7" s="184"/>
      <c r="F7" s="184"/>
    </row>
    <row r="8" spans="1:6" x14ac:dyDescent="0.2">
      <c r="A8" s="185" t="s">
        <v>634</v>
      </c>
      <c r="B8" s="185" t="s">
        <v>699</v>
      </c>
      <c r="C8" s="184"/>
      <c r="D8" s="184"/>
      <c r="E8" s="184"/>
      <c r="F8" s="184"/>
    </row>
    <row r="9" spans="1:6" x14ac:dyDescent="0.2">
      <c r="A9" s="185" t="s">
        <v>635</v>
      </c>
      <c r="B9" s="185" t="s">
        <v>700</v>
      </c>
      <c r="C9" s="184"/>
      <c r="D9" s="184"/>
      <c r="E9" s="184"/>
      <c r="F9" s="184"/>
    </row>
    <row r="10" spans="1:6" x14ac:dyDescent="0.2">
      <c r="A10" s="185" t="s">
        <v>636</v>
      </c>
      <c r="B10" s="185" t="s">
        <v>701</v>
      </c>
      <c r="C10" s="184"/>
      <c r="D10" s="184"/>
      <c r="E10" s="184"/>
      <c r="F10" s="184"/>
    </row>
    <row r="11" spans="1:6" x14ac:dyDescent="0.2">
      <c r="A11" s="186" t="s">
        <v>170</v>
      </c>
      <c r="B11" s="186" t="str">
        <f t="shared" ref="B11:B12" si="0">$B$5</f>
        <v>n/a (Non-Final Demand Site)</v>
      </c>
      <c r="C11" s="184"/>
      <c r="D11" s="184"/>
      <c r="E11" s="184"/>
      <c r="F11" s="184"/>
    </row>
    <row r="12" spans="1:6" x14ac:dyDescent="0.2">
      <c r="A12" s="186" t="s">
        <v>500</v>
      </c>
      <c r="B12" s="186" t="str">
        <f t="shared" si="0"/>
        <v>n/a (Non-Final Demand Site)</v>
      </c>
      <c r="C12" s="184"/>
      <c r="D12" s="184"/>
      <c r="E12" s="184"/>
      <c r="F12" s="184"/>
    </row>
    <row r="13" spans="1:6" x14ac:dyDescent="0.2">
      <c r="A13" s="185" t="s">
        <v>501</v>
      </c>
      <c r="B13" s="185" t="s">
        <v>702</v>
      </c>
      <c r="C13" s="184"/>
      <c r="D13" s="184"/>
      <c r="E13" s="184"/>
      <c r="F13" s="184"/>
    </row>
    <row r="14" spans="1:6" x14ac:dyDescent="0.2">
      <c r="A14" s="185" t="s">
        <v>502</v>
      </c>
      <c r="B14" s="185" t="s">
        <v>703</v>
      </c>
      <c r="C14" s="184"/>
      <c r="D14" s="184"/>
      <c r="E14" s="184"/>
      <c r="F14" s="184"/>
    </row>
    <row r="15" spans="1:6" x14ac:dyDescent="0.2">
      <c r="A15" s="185" t="s">
        <v>503</v>
      </c>
      <c r="B15" s="185" t="s">
        <v>704</v>
      </c>
      <c r="C15" s="184"/>
      <c r="D15" s="184"/>
      <c r="E15" s="184"/>
      <c r="F15" s="184"/>
    </row>
    <row r="16" spans="1:6" x14ac:dyDescent="0.2">
      <c r="A16" s="185" t="s">
        <v>504</v>
      </c>
      <c r="B16" s="185" t="s">
        <v>705</v>
      </c>
      <c r="C16" s="184"/>
      <c r="D16" s="184"/>
      <c r="E16" s="184"/>
      <c r="F16" s="184"/>
    </row>
    <row r="17" spans="1:6" x14ac:dyDescent="0.2">
      <c r="A17" s="186" t="s">
        <v>505</v>
      </c>
      <c r="B17" s="186" t="str">
        <f>$B$5</f>
        <v>n/a (Non-Final Demand Site)</v>
      </c>
      <c r="C17" s="184"/>
      <c r="D17" s="184"/>
      <c r="E17" s="184"/>
      <c r="F17" s="184"/>
    </row>
    <row r="18" spans="1:6" x14ac:dyDescent="0.2">
      <c r="A18" s="185" t="s">
        <v>506</v>
      </c>
      <c r="B18" s="185" t="s">
        <v>702</v>
      </c>
      <c r="C18" s="184"/>
      <c r="D18" s="184"/>
      <c r="E18" s="184"/>
      <c r="F18" s="184"/>
    </row>
    <row r="19" spans="1:6" x14ac:dyDescent="0.2">
      <c r="A19" s="185" t="s">
        <v>507</v>
      </c>
      <c r="B19" s="185" t="s">
        <v>703</v>
      </c>
      <c r="C19" s="184"/>
      <c r="D19" s="184"/>
      <c r="E19" s="184"/>
      <c r="F19" s="184"/>
    </row>
    <row r="20" spans="1:6" x14ac:dyDescent="0.2">
      <c r="A20" s="185" t="s">
        <v>508</v>
      </c>
      <c r="B20" s="185" t="s">
        <v>704</v>
      </c>
      <c r="C20" s="184"/>
      <c r="D20" s="184"/>
      <c r="E20" s="184"/>
      <c r="F20" s="184"/>
    </row>
    <row r="21" spans="1:6" x14ac:dyDescent="0.2">
      <c r="A21" s="185" t="s">
        <v>509</v>
      </c>
      <c r="B21" s="185" t="s">
        <v>705</v>
      </c>
      <c r="C21" s="184"/>
      <c r="D21" s="184"/>
      <c r="E21" s="184"/>
      <c r="F21" s="184"/>
    </row>
    <row r="22" spans="1:6" x14ac:dyDescent="0.2">
      <c r="A22" s="186" t="s">
        <v>510</v>
      </c>
      <c r="B22" s="186" t="str">
        <f>$B$5</f>
        <v>n/a (Non-Final Demand Site)</v>
      </c>
      <c r="C22" s="184"/>
      <c r="D22" s="184"/>
      <c r="E22" s="184"/>
      <c r="F22" s="184"/>
    </row>
    <row r="23" spans="1:6" x14ac:dyDescent="0.2">
      <c r="A23" s="185" t="s">
        <v>511</v>
      </c>
      <c r="B23" s="185" t="s">
        <v>706</v>
      </c>
      <c r="C23" s="184"/>
      <c r="D23" s="184"/>
      <c r="E23" s="184"/>
      <c r="F23" s="184"/>
    </row>
    <row r="24" spans="1:6" x14ac:dyDescent="0.2">
      <c r="A24" s="185" t="s">
        <v>512</v>
      </c>
      <c r="B24" s="185" t="s">
        <v>707</v>
      </c>
      <c r="C24" s="184"/>
      <c r="D24" s="184"/>
      <c r="E24" s="184"/>
      <c r="F24" s="184"/>
    </row>
    <row r="25" spans="1:6" x14ac:dyDescent="0.2">
      <c r="A25" s="185" t="s">
        <v>513</v>
      </c>
      <c r="B25" s="185" t="s">
        <v>708</v>
      </c>
      <c r="C25" s="184"/>
      <c r="D25" s="184"/>
      <c r="E25" s="184"/>
      <c r="F25" s="184"/>
    </row>
    <row r="26" spans="1:6" x14ac:dyDescent="0.2">
      <c r="A26" s="185" t="s">
        <v>514</v>
      </c>
      <c r="B26" s="185" t="s">
        <v>709</v>
      </c>
      <c r="C26" s="184"/>
      <c r="D26" s="184"/>
      <c r="E26" s="184"/>
      <c r="F26" s="184"/>
    </row>
    <row r="27" spans="1:6" x14ac:dyDescent="0.2">
      <c r="A27" s="186" t="s">
        <v>174</v>
      </c>
      <c r="B27" s="186" t="s">
        <v>710</v>
      </c>
      <c r="C27" s="184"/>
      <c r="D27" s="184"/>
      <c r="E27" s="184"/>
      <c r="F27" s="184"/>
    </row>
    <row r="28" spans="1:6" x14ac:dyDescent="0.2">
      <c r="A28" s="186" t="s">
        <v>175</v>
      </c>
      <c r="B28" s="186" t="str">
        <f t="shared" ref="B28:B36" si="1">$B$5</f>
        <v>n/a (Non-Final Demand Site)</v>
      </c>
      <c r="C28" s="184"/>
      <c r="D28" s="184"/>
      <c r="E28" s="184"/>
      <c r="F28" s="184"/>
    </row>
    <row r="29" spans="1:6" x14ac:dyDescent="0.2">
      <c r="A29" s="186" t="s">
        <v>176</v>
      </c>
      <c r="B29" s="186" t="str">
        <f t="shared" si="1"/>
        <v>n/a (Non-Final Demand Site)</v>
      </c>
      <c r="C29" s="184"/>
      <c r="D29" s="184"/>
      <c r="E29" s="184"/>
      <c r="F29" s="184"/>
    </row>
    <row r="30" spans="1:6" x14ac:dyDescent="0.2">
      <c r="A30" s="186" t="s">
        <v>177</v>
      </c>
      <c r="B30" s="186" t="str">
        <f t="shared" si="1"/>
        <v>n/a (Non-Final Demand Site)</v>
      </c>
      <c r="C30" s="184"/>
      <c r="D30" s="184"/>
      <c r="E30" s="184"/>
      <c r="F30" s="184"/>
    </row>
    <row r="31" spans="1:6" x14ac:dyDescent="0.2">
      <c r="A31" s="186" t="s">
        <v>178</v>
      </c>
      <c r="B31" s="186" t="str">
        <f t="shared" si="1"/>
        <v>n/a (Non-Final Demand Site)</v>
      </c>
      <c r="C31" s="184"/>
      <c r="D31" s="184"/>
      <c r="E31" s="184"/>
      <c r="F31" s="184"/>
    </row>
    <row r="32" spans="1:6" x14ac:dyDescent="0.2">
      <c r="A32" s="186" t="s">
        <v>179</v>
      </c>
      <c r="B32" s="186" t="str">
        <f t="shared" si="1"/>
        <v>n/a (Non-Final Demand Site)</v>
      </c>
      <c r="C32" s="184"/>
      <c r="D32" s="184"/>
      <c r="E32" s="184"/>
      <c r="F32" s="184"/>
    </row>
    <row r="33" spans="1:6" x14ac:dyDescent="0.2">
      <c r="A33" s="186" t="s">
        <v>180</v>
      </c>
      <c r="B33" s="186" t="str">
        <f t="shared" si="1"/>
        <v>n/a (Non-Final Demand Site)</v>
      </c>
      <c r="C33" s="184"/>
      <c r="D33" s="184"/>
      <c r="E33" s="184"/>
      <c r="F33" s="184"/>
    </row>
    <row r="34" spans="1:6" x14ac:dyDescent="0.2">
      <c r="A34" s="186" t="s">
        <v>181</v>
      </c>
      <c r="B34" s="186" t="str">
        <f t="shared" si="1"/>
        <v>n/a (Non-Final Demand Site)</v>
      </c>
      <c r="C34" s="184"/>
      <c r="D34" s="184"/>
      <c r="E34" s="184"/>
      <c r="F34" s="184"/>
    </row>
    <row r="35" spans="1:6" x14ac:dyDescent="0.2">
      <c r="A35" s="186" t="s">
        <v>182</v>
      </c>
      <c r="B35" s="186" t="str">
        <f t="shared" si="1"/>
        <v>n/a (Non-Final Demand Site)</v>
      </c>
      <c r="C35" s="184"/>
      <c r="D35" s="184"/>
      <c r="E35" s="184"/>
      <c r="F35" s="184"/>
    </row>
    <row r="36" spans="1:6" x14ac:dyDescent="0.2">
      <c r="A36" s="186" t="s">
        <v>715</v>
      </c>
      <c r="B36" s="186" t="str">
        <f t="shared" si="1"/>
        <v>n/a (Non-Final Demand Site)</v>
      </c>
      <c r="C36" s="184"/>
      <c r="D36" s="184"/>
      <c r="E36" s="184"/>
      <c r="F36" s="184"/>
    </row>
    <row r="37" spans="1:6" x14ac:dyDescent="0.2">
      <c r="A37" s="185" t="s">
        <v>716</v>
      </c>
      <c r="B37" s="185" t="s">
        <v>711</v>
      </c>
      <c r="C37" s="184"/>
      <c r="D37" s="184"/>
      <c r="E37" s="184"/>
      <c r="F37" s="184"/>
    </row>
    <row r="38" spans="1:6" x14ac:dyDescent="0.2">
      <c r="A38" s="185" t="s">
        <v>717</v>
      </c>
      <c r="B38" s="185" t="s">
        <v>712</v>
      </c>
      <c r="C38" s="184"/>
      <c r="D38" s="184"/>
      <c r="E38" s="184"/>
      <c r="F38" s="184"/>
    </row>
    <row r="39" spans="1:6" x14ac:dyDescent="0.2">
      <c r="A39" s="185" t="s">
        <v>718</v>
      </c>
      <c r="B39" s="185" t="s">
        <v>713</v>
      </c>
      <c r="C39" s="184"/>
      <c r="D39" s="184"/>
      <c r="E39" s="184"/>
      <c r="F39" s="184"/>
    </row>
    <row r="40" spans="1:6" x14ac:dyDescent="0.2">
      <c r="A40" s="185" t="s">
        <v>719</v>
      </c>
      <c r="B40" s="185" t="s">
        <v>714</v>
      </c>
      <c r="C40" s="184"/>
      <c r="D40" s="184"/>
      <c r="E40" s="184"/>
      <c r="F40" s="184"/>
    </row>
  </sheetData>
  <mergeCells count="1">
    <mergeCell ref="A2:F2"/>
  </mergeCells>
  <hyperlinks>
    <hyperlink ref="A1" location="Overview!A1" display="Back to Overview" xr:uid="{564C6D85-AEA0-441E-B605-C50AC13976D7}"/>
  </hyperlinks>
  <pageMargins left="0.7" right="0.7" top="0.75" bottom="0.75" header="0.3" footer="0.3"/>
  <pageSetup paperSize="9" orientation="portrait" r:id="rId1"/>
  <headerFooter>
    <oddFooter>&amp;C&amp;1#&amp;"Calibri"&amp;12&amp;K008000Internal Use</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pageSetUpPr fitToPage="1"/>
  </sheetPr>
  <dimension ref="A1:EX24"/>
  <sheetViews>
    <sheetView zoomScaleNormal="100" workbookViewId="0"/>
  </sheetViews>
  <sheetFormatPr defaultRowHeight="12.75" x14ac:dyDescent="0.2"/>
  <cols>
    <col min="1" max="1" width="2.42578125" customWidth="1"/>
    <col min="2" max="2" width="33.7109375" customWidth="1"/>
    <col min="3" max="4" width="14.140625" customWidth="1"/>
    <col min="5" max="9" width="12.140625" customWidth="1"/>
    <col min="10" max="10" width="5.5703125" customWidth="1"/>
    <col min="11" max="11" width="5.28515625" customWidth="1"/>
    <col min="12" max="12" width="35.28515625" customWidth="1"/>
    <col min="13" max="20" width="11.7109375" customWidth="1"/>
    <col min="28" max="28" width="25" bestFit="1" customWidth="1"/>
    <col min="29" max="29" width="14.5703125" bestFit="1" customWidth="1"/>
  </cols>
  <sheetData>
    <row r="1" spans="1:154" x14ac:dyDescent="0.2">
      <c r="B1" s="88" t="s">
        <v>25</v>
      </c>
    </row>
    <row r="2" spans="1:154" s="2" customFormat="1" ht="21.75" customHeight="1" x14ac:dyDescent="0.2">
      <c r="B2" s="327" t="str">
        <f>Overview!B4&amp; " - Effective from "&amp;Overview!D4&amp;" - "&amp;Overview!E4</f>
        <v>SP Manweb - Effective from 1 April 2027 - Final</v>
      </c>
      <c r="C2" s="328"/>
      <c r="D2" s="328"/>
      <c r="E2" s="328"/>
      <c r="F2" s="328"/>
      <c r="G2" s="328"/>
      <c r="H2" s="328"/>
      <c r="I2" s="328"/>
      <c r="J2" s="328"/>
      <c r="K2" s="328"/>
      <c r="L2" s="328"/>
      <c r="M2" s="328"/>
      <c r="N2" s="328"/>
      <c r="O2" s="328"/>
      <c r="P2" s="328"/>
      <c r="Q2" s="328"/>
      <c r="R2" s="328"/>
      <c r="S2" s="328"/>
      <c r="T2" s="329"/>
      <c r="U2"/>
      <c r="V2"/>
      <c r="W2"/>
      <c r="X2"/>
      <c r="Y2"/>
      <c r="Z2"/>
      <c r="AA2"/>
      <c r="AB2" s="28"/>
      <c r="AC2" s="51" t="s">
        <v>187</v>
      </c>
      <c r="AD2" s="51" t="s">
        <v>189</v>
      </c>
      <c r="AE2" s="51" t="s">
        <v>188</v>
      </c>
      <c r="AF2" s="16" t="s">
        <v>30</v>
      </c>
      <c r="AG2" s="16" t="s">
        <v>31</v>
      </c>
      <c r="AH2" s="28" t="s">
        <v>154</v>
      </c>
      <c r="AI2" s="16" t="s">
        <v>58</v>
      </c>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row>
    <row r="3" spans="1:154" s="106" customFormat="1" ht="9" customHeight="1" x14ac:dyDescent="0.2">
      <c r="A3" s="105"/>
      <c r="B3" s="105"/>
      <c r="C3" s="105"/>
      <c r="D3" s="105"/>
      <c r="E3" s="105"/>
      <c r="F3" s="105"/>
      <c r="G3" s="105"/>
      <c r="H3" s="105"/>
      <c r="I3" s="105"/>
      <c r="J3" s="105"/>
      <c r="K3" s="105"/>
      <c r="L3"/>
      <c r="M3"/>
      <c r="N3"/>
      <c r="O3"/>
      <c r="P3"/>
      <c r="Q3"/>
      <c r="R3"/>
      <c r="S3"/>
      <c r="T3"/>
      <c r="U3"/>
      <c r="V3"/>
      <c r="W3"/>
      <c r="X3"/>
      <c r="Y3"/>
      <c r="Z3"/>
      <c r="AA3"/>
      <c r="AB3" s="18" t="s">
        <v>167</v>
      </c>
      <c r="AC3" s="140" t="s">
        <v>193</v>
      </c>
      <c r="AD3" s="141" t="s">
        <v>195</v>
      </c>
      <c r="AE3" s="142" t="s">
        <v>188</v>
      </c>
      <c r="AF3" s="148" t="s">
        <v>197</v>
      </c>
      <c r="AG3" s="143" t="s">
        <v>200</v>
      </c>
      <c r="AH3" s="143" t="s">
        <v>200</v>
      </c>
      <c r="AI3" s="144" t="s">
        <v>200</v>
      </c>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row>
    <row r="4" spans="1:154" ht="26.25" customHeight="1" x14ac:dyDescent="0.2">
      <c r="B4" s="333" t="s">
        <v>191</v>
      </c>
      <c r="C4" s="334"/>
      <c r="D4" s="334"/>
      <c r="E4" s="334"/>
      <c r="F4" s="334"/>
      <c r="G4" s="334"/>
      <c r="H4" s="334"/>
      <c r="I4" s="335"/>
      <c r="L4" s="333" t="s">
        <v>192</v>
      </c>
      <c r="M4" s="334"/>
      <c r="N4" s="334"/>
      <c r="O4" s="334"/>
      <c r="P4" s="334"/>
      <c r="Q4" s="334"/>
      <c r="R4" s="334"/>
      <c r="S4" s="334"/>
      <c r="T4" s="335"/>
      <c r="AB4" s="18" t="s">
        <v>168</v>
      </c>
      <c r="AC4" s="140" t="s">
        <v>193</v>
      </c>
      <c r="AD4" s="141" t="s">
        <v>195</v>
      </c>
      <c r="AE4" s="142" t="s">
        <v>188</v>
      </c>
      <c r="AF4" s="143" t="s">
        <v>200</v>
      </c>
      <c r="AG4" s="143" t="s">
        <v>200</v>
      </c>
      <c r="AH4" s="143" t="s">
        <v>200</v>
      </c>
      <c r="AI4" s="144" t="s">
        <v>200</v>
      </c>
    </row>
    <row r="5" spans="1:154" ht="18" customHeight="1" x14ac:dyDescent="0.2">
      <c r="B5" s="337" t="s">
        <v>127</v>
      </c>
      <c r="C5" s="337"/>
      <c r="D5" s="337"/>
      <c r="E5" s="337"/>
      <c r="F5" s="337"/>
      <c r="G5" s="337"/>
      <c r="H5" s="337"/>
      <c r="I5" s="337"/>
      <c r="L5" s="337" t="s">
        <v>129</v>
      </c>
      <c r="M5" s="337"/>
      <c r="N5" s="337"/>
      <c r="O5" s="337"/>
      <c r="P5" s="337"/>
      <c r="Q5" s="337"/>
      <c r="R5" s="337"/>
      <c r="S5" s="337"/>
      <c r="T5" s="337"/>
      <c r="AB5" s="18" t="s">
        <v>169</v>
      </c>
      <c r="AC5" s="140" t="s">
        <v>193</v>
      </c>
      <c r="AD5" s="141" t="s">
        <v>195</v>
      </c>
      <c r="AE5" s="142" t="s">
        <v>188</v>
      </c>
      <c r="AF5" s="148" t="s">
        <v>197</v>
      </c>
      <c r="AG5" s="143" t="s">
        <v>200</v>
      </c>
      <c r="AH5" s="143" t="s">
        <v>200</v>
      </c>
      <c r="AI5" s="144" t="s">
        <v>200</v>
      </c>
    </row>
    <row r="6" spans="1:154" s="107" customFormat="1" ht="27.75" customHeight="1" x14ac:dyDescent="0.2">
      <c r="B6" s="336" t="s">
        <v>133</v>
      </c>
      <c r="C6" s="336"/>
      <c r="D6" s="336"/>
      <c r="E6" s="336"/>
      <c r="F6" s="336"/>
      <c r="G6" s="336"/>
      <c r="H6" s="336"/>
      <c r="I6" s="336"/>
      <c r="L6" s="336" t="s">
        <v>134</v>
      </c>
      <c r="M6" s="336"/>
      <c r="N6" s="336"/>
      <c r="O6" s="336"/>
      <c r="P6" s="336"/>
      <c r="Q6" s="336"/>
      <c r="R6" s="336"/>
      <c r="S6" s="336"/>
      <c r="T6" s="336"/>
      <c r="AB6" s="18" t="s">
        <v>170</v>
      </c>
      <c r="AC6" s="140" t="s">
        <v>193</v>
      </c>
      <c r="AD6" s="141" t="s">
        <v>195</v>
      </c>
      <c r="AE6" s="142" t="s">
        <v>188</v>
      </c>
      <c r="AF6" s="143" t="s">
        <v>200</v>
      </c>
      <c r="AG6" s="143" t="s">
        <v>200</v>
      </c>
      <c r="AH6" s="143" t="s">
        <v>200</v>
      </c>
      <c r="AI6" s="144" t="s">
        <v>200</v>
      </c>
    </row>
    <row r="7" spans="1:154" ht="18" customHeight="1" x14ac:dyDescent="0.2">
      <c r="B7" s="337" t="s">
        <v>128</v>
      </c>
      <c r="C7" s="337"/>
      <c r="D7" s="337"/>
      <c r="E7" s="337"/>
      <c r="F7" s="337"/>
      <c r="G7" s="337"/>
      <c r="H7" s="337"/>
      <c r="I7" s="337"/>
      <c r="L7" s="337" t="s">
        <v>130</v>
      </c>
      <c r="M7" s="337"/>
      <c r="N7" s="337"/>
      <c r="O7" s="337"/>
      <c r="P7" s="337"/>
      <c r="Q7" s="337"/>
      <c r="R7" s="337"/>
      <c r="S7" s="337"/>
      <c r="T7" s="337"/>
      <c r="AB7" s="18" t="s">
        <v>171</v>
      </c>
      <c r="AC7" s="140" t="s">
        <v>193</v>
      </c>
      <c r="AD7" s="141" t="s">
        <v>195</v>
      </c>
      <c r="AE7" s="142" t="s">
        <v>188</v>
      </c>
      <c r="AF7" s="148" t="s">
        <v>197</v>
      </c>
      <c r="AG7" s="148" t="s">
        <v>198</v>
      </c>
      <c r="AH7" s="149" t="s">
        <v>199</v>
      </c>
      <c r="AI7" s="150" t="s">
        <v>58</v>
      </c>
    </row>
    <row r="8" spans="1:154" ht="8.25" customHeight="1" x14ac:dyDescent="0.2">
      <c r="AB8" s="18" t="s">
        <v>172</v>
      </c>
      <c r="AC8" s="140" t="s">
        <v>193</v>
      </c>
      <c r="AD8" s="141" t="s">
        <v>195</v>
      </c>
      <c r="AE8" s="142" t="s">
        <v>188</v>
      </c>
      <c r="AF8" s="148" t="s">
        <v>197</v>
      </c>
      <c r="AG8" s="148" t="s">
        <v>198</v>
      </c>
      <c r="AH8" s="149" t="s">
        <v>199</v>
      </c>
      <c r="AI8" s="145" t="s">
        <v>58</v>
      </c>
    </row>
    <row r="9" spans="1:154" ht="72" customHeight="1" x14ac:dyDescent="0.2">
      <c r="B9" s="108" t="s">
        <v>131</v>
      </c>
      <c r="C9" s="109" t="str">
        <f>IFERROR(VLOOKUP($B$10,$AB$2:$AI$18,2,FALSE),AC2)</f>
        <v>Red unit charge
p/kWh</v>
      </c>
      <c r="D9" s="109" t="str">
        <f>IFERROR(VLOOKUP($B$10,$AB$2:$AI$18,3,FALSE),AD2)</f>
        <v>Amber unit charge
p/kWh</v>
      </c>
      <c r="E9" s="109" t="str">
        <f>IFERROR(VLOOKUP($B$10,$AB$2:$AI$18,4,FALSE),AE2)</f>
        <v>Green unit charge
p/kWh</v>
      </c>
      <c r="F9" s="109" t="str">
        <f>IFERROR(VLOOKUP($B$10,$AB$2:$AI$18,5,FALSE),AF2)</f>
        <v>Fixed charge 
p/MPAN/day</v>
      </c>
      <c r="G9" s="109" t="str">
        <f>IFERROR(VLOOKUP($B$10,$AB$2:$AI$18,6,FALSE),AG2)</f>
        <v>Capacity charge 
p/kVA/day</v>
      </c>
      <c r="H9" s="109" t="str">
        <f>IFERROR(VLOOKUP($B$10,$AB$2:$AI$18,7,FALSE),AH2)</f>
        <v>Exceeded Capacity charge 
p/kVA/day</v>
      </c>
      <c r="I9" s="109" t="str">
        <f>IFERROR(VLOOKUP($B$10,$AB$2:$AI$18,8,FALSE),AI2)</f>
        <v>Reactive power charge
p/kVArh</v>
      </c>
      <c r="L9" s="108" t="s">
        <v>132</v>
      </c>
      <c r="M9" s="126" t="str">
        <f>'Annex 2 Designated EHV charges'!I10</f>
        <v>Import
Super Red
unit charge
(p/kWh)</v>
      </c>
      <c r="N9" s="126" t="str">
        <f>'Annex 2 Designated EHV charges'!J10</f>
        <v>Import
fixed charge
(p/day)</v>
      </c>
      <c r="O9" s="126" t="str">
        <f>'Annex 2 Designated EHV charges'!K10</f>
        <v>Import
capacity charge
(p/kVA/day)</v>
      </c>
      <c r="P9" s="126" t="str">
        <f>'Annex 2 Designated EHV charges'!L10</f>
        <v>Import
exceeded capacity charge
(p/kVA/day)</v>
      </c>
      <c r="Q9" s="127" t="str">
        <f>'Annex 2 Designated EHV charges'!M10</f>
        <v>Export
Super Red
unit charge
(p/kWh)</v>
      </c>
      <c r="R9" s="127" t="str">
        <f>'Annex 2 Designated EHV charges'!N10</f>
        <v>Export
fixed charge
(p/day)</v>
      </c>
      <c r="S9" s="127" t="str">
        <f>'Annex 2 Designated EHV charges'!O10</f>
        <v>Export
capacity charge
(p/kVA/day)</v>
      </c>
      <c r="T9" s="127" t="str">
        <f>'Annex 2 Designated EHV charges'!P10</f>
        <v>Export
exceeded capacity charge
(p/kVA/day)</v>
      </c>
      <c r="AB9" s="18" t="s">
        <v>173</v>
      </c>
      <c r="AC9" s="140" t="s">
        <v>193</v>
      </c>
      <c r="AD9" s="141" t="s">
        <v>195</v>
      </c>
      <c r="AE9" s="142" t="s">
        <v>188</v>
      </c>
      <c r="AF9" s="148" t="s">
        <v>197</v>
      </c>
      <c r="AG9" s="148" t="s">
        <v>198</v>
      </c>
      <c r="AH9" s="149" t="s">
        <v>199</v>
      </c>
      <c r="AI9" s="145" t="s">
        <v>58</v>
      </c>
    </row>
    <row r="10" spans="1:154" ht="30" customHeight="1" x14ac:dyDescent="0.2">
      <c r="B10" s="99" t="s">
        <v>171</v>
      </c>
      <c r="C10" s="123" t="str">
        <f>IFERROR(VLOOKUP($B$10,'Annex 1 LV, HV and UMS charges'!$A:$K,4,FALSE),"")</f>
        <v/>
      </c>
      <c r="D10" s="124" t="str">
        <f>IFERROR(VLOOKUP($B$10,'Annex 1 LV, HV and UMS charges'!$A:$K,5,FALSE),"")</f>
        <v/>
      </c>
      <c r="E10" s="124" t="str">
        <f>IFERROR(VLOOKUP($B$10,'Annex 1 LV, HV and UMS charges'!$A:$K,6,FALSE),"")</f>
        <v/>
      </c>
      <c r="F10" s="101" t="str">
        <f>IFERROR(VLOOKUP($B$10,'Annex 1 LV, HV and UMS charges'!$A:$K,7,FALSE),"")</f>
        <v/>
      </c>
      <c r="G10" s="101" t="str">
        <f>IFERROR(VLOOKUP($B$10,'Annex 1 LV, HV and UMS charges'!$A:$K,8,FALSE),"")</f>
        <v/>
      </c>
      <c r="H10" s="101" t="str">
        <f>IFERROR(VLOOKUP($B$10,'Annex 1 LV, HV and UMS charges'!$A:$K,9,FALSE),"")</f>
        <v/>
      </c>
      <c r="I10" s="101" t="str">
        <f>IFERROR(VLOOKUP($B$10,'Annex 1 LV, HV and UMS charges'!$A:$K,10,FALSE),"")</f>
        <v/>
      </c>
      <c r="L10" s="99"/>
      <c r="M10" s="101" t="str">
        <f>IFERROR(VLOOKUP($L$10,'Annex 2 Designated EHV charges'!$G:$O,3,FALSE),"")</f>
        <v/>
      </c>
      <c r="N10" s="101" t="str">
        <f>IFERROR(VLOOKUP($L$10,'Annex 2 Designated EHV charges'!$G:$O,4,FALSE),"")</f>
        <v/>
      </c>
      <c r="O10" s="101" t="str">
        <f>IFERROR(VLOOKUP($L$10,'Annex 2 Designated EHV charges'!$G:$O,5,FALSE),"")</f>
        <v/>
      </c>
      <c r="P10" s="101" t="str">
        <f>IFERROR(VLOOKUP($L$10,'Annex 2 Designated EHV charges'!$G:$O,6,FALSE),"")</f>
        <v/>
      </c>
      <c r="Q10" s="111" t="str">
        <f>IFERROR(VLOOKUP($L$10,'Annex 2 Designated EHV charges'!$G:$O,7,FALSE),"")</f>
        <v/>
      </c>
      <c r="R10" s="111" t="str">
        <f>IFERROR(VLOOKUP($L$10,'Annex 2 Designated EHV charges'!$G:$O,8,FALSE),"")</f>
        <v/>
      </c>
      <c r="S10" s="111" t="str">
        <f>IFERROR(VLOOKUP($L$10,'Annex 2 Designated EHV charges'!$G:$O,9,FALSE),"")</f>
        <v/>
      </c>
      <c r="T10" s="111" t="str">
        <f>IFERROR(VLOOKUP($L$10,'Annex 2 Designated EHV charges'!$G:$P,10,FALSE),"")</f>
        <v/>
      </c>
      <c r="AB10" s="18" t="s">
        <v>174</v>
      </c>
      <c r="AC10" s="146" t="s">
        <v>194</v>
      </c>
      <c r="AD10" s="147" t="s">
        <v>196</v>
      </c>
      <c r="AE10" s="142" t="s">
        <v>188</v>
      </c>
      <c r="AF10" s="143" t="s">
        <v>200</v>
      </c>
      <c r="AG10" s="143" t="s">
        <v>200</v>
      </c>
      <c r="AH10" s="143" t="s">
        <v>200</v>
      </c>
      <c r="AI10" s="143" t="s">
        <v>200</v>
      </c>
    </row>
    <row r="11" spans="1:154" ht="7.5" customHeight="1" x14ac:dyDescent="0.2">
      <c r="AB11" s="18" t="s">
        <v>175</v>
      </c>
      <c r="AC11" s="140" t="s">
        <v>193</v>
      </c>
      <c r="AD11" s="141" t="s">
        <v>195</v>
      </c>
      <c r="AE11" s="142" t="s">
        <v>188</v>
      </c>
      <c r="AF11" s="148" t="s">
        <v>197</v>
      </c>
      <c r="AG11" s="143" t="s">
        <v>200</v>
      </c>
      <c r="AH11" s="143" t="s">
        <v>200</v>
      </c>
      <c r="AI11" s="143" t="s">
        <v>200</v>
      </c>
    </row>
    <row r="12" spans="1:154" ht="88.5" customHeight="1" x14ac:dyDescent="0.2">
      <c r="B12" s="112" t="s">
        <v>97</v>
      </c>
      <c r="C12" s="109" t="str">
        <f>C9</f>
        <v>Red unit charge
p/kWh</v>
      </c>
      <c r="D12" s="109" t="str">
        <f>D9</f>
        <v>Amber unit charge
p/kWh</v>
      </c>
      <c r="E12" s="109" t="str">
        <f>E9</f>
        <v>Green unit charge
p/kWh</v>
      </c>
      <c r="F12" s="109" t="s">
        <v>98</v>
      </c>
      <c r="G12" s="109" t="s">
        <v>95</v>
      </c>
      <c r="H12" s="109" t="s">
        <v>157</v>
      </c>
      <c r="I12" s="109" t="s">
        <v>96</v>
      </c>
      <c r="L12" s="112" t="s">
        <v>97</v>
      </c>
      <c r="M12" s="109" t="s">
        <v>117</v>
      </c>
      <c r="N12" s="109" t="s">
        <v>98</v>
      </c>
      <c r="O12" s="109" t="s">
        <v>113</v>
      </c>
      <c r="P12" s="109" t="s">
        <v>157</v>
      </c>
      <c r="Q12" s="110" t="s">
        <v>115</v>
      </c>
      <c r="R12" s="110" t="s">
        <v>98</v>
      </c>
      <c r="S12" s="110" t="s">
        <v>114</v>
      </c>
      <c r="T12" s="110" t="s">
        <v>157</v>
      </c>
      <c r="AB12" s="18" t="s">
        <v>176</v>
      </c>
      <c r="AC12" s="140" t="s">
        <v>193</v>
      </c>
      <c r="AD12" s="141" t="s">
        <v>195</v>
      </c>
      <c r="AE12" s="142" t="s">
        <v>188</v>
      </c>
      <c r="AF12" s="148" t="s">
        <v>197</v>
      </c>
      <c r="AG12" s="143" t="s">
        <v>200</v>
      </c>
      <c r="AH12" s="143" t="s">
        <v>200</v>
      </c>
      <c r="AI12" s="143" t="s">
        <v>200</v>
      </c>
    </row>
    <row r="13" spans="1:154" ht="30" customHeight="1" x14ac:dyDescent="0.2">
      <c r="B13" s="113" t="s">
        <v>99</v>
      </c>
      <c r="C13" s="118"/>
      <c r="D13" s="118"/>
      <c r="E13" s="118"/>
      <c r="F13" s="118"/>
      <c r="G13" s="118"/>
      <c r="H13" s="118"/>
      <c r="I13" s="118"/>
      <c r="L13" s="113" t="s">
        <v>99</v>
      </c>
      <c r="M13" s="102"/>
      <c r="N13" s="102"/>
      <c r="O13" s="102"/>
      <c r="P13" s="102"/>
      <c r="Q13" s="103"/>
      <c r="R13" s="103">
        <f>N13</f>
        <v>0</v>
      </c>
      <c r="S13" s="103"/>
      <c r="T13" s="103"/>
      <c r="AB13" s="18" t="s">
        <v>177</v>
      </c>
      <c r="AC13" s="140" t="s">
        <v>193</v>
      </c>
      <c r="AD13" s="141" t="s">
        <v>195</v>
      </c>
      <c r="AE13" s="142" t="s">
        <v>188</v>
      </c>
      <c r="AF13" s="148" t="s">
        <v>197</v>
      </c>
      <c r="AG13" s="143" t="s">
        <v>200</v>
      </c>
      <c r="AH13" s="143" t="s">
        <v>200</v>
      </c>
      <c r="AI13" s="145" t="s">
        <v>58</v>
      </c>
    </row>
    <row r="14" spans="1:154" ht="30" customHeight="1" x14ac:dyDescent="0.2">
      <c r="B14" s="114" t="s">
        <v>101</v>
      </c>
      <c r="C14" s="100">
        <f t="shared" ref="C14:I14" si="0">C13</f>
        <v>0</v>
      </c>
      <c r="D14" s="100">
        <f t="shared" si="0"/>
        <v>0</v>
      </c>
      <c r="E14" s="100">
        <f t="shared" si="0"/>
        <v>0</v>
      </c>
      <c r="F14" s="100">
        <f t="shared" si="0"/>
        <v>0</v>
      </c>
      <c r="G14" s="100">
        <f t="shared" si="0"/>
        <v>0</v>
      </c>
      <c r="H14" s="100">
        <f t="shared" si="0"/>
        <v>0</v>
      </c>
      <c r="I14" s="100">
        <f t="shared" si="0"/>
        <v>0</v>
      </c>
      <c r="L14" s="114" t="s">
        <v>101</v>
      </c>
      <c r="M14" s="100">
        <f>M13</f>
        <v>0</v>
      </c>
      <c r="N14" s="100">
        <f t="shared" ref="N14:T14" si="1">N13</f>
        <v>0</v>
      </c>
      <c r="O14" s="100">
        <f t="shared" si="1"/>
        <v>0</v>
      </c>
      <c r="P14" s="100">
        <f t="shared" si="1"/>
        <v>0</v>
      </c>
      <c r="Q14" s="104">
        <f t="shared" si="1"/>
        <v>0</v>
      </c>
      <c r="R14" s="104">
        <f t="shared" si="1"/>
        <v>0</v>
      </c>
      <c r="S14" s="104">
        <f t="shared" si="1"/>
        <v>0</v>
      </c>
      <c r="T14" s="104">
        <f t="shared" si="1"/>
        <v>0</v>
      </c>
      <c r="AB14" s="18" t="s">
        <v>178</v>
      </c>
      <c r="AC14" s="140" t="s">
        <v>193</v>
      </c>
      <c r="AD14" s="141" t="s">
        <v>195</v>
      </c>
      <c r="AE14" s="142" t="s">
        <v>188</v>
      </c>
      <c r="AF14" s="148" t="s">
        <v>197</v>
      </c>
      <c r="AG14" s="143" t="s">
        <v>200</v>
      </c>
      <c r="AH14" s="143" t="s">
        <v>200</v>
      </c>
      <c r="AI14" s="143" t="s">
        <v>200</v>
      </c>
    </row>
    <row r="15" spans="1:154" ht="7.5" customHeight="1" x14ac:dyDescent="0.2">
      <c r="AB15" s="18" t="s">
        <v>179</v>
      </c>
      <c r="AC15" s="140" t="s">
        <v>193</v>
      </c>
      <c r="AD15" s="141" t="s">
        <v>195</v>
      </c>
      <c r="AE15" s="142" t="s">
        <v>188</v>
      </c>
      <c r="AF15" s="148" t="s">
        <v>197</v>
      </c>
      <c r="AG15" s="143" t="s">
        <v>200</v>
      </c>
      <c r="AH15" s="143" t="s">
        <v>200</v>
      </c>
      <c r="AI15" s="145" t="s">
        <v>58</v>
      </c>
    </row>
    <row r="16" spans="1:154" ht="63.75" customHeight="1" x14ac:dyDescent="0.2">
      <c r="B16" s="112" t="s">
        <v>100</v>
      </c>
      <c r="C16" s="109" t="s">
        <v>110</v>
      </c>
      <c r="D16" s="109" t="s">
        <v>111</v>
      </c>
      <c r="E16" s="109" t="s">
        <v>112</v>
      </c>
      <c r="F16" s="109" t="s">
        <v>106</v>
      </c>
      <c r="G16" s="109" t="s">
        <v>105</v>
      </c>
      <c r="H16" s="109" t="s">
        <v>158</v>
      </c>
      <c r="I16" s="109" t="s">
        <v>104</v>
      </c>
      <c r="L16" s="112" t="s">
        <v>100</v>
      </c>
      <c r="M16" s="109" t="s">
        <v>118</v>
      </c>
      <c r="N16" s="109" t="s">
        <v>116</v>
      </c>
      <c r="O16" s="109" t="s">
        <v>121</v>
      </c>
      <c r="P16" s="109" t="s">
        <v>159</v>
      </c>
      <c r="Q16" s="110" t="s">
        <v>119</v>
      </c>
      <c r="R16" s="110" t="s">
        <v>120</v>
      </c>
      <c r="S16" s="110" t="s">
        <v>122</v>
      </c>
      <c r="T16" s="110" t="s">
        <v>160</v>
      </c>
      <c r="AB16" s="18" t="s">
        <v>180</v>
      </c>
      <c r="AC16" s="140" t="s">
        <v>193</v>
      </c>
      <c r="AD16" s="141" t="s">
        <v>195</v>
      </c>
      <c r="AE16" s="142" t="s">
        <v>188</v>
      </c>
      <c r="AF16" s="148" t="s">
        <v>197</v>
      </c>
      <c r="AG16" s="143" t="s">
        <v>200</v>
      </c>
      <c r="AH16" s="143" t="s">
        <v>200</v>
      </c>
      <c r="AI16" s="143" t="s">
        <v>200</v>
      </c>
    </row>
    <row r="17" spans="2:35" ht="30" customHeight="1" x14ac:dyDescent="0.2">
      <c r="B17" s="113" t="s">
        <v>102</v>
      </c>
      <c r="C17" s="119" t="str">
        <f>IFERROR(C10*C13/100,"")</f>
        <v/>
      </c>
      <c r="D17" s="119" t="str">
        <f t="shared" ref="D17:I17" si="2">IFERROR(D10*D13/100,"")</f>
        <v/>
      </c>
      <c r="E17" s="119" t="str">
        <f t="shared" si="2"/>
        <v/>
      </c>
      <c r="F17" s="119" t="str">
        <f t="shared" si="2"/>
        <v/>
      </c>
      <c r="G17" s="119" t="str">
        <f>IFERROR(G10*G13*F13/100,"")</f>
        <v/>
      </c>
      <c r="H17" s="119" t="str">
        <f>IFERROR(H10*H13*F13/100,"")</f>
        <v/>
      </c>
      <c r="I17" s="119" t="str">
        <f t="shared" si="2"/>
        <v/>
      </c>
      <c r="L17" s="115" t="s">
        <v>102</v>
      </c>
      <c r="M17" s="119" t="str">
        <f>IFERROR(M10*M13/100,"")</f>
        <v/>
      </c>
      <c r="N17" s="119" t="str">
        <f>IFERROR(N10*N13/100,"")</f>
        <v/>
      </c>
      <c r="O17" s="119" t="str">
        <f>IFERROR(O10*O13*N13/100,"")</f>
        <v/>
      </c>
      <c r="P17" s="119" t="str">
        <f>IFERROR(P10*P13*N13/100,"")</f>
        <v/>
      </c>
      <c r="Q17" s="120" t="str">
        <f>IFERROR(Q10*Q13/100,"")</f>
        <v/>
      </c>
      <c r="R17" s="120" t="str">
        <f>IFERROR(R10*R13/100,"")</f>
        <v/>
      </c>
      <c r="S17" s="120" t="str">
        <f>IFERROR(S10*S13*R13/100,"")</f>
        <v/>
      </c>
      <c r="T17" s="120" t="str">
        <f>IFERROR(T10*T13*R13/100,"")</f>
        <v/>
      </c>
      <c r="AB17" s="18" t="s">
        <v>181</v>
      </c>
      <c r="AC17" s="140" t="s">
        <v>193</v>
      </c>
      <c r="AD17" s="141" t="s">
        <v>195</v>
      </c>
      <c r="AE17" s="142" t="s">
        <v>188</v>
      </c>
      <c r="AF17" s="148" t="s">
        <v>197</v>
      </c>
      <c r="AG17" s="143" t="s">
        <v>200</v>
      </c>
      <c r="AH17" s="143" t="s">
        <v>200</v>
      </c>
      <c r="AI17" s="145" t="s">
        <v>58</v>
      </c>
    </row>
    <row r="18" spans="2:35" ht="30" customHeight="1" x14ac:dyDescent="0.2">
      <c r="B18" s="114" t="s">
        <v>103</v>
      </c>
      <c r="C18" s="121" t="str">
        <f>IFERROR(C10*C14/100,"")</f>
        <v/>
      </c>
      <c r="D18" s="121" t="str">
        <f t="shared" ref="D18:I18" si="3">IFERROR(D10*D14/100,"")</f>
        <v/>
      </c>
      <c r="E18" s="121" t="str">
        <f t="shared" si="3"/>
        <v/>
      </c>
      <c r="F18" s="121" t="str">
        <f t="shared" si="3"/>
        <v/>
      </c>
      <c r="G18" s="121" t="str">
        <f>IFERROR(G10*G14*F14/100,"")</f>
        <v/>
      </c>
      <c r="H18" s="121" t="str">
        <f>IFERROR(H10*H14*F14/100,"")</f>
        <v/>
      </c>
      <c r="I18" s="121" t="str">
        <f t="shared" si="3"/>
        <v/>
      </c>
      <c r="L18" s="116" t="s">
        <v>103</v>
      </c>
      <c r="M18" s="121" t="str">
        <f>IFERROR(M10*M14/100,"")</f>
        <v/>
      </c>
      <c r="N18" s="121" t="str">
        <f>IFERROR(N10*N14/100,"")</f>
        <v/>
      </c>
      <c r="O18" s="121" t="str">
        <f>IFERROR(O10*O14*N14/100,"")</f>
        <v/>
      </c>
      <c r="P18" s="121" t="str">
        <f>IFERROR(P10*P14*N14/100,"")</f>
        <v/>
      </c>
      <c r="Q18" s="122" t="str">
        <f>IFERROR(Q10*Q14/100,"")</f>
        <v/>
      </c>
      <c r="R18" s="122" t="str">
        <f>IFERROR(R10*R14/100,"")</f>
        <v/>
      </c>
      <c r="S18" s="122" t="str">
        <f>IFERROR(S10*S14*R14/100,"")</f>
        <v/>
      </c>
      <c r="T18" s="122" t="str">
        <f>IFERROR(T10*T14*R14/100,"")</f>
        <v/>
      </c>
      <c r="AB18" s="18" t="s">
        <v>182</v>
      </c>
      <c r="AC18" s="140" t="s">
        <v>193</v>
      </c>
      <c r="AD18" s="141" t="s">
        <v>195</v>
      </c>
      <c r="AE18" s="142" t="s">
        <v>188</v>
      </c>
      <c r="AF18" s="148" t="s">
        <v>197</v>
      </c>
      <c r="AG18" s="143" t="s">
        <v>200</v>
      </c>
      <c r="AH18" s="143" t="s">
        <v>200</v>
      </c>
      <c r="AI18" s="143" t="s">
        <v>200</v>
      </c>
    </row>
    <row r="19" spans="2:35" ht="7.5" customHeight="1" x14ac:dyDescent="0.2"/>
    <row r="20" spans="2:35" ht="39.75" customHeight="1" x14ac:dyDescent="0.2">
      <c r="C20" s="117" t="s">
        <v>107</v>
      </c>
      <c r="M20" s="109" t="s">
        <v>123</v>
      </c>
      <c r="N20" s="110" t="s">
        <v>124</v>
      </c>
    </row>
    <row r="21" spans="2:35" ht="30" customHeight="1" x14ac:dyDescent="0.2">
      <c r="B21" s="113" t="s">
        <v>102</v>
      </c>
      <c r="C21" s="119">
        <f>SUM(C17:I17)</f>
        <v>0</v>
      </c>
      <c r="L21" s="113" t="s">
        <v>102</v>
      </c>
      <c r="M21" s="119">
        <f>SUM(M17:P17)</f>
        <v>0</v>
      </c>
      <c r="N21" s="120">
        <f>SUM(Q17:T17)</f>
        <v>0</v>
      </c>
    </row>
    <row r="22" spans="2:35" ht="30" customHeight="1" x14ac:dyDescent="0.2">
      <c r="B22" s="114" t="s">
        <v>103</v>
      </c>
      <c r="C22" s="121">
        <f>SUM(C18:I18)</f>
        <v>0</v>
      </c>
      <c r="L22" s="114" t="s">
        <v>103</v>
      </c>
      <c r="M22" s="121">
        <f>SUM(M18:P18)</f>
        <v>0</v>
      </c>
      <c r="N22" s="122">
        <f>SUM(Q18:T18)</f>
        <v>0</v>
      </c>
    </row>
    <row r="24" spans="2:35" ht="30.75" customHeight="1" x14ac:dyDescent="0.2">
      <c r="B24" s="330" t="s">
        <v>125</v>
      </c>
      <c r="C24" s="331"/>
      <c r="D24" s="332"/>
      <c r="L24" s="330" t="s">
        <v>126</v>
      </c>
      <c r="M24" s="331"/>
      <c r="N24" s="332"/>
    </row>
  </sheetData>
  <dataConsolidate/>
  <mergeCells count="11">
    <mergeCell ref="B2:T2"/>
    <mergeCell ref="B24:D24"/>
    <mergeCell ref="L24:N24"/>
    <mergeCell ref="B4:I4"/>
    <mergeCell ref="L4:T4"/>
    <mergeCell ref="B6:I6"/>
    <mergeCell ref="B5:I5"/>
    <mergeCell ref="B7:I7"/>
    <mergeCell ref="L5:T5"/>
    <mergeCell ref="L6:T6"/>
    <mergeCell ref="L7:T7"/>
  </mergeCells>
  <conditionalFormatting sqref="C9:I9">
    <cfRule type="containsText" dxfId="2" priority="3" operator="containsText" text="n/a">
      <formula>NOT(ISERROR(SEARCH("n/a",C9)))</formula>
    </cfRule>
  </conditionalFormatting>
  <conditionalFormatting sqref="C10:I10 C12:I14 C16:I18">
    <cfRule type="expression" dxfId="1" priority="2">
      <formula>C$9="n/a"</formula>
    </cfRule>
  </conditionalFormatting>
  <conditionalFormatting sqref="Q9:T10 Q12:T14 Q16:T18">
    <cfRule type="expression" dxfId="0" priority="1">
      <formula>$T$10=0</formula>
    </cfRule>
  </conditionalFormatting>
  <hyperlinks>
    <hyperlink ref="B1" location="Overview!A1" display="Back to Overview" xr:uid="{00000000-0004-0000-0E00-000000000000}"/>
  </hyperlinks>
  <pageMargins left="0.70866141732283472" right="0.70866141732283472" top="0.74803149606299213" bottom="0.74803149606299213" header="0.31496062992125984" footer="0.31496062992125984"/>
  <pageSetup paperSize="9" scale="30" orientation="landscape" r:id="rId1"/>
  <headerFooter>
    <oddFooter>&amp;C&amp;1#&amp;"Calibri"&amp;12&amp;K008000Internal Use</oddFooter>
  </headerFooter>
  <ignoredErrors>
    <ignoredError sqref="G17:G18" formula="1"/>
    <ignoredError sqref="M14:T14 R13 C14:G14" unlockedFormula="1"/>
  </ignoredErrors>
  <drawing r:id="rId2"/>
  <extLst>
    <ext xmlns:x14="http://schemas.microsoft.com/office/spreadsheetml/2009/9/main" uri="{CCE6A557-97BC-4b89-ADB6-D9C93CAAB3DF}">
      <x14:dataValidations xmlns:xm="http://schemas.microsoft.com/office/excel/2006/main" count="2">
        <x14:dataValidation type="list" errorStyle="information" allowBlank="1" showInputMessage="1" showErrorMessage="1" promptTitle="Tariff selection" prompt="Choose tariff from drop down list" xr:uid="{00000000-0002-0000-0E00-000001000000}">
          <x14:formula1>
            <xm:f>'Annex 1 LV, HV and UMS charges'!$A$13:$A$44</xm:f>
          </x14:formula1>
          <xm:sqref>B10</xm:sqref>
        </x14:dataValidation>
        <x14:dataValidation type="list" errorStyle="information" allowBlank="1" showInputMessage="1" showErrorMessage="1" promptTitle="Choose site" prompt="Select the EHV site that you would like to calculate charges." xr:uid="{00000000-0002-0000-0E00-000000000000}">
          <x14:formula1>
            <xm:f>'Annex 2 Designated EHV charges'!$G$11:$G$257</xm:f>
          </x14:formula1>
          <xm:sqref>L10</xm:sqref>
        </x14:dataValidation>
      </x14:dataValidations>
    </ext>
  </extLst>
</worksheet>
</file>

<file path=docMetadata/LabelInfo.xml><?xml version="1.0" encoding="utf-8"?>
<clbl:labelList xmlns:clbl="http://schemas.microsoft.com/office/2020/mipLabelMetadata">
  <clbl:label id="{019c027e-33b7-45fc-a572-8ffa5d09ec36}" enabled="1" method="Standard" siteId="{031a09bc-a2bf-44df-888e-4e09355b7a24}"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18</vt:i4>
      </vt:variant>
    </vt:vector>
  </HeadingPairs>
  <TitlesOfParts>
    <vt:vector size="33" baseType="lpstr">
      <vt:lpstr>Overview</vt:lpstr>
      <vt:lpstr>Annex 1 LV, HV and UMS charges</vt:lpstr>
      <vt:lpstr>Annex 2 Designated EHV charges</vt:lpstr>
      <vt:lpstr>Annex 2a Import</vt:lpstr>
      <vt:lpstr>Annex 2b Export</vt:lpstr>
      <vt:lpstr>Annex 3 Preserved charges</vt:lpstr>
      <vt:lpstr>Annex 4 LDNO charges</vt:lpstr>
      <vt:lpstr>Annex 5 LLFs</vt:lpstr>
      <vt:lpstr>Annex 6 New or Amended EHV</vt:lpstr>
      <vt:lpstr>Annex 7 Pass-Through Costs</vt:lpstr>
      <vt:lpstr>Nodal prices</vt:lpstr>
      <vt:lpstr>SSC unit rate lookup</vt:lpstr>
      <vt:lpstr>Residual Charging Bands</vt:lpstr>
      <vt:lpstr>TNUoS Mapping</vt:lpstr>
      <vt:lpstr>Charge Calculator</vt:lpstr>
      <vt:lpstr>'Annex 1 LV, HV and UMS charges'!Print_Area</vt:lpstr>
      <vt:lpstr>'Annex 2 Designated EHV charges'!Print_Area</vt:lpstr>
      <vt:lpstr>'Annex 2a Import'!Print_Area</vt:lpstr>
      <vt:lpstr>'Annex 2b Export'!Print_Area</vt:lpstr>
      <vt:lpstr>'Annex 3 Preserved charges'!Print_Area</vt:lpstr>
      <vt:lpstr>'Annex 4 LDNO charges'!Print_Area</vt:lpstr>
      <vt:lpstr>'Annex 5 LLFs'!Print_Area</vt:lpstr>
      <vt:lpstr>'Annex 6 New or Amended EHV'!Print_Area</vt:lpstr>
      <vt:lpstr>'Annex 7 Pass-Through Costs'!Print_Area</vt:lpstr>
      <vt:lpstr>'Nodal prices'!Print_Area</vt:lpstr>
      <vt:lpstr>'Annex 1 LV, HV and UMS charges'!Print_Titles</vt:lpstr>
      <vt:lpstr>'Annex 2 Designated EHV charges'!Print_Titles</vt:lpstr>
      <vt:lpstr>'Annex 2a Import'!Print_Titles</vt:lpstr>
      <vt:lpstr>'Annex 2b Export'!Print_Titles</vt:lpstr>
      <vt:lpstr>'Annex 6 New or Amended EHV'!Print_Titles</vt:lpstr>
      <vt:lpstr>'Annex 7 Pass-Through Costs'!Print_Titles</vt:lpstr>
      <vt:lpstr>'Nodal prices'!Print_Titles</vt:lpstr>
      <vt:lpstr>'SSC unit rate lookup'!Print_Titles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2019-11-22T15:48:25Z</cp:lastPrinted>
  <dcterms:created xsi:type="dcterms:W3CDTF">2009-11-12T11:38:00Z</dcterms:created>
  <dcterms:modified xsi:type="dcterms:W3CDTF">2026-06-24T13:28:43Z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LPManualFileClassification">
    <vt:lpwstr>{0F742C78-7CA1-4A83-96D0-F7EDA8C31D24}</vt:lpwstr>
  </property>
  <property fmtid="{D5CDD505-2E9C-101B-9397-08002B2CF9AE}" pid="3" name="DLPManualFileClassificationLastModifiedBy">
    <vt:lpwstr>AD03\Lee.Wells</vt:lpwstr>
  </property>
  <property fmtid="{D5CDD505-2E9C-101B-9397-08002B2CF9AE}" pid="4" name="DLPManualFileClassificationLastModificationDate">
    <vt:lpwstr>1573145826</vt:lpwstr>
  </property>
  <property fmtid="{D5CDD505-2E9C-101B-9397-08002B2CF9AE}" pid="5" name="DLPManualFileClassificationVersion">
    <vt:lpwstr>11.0.400.15</vt:lpwstr>
  </property>
  <property fmtid="{D5CDD505-2E9C-101B-9397-08002B2CF9AE}" pid="6" name="MSIP_Label_24fe2fa2-8093-4776-8a20-2d25f8c7acf2_Enabled">
    <vt:lpwstr>true</vt:lpwstr>
  </property>
  <property fmtid="{D5CDD505-2E9C-101B-9397-08002B2CF9AE}" pid="7" name="MSIP_Label_24fe2fa2-8093-4776-8a20-2d25f8c7acf2_SetDate">
    <vt:lpwstr>2023-11-02T11:09:09Z</vt:lpwstr>
  </property>
  <property fmtid="{D5CDD505-2E9C-101B-9397-08002B2CF9AE}" pid="8" name="MSIP_Label_24fe2fa2-8093-4776-8a20-2d25f8c7acf2_Method">
    <vt:lpwstr>Standard</vt:lpwstr>
  </property>
  <property fmtid="{D5CDD505-2E9C-101B-9397-08002B2CF9AE}" pid="9" name="MSIP_Label_24fe2fa2-8093-4776-8a20-2d25f8c7acf2_Name">
    <vt:lpwstr>Internal</vt:lpwstr>
  </property>
  <property fmtid="{D5CDD505-2E9C-101B-9397-08002B2CF9AE}" pid="10" name="MSIP_Label_24fe2fa2-8093-4776-8a20-2d25f8c7acf2_SiteId">
    <vt:lpwstr>887a239c-e092-45fe-92c8-d902c3681567</vt:lpwstr>
  </property>
  <property fmtid="{D5CDD505-2E9C-101B-9397-08002B2CF9AE}" pid="11" name="MSIP_Label_24fe2fa2-8093-4776-8a20-2d25f8c7acf2_ActionId">
    <vt:lpwstr>ea1176df-2158-4496-b928-dbcfdf5818ea</vt:lpwstr>
  </property>
  <property fmtid="{D5CDD505-2E9C-101B-9397-08002B2CF9AE}" pid="12" name="MSIP_Label_24fe2fa2-8093-4776-8a20-2d25f8c7acf2_ContentBits">
    <vt:lpwstr>0</vt:lpwstr>
  </property>
  <property fmtid="{D5CDD505-2E9C-101B-9397-08002B2CF9AE}" pid="13" name="MSIP_Label_019c027e-33b7-45fc-a572-8ffa5d09ec36_Enabled">
    <vt:lpwstr>true</vt:lpwstr>
  </property>
  <property fmtid="{D5CDD505-2E9C-101B-9397-08002B2CF9AE}" pid="14" name="MSIP_Label_019c027e-33b7-45fc-a572-8ffa5d09ec36_SetDate">
    <vt:lpwstr>2024-03-07T16:44:02Z</vt:lpwstr>
  </property>
  <property fmtid="{D5CDD505-2E9C-101B-9397-08002B2CF9AE}" pid="15" name="MSIP_Label_019c027e-33b7-45fc-a572-8ffa5d09ec36_Method">
    <vt:lpwstr>Standard</vt:lpwstr>
  </property>
  <property fmtid="{D5CDD505-2E9C-101B-9397-08002B2CF9AE}" pid="16" name="MSIP_Label_019c027e-33b7-45fc-a572-8ffa5d09ec36_Name">
    <vt:lpwstr>Internal Use</vt:lpwstr>
  </property>
  <property fmtid="{D5CDD505-2E9C-101B-9397-08002B2CF9AE}" pid="17" name="MSIP_Label_019c027e-33b7-45fc-a572-8ffa5d09ec36_SiteId">
    <vt:lpwstr>031a09bc-a2bf-44df-888e-4e09355b7a24</vt:lpwstr>
  </property>
  <property fmtid="{D5CDD505-2E9C-101B-9397-08002B2CF9AE}" pid="18" name="MSIP_Label_019c027e-33b7-45fc-a572-8ffa5d09ec36_ActionId">
    <vt:lpwstr>7c47307d-6678-4cbf-b7ae-db4e070e0120</vt:lpwstr>
  </property>
  <property fmtid="{D5CDD505-2E9C-101B-9397-08002B2CF9AE}" pid="19" name="MSIP_Label_019c027e-33b7-45fc-a572-8ffa5d09ec36_ContentBits">
    <vt:lpwstr>2</vt:lpwstr>
  </property>
</Properties>
</file>